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\Desktop\BW2 3. Paper\Flowchart\"/>
    </mc:Choice>
  </mc:AlternateContent>
  <bookViews>
    <workbookView xWindow="0" yWindow="0" windowWidth="18620" windowHeight="6060"/>
  </bookViews>
  <sheets>
    <sheet name="Infrastructure" sheetId="1" r:id="rId1"/>
    <sheet name="Fuel" sheetId="2" r:id="rId2"/>
  </sheets>
  <externalReferences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C15" i="2"/>
  <c r="C18" i="2" s="1"/>
  <c r="C13" i="2"/>
  <c r="C12" i="2"/>
  <c r="C11" i="2"/>
  <c r="C10" i="2"/>
  <c r="C9" i="2"/>
  <c r="C14" i="2" s="1"/>
  <c r="C7" i="2"/>
  <c r="C6" i="2"/>
  <c r="C5" i="2"/>
  <c r="C4" i="2"/>
  <c r="C8" i="2" s="1"/>
  <c r="C19" i="2" s="1"/>
  <c r="N14" i="1" l="1"/>
  <c r="Q110" i="1" l="1"/>
  <c r="Q111" i="1"/>
  <c r="Q112" i="1"/>
  <c r="Q109" i="1"/>
  <c r="Q108" i="1"/>
  <c r="Q107" i="1"/>
  <c r="Q106" i="1"/>
  <c r="Q100" i="1"/>
  <c r="Q101" i="1"/>
  <c r="Q102" i="1"/>
  <c r="Q103" i="1"/>
  <c r="Q99" i="1"/>
  <c r="Q98" i="1"/>
  <c r="Q86" i="1"/>
  <c r="Q85" i="1"/>
  <c r="W30" i="1" l="1"/>
  <c r="T22" i="1"/>
  <c r="T21" i="1"/>
  <c r="W29" i="1" s="1"/>
  <c r="Q88" i="1" l="1"/>
  <c r="Q53" i="1"/>
  <c r="Q58" i="1"/>
  <c r="Q91" i="1" l="1"/>
  <c r="Q52" i="1"/>
  <c r="Q68" i="1" l="1"/>
  <c r="Q92" i="1"/>
  <c r="Q79" i="1"/>
  <c r="Q87" i="1" l="1"/>
  <c r="Q78" i="1"/>
  <c r="Q70" i="1"/>
  <c r="Q47" i="1"/>
  <c r="Q89" i="1"/>
  <c r="Q81" i="1"/>
  <c r="Q90" i="1"/>
  <c r="Q71" i="1"/>
  <c r="Q80" i="1"/>
  <c r="Q72" i="1"/>
  <c r="Q60" i="1"/>
  <c r="Q48" i="1"/>
  <c r="Q76" i="1"/>
  <c r="Q77" i="1"/>
  <c r="W23" i="1" l="1"/>
  <c r="Q54" i="1"/>
  <c r="Q69" i="1"/>
  <c r="Q57" i="1"/>
  <c r="Q55" i="1"/>
  <c r="Q59" i="1"/>
  <c r="Q49" i="1" l="1"/>
  <c r="W13" i="1" s="1"/>
  <c r="T13" i="1"/>
  <c r="Q67" i="1" l="1"/>
  <c r="Q56" i="1" l="1"/>
  <c r="W15" i="1" s="1"/>
  <c r="Q46" i="1"/>
  <c r="W12" i="1" s="1"/>
  <c r="Q62" i="1"/>
  <c r="Q33" i="1" l="1"/>
  <c r="Q44" i="1"/>
  <c r="Q43" i="1"/>
  <c r="Q37" i="1"/>
  <c r="Q38" i="1"/>
  <c r="Q39" i="1"/>
  <c r="Q36" i="1"/>
  <c r="Q27" i="1"/>
  <c r="Q26" i="1"/>
  <c r="Q25" i="1"/>
  <c r="Q24" i="1"/>
  <c r="Q23" i="1"/>
  <c r="Q22" i="1"/>
  <c r="Q19" i="1"/>
  <c r="Q12" i="1"/>
  <c r="Q9" i="1"/>
  <c r="Q10" i="1"/>
  <c r="Q11" i="1"/>
  <c r="Q8" i="1"/>
  <c r="N19" i="1"/>
  <c r="N18" i="1"/>
  <c r="N17" i="1"/>
  <c r="N22" i="1"/>
  <c r="N7" i="1"/>
  <c r="N16" i="1"/>
  <c r="N35" i="1"/>
  <c r="N34" i="1"/>
  <c r="N33" i="1"/>
  <c r="N32" i="1"/>
  <c r="N31" i="1"/>
  <c r="K28" i="1"/>
  <c r="K27" i="1"/>
  <c r="K26" i="1"/>
  <c r="K33" i="1"/>
  <c r="K32" i="1"/>
  <c r="K31" i="1"/>
  <c r="K30" i="1"/>
  <c r="K10" i="1"/>
  <c r="K9" i="1"/>
  <c r="H99" i="1"/>
  <c r="H98" i="1"/>
  <c r="H94" i="1"/>
  <c r="H95" i="1"/>
  <c r="H96" i="1"/>
  <c r="H97" i="1"/>
  <c r="H93" i="1"/>
  <c r="H90" i="1"/>
  <c r="H91" i="1"/>
  <c r="H92" i="1"/>
  <c r="H89" i="1"/>
  <c r="H88" i="1"/>
  <c r="H87" i="1"/>
  <c r="H86" i="1"/>
  <c r="H85" i="1"/>
  <c r="H84" i="1"/>
  <c r="H83" i="1"/>
  <c r="H82" i="1"/>
  <c r="H81" i="1"/>
  <c r="H79" i="1"/>
  <c r="H80" i="1"/>
  <c r="H78" i="1"/>
  <c r="E24" i="1"/>
  <c r="E25" i="1"/>
  <c r="E26" i="1"/>
  <c r="E27" i="1"/>
  <c r="E28" i="1"/>
  <c r="E23" i="1"/>
  <c r="E7" i="1"/>
  <c r="E8" i="1"/>
  <c r="E9" i="1"/>
  <c r="E10" i="1"/>
  <c r="E11" i="1"/>
  <c r="E12" i="1"/>
  <c r="E13" i="1"/>
  <c r="E6" i="1"/>
  <c r="B6" i="1"/>
  <c r="B4" i="1"/>
  <c r="E21" i="1" l="1"/>
  <c r="E19" i="1"/>
  <c r="E17" i="1"/>
  <c r="N38" i="1" l="1"/>
  <c r="E16" i="1"/>
  <c r="E18" i="1"/>
  <c r="E15" i="1"/>
  <c r="B5" i="1"/>
  <c r="K7" i="1"/>
  <c r="E20" i="1"/>
  <c r="N39" i="1"/>
  <c r="K14" i="1"/>
  <c r="K13" i="1"/>
  <c r="N40" i="1" l="1"/>
  <c r="H77" i="1"/>
  <c r="N29" i="1"/>
  <c r="N28" i="1"/>
  <c r="N15" i="1" l="1"/>
  <c r="N21" i="1" l="1"/>
  <c r="K8" i="1"/>
  <c r="N6" i="1"/>
  <c r="Q30" i="1" l="1"/>
  <c r="Q18" i="1"/>
  <c r="N30" i="1" l="1"/>
  <c r="H76" i="1" l="1"/>
  <c r="Q17" i="1"/>
  <c r="Q35" i="1"/>
  <c r="Q34" i="1"/>
  <c r="K29" i="1"/>
  <c r="Q29" i="1"/>
  <c r="Q7" i="1" l="1"/>
  <c r="H75" i="1"/>
  <c r="H74" i="1" l="1"/>
  <c r="H73" i="1"/>
  <c r="H72" i="1"/>
  <c r="H71" i="1"/>
  <c r="H70" i="1"/>
  <c r="H69" i="1"/>
  <c r="H68" i="1"/>
  <c r="H67" i="1"/>
  <c r="Q31" i="1" l="1"/>
  <c r="H65" i="1"/>
  <c r="H45" i="1"/>
  <c r="H48" i="1"/>
  <c r="K21" i="1"/>
  <c r="K24" i="1"/>
  <c r="K25" i="1"/>
  <c r="K20" i="1"/>
  <c r="K19" i="1"/>
  <c r="K18" i="1"/>
  <c r="K22" i="1"/>
  <c r="K23" i="1"/>
  <c r="T18" i="1" l="1"/>
  <c r="Q83" i="1"/>
  <c r="Q16" i="1"/>
  <c r="Q75" i="1"/>
  <c r="Q6" i="1"/>
  <c r="Q93" i="1"/>
  <c r="Q28" i="1"/>
  <c r="H7" i="1"/>
  <c r="W26" i="1" l="1"/>
  <c r="T16" i="1"/>
  <c r="W8" i="1"/>
  <c r="T8" i="1"/>
  <c r="H12" i="1"/>
  <c r="H14" i="1"/>
  <c r="H15" i="1"/>
  <c r="H11" i="1"/>
  <c r="H10" i="1"/>
  <c r="H13" i="1" l="1"/>
  <c r="K12" i="1" l="1"/>
  <c r="Q5" i="1"/>
  <c r="T5" i="1" s="1"/>
  <c r="W5" i="1" s="1"/>
  <c r="K11" i="1"/>
  <c r="H56" i="1"/>
  <c r="H63" i="1"/>
  <c r="H57" i="1"/>
  <c r="H55" i="1"/>
  <c r="H66" i="1"/>
  <c r="H64" i="1"/>
  <c r="H58" i="1"/>
  <c r="H54" i="1"/>
  <c r="H62" i="1"/>
  <c r="H61" i="1"/>
  <c r="H60" i="1"/>
  <c r="H53" i="1"/>
  <c r="H52" i="1"/>
  <c r="H42" i="1"/>
  <c r="H59" i="1" l="1"/>
  <c r="H51" i="1"/>
  <c r="H44" i="1"/>
  <c r="H39" i="1"/>
  <c r="H43" i="1"/>
  <c r="Q50" i="1"/>
  <c r="H41" i="1"/>
  <c r="H40" i="1"/>
  <c r="H38" i="1"/>
  <c r="H35" i="1"/>
  <c r="H47" i="1"/>
  <c r="N27" i="1" l="1"/>
  <c r="N11" i="1"/>
  <c r="Q96" i="1"/>
  <c r="W19" i="1"/>
  <c r="N13" i="1"/>
  <c r="Q45" i="1"/>
  <c r="T12" i="1" s="1"/>
  <c r="W11" i="1" s="1"/>
  <c r="Q63" i="1"/>
  <c r="Q74" i="1"/>
  <c r="W22" i="1" s="1"/>
  <c r="W20" i="1"/>
  <c r="H37" i="1"/>
  <c r="Q41" i="1"/>
  <c r="H36" i="1"/>
  <c r="H46" i="1"/>
  <c r="H34" i="1"/>
  <c r="H33" i="1"/>
  <c r="H49" i="1"/>
  <c r="K17" i="1"/>
  <c r="H30" i="1"/>
  <c r="H27" i="1"/>
  <c r="H24" i="1"/>
  <c r="H31" i="1"/>
  <c r="H28" i="1"/>
  <c r="H25" i="1"/>
  <c r="H29" i="1"/>
  <c r="H26" i="1"/>
  <c r="H22" i="1"/>
  <c r="H19" i="1"/>
  <c r="H17" i="1"/>
  <c r="H18" i="1"/>
  <c r="H9" i="1"/>
  <c r="H8" i="1"/>
  <c r="H32" i="1" l="1"/>
  <c r="Q20" i="1"/>
  <c r="N24" i="1"/>
  <c r="K16" i="1"/>
  <c r="Q95" i="1"/>
  <c r="N26" i="1"/>
  <c r="H23" i="1"/>
  <c r="N37" i="1"/>
  <c r="N9" i="1"/>
  <c r="K15" i="1"/>
  <c r="H5" i="1"/>
  <c r="H6" i="1"/>
  <c r="H20" i="1"/>
  <c r="H50" i="1"/>
  <c r="H21" i="1"/>
  <c r="N12" i="1"/>
  <c r="Q65" i="1"/>
  <c r="Q64" i="1" l="1"/>
  <c r="Q105" i="1"/>
  <c r="Q15" i="1"/>
  <c r="N25" i="1"/>
  <c r="H16" i="1"/>
  <c r="N23" i="1"/>
  <c r="Q32" i="1"/>
  <c r="T9" i="1" s="1"/>
  <c r="W9" i="1" s="1"/>
  <c r="Q94" i="1"/>
  <c r="K6" i="1"/>
  <c r="N8" i="1"/>
  <c r="N36" i="1"/>
  <c r="Q21" i="1"/>
  <c r="W7" i="1" s="1"/>
  <c r="K5" i="1"/>
  <c r="N10" i="1"/>
  <c r="Q73" i="1" l="1"/>
  <c r="W21" i="1" s="1"/>
  <c r="Q42" i="1"/>
  <c r="W18" i="1"/>
  <c r="Q61" i="1"/>
  <c r="W16" i="1" s="1"/>
  <c r="Q40" i="1"/>
  <c r="Q51" i="1"/>
  <c r="W14" i="1" s="1"/>
  <c r="N20" i="1"/>
  <c r="Q104" i="1"/>
  <c r="T20" i="1" s="1"/>
  <c r="W28" i="1" s="1"/>
  <c r="T11" i="1" l="1"/>
  <c r="T10" i="1"/>
  <c r="W10" i="1" s="1"/>
  <c r="Q13" i="1"/>
  <c r="Q14" i="1"/>
  <c r="Q97" i="1"/>
  <c r="Q82" i="1"/>
  <c r="W24" i="1" s="1"/>
  <c r="Q84" i="1"/>
  <c r="W25" i="1" s="1"/>
  <c r="Q66" i="1"/>
  <c r="N5" i="1"/>
  <c r="T6" i="1" l="1"/>
  <c r="W6" i="1" s="1"/>
  <c r="T7" i="1"/>
  <c r="T17" i="1"/>
  <c r="W27" i="1" s="1"/>
  <c r="T19" i="1"/>
  <c r="T15" i="1"/>
  <c r="T14" i="1"/>
  <c r="W17" i="1" s="1"/>
</calcChain>
</file>

<file path=xl/sharedStrings.xml><?xml version="1.0" encoding="utf-8"?>
<sst xmlns="http://schemas.openxmlformats.org/spreadsheetml/2006/main" count="387" uniqueCount="357">
  <si>
    <t>Sectors</t>
  </si>
  <si>
    <t>Mobility</t>
  </si>
  <si>
    <t>Energy</t>
  </si>
  <si>
    <t>ICT</t>
  </si>
  <si>
    <t>Material/product</t>
  </si>
  <si>
    <t>Amount (in kg)</t>
  </si>
  <si>
    <t>Final products (1. Tier supply chain)</t>
  </si>
  <si>
    <t>Battery electric car (BEC)</t>
  </si>
  <si>
    <t>Plug-in hybrid car (PHEC)</t>
  </si>
  <si>
    <t>Hybrid electric car (HEC)</t>
  </si>
  <si>
    <t>Internal combustion engine car (ICEC)</t>
  </si>
  <si>
    <t>Battery electric bus (BEB)</t>
  </si>
  <si>
    <t>Hybrid electric bus (HEB)</t>
  </si>
  <si>
    <t>Internal combustion engine bus (ICEB)</t>
  </si>
  <si>
    <t>Internal combustion engine bus (ICET)</t>
  </si>
  <si>
    <t>Solar panels</t>
  </si>
  <si>
    <t>Wind turbines</t>
  </si>
  <si>
    <t>Nuclear (including fuel elements and control rods)</t>
  </si>
  <si>
    <t>Hydro power (including water turbines)</t>
  </si>
  <si>
    <t>AC Generators</t>
  </si>
  <si>
    <t>Storage lithium-ion batteries</t>
  </si>
  <si>
    <t>Storage lead-acid batteries</t>
  </si>
  <si>
    <t>Smartphones and cellular phones</t>
  </si>
  <si>
    <t>Laptops</t>
  </si>
  <si>
    <t>Desktop computer</t>
  </si>
  <si>
    <t>Flatscreen monitors</t>
  </si>
  <si>
    <t>Flatscreen TVs</t>
  </si>
  <si>
    <t>CRT screens</t>
  </si>
  <si>
    <t>Intermediate products (2. Tier supply chain)</t>
  </si>
  <si>
    <t>Lithium-ion battery (LIB) in BEC</t>
  </si>
  <si>
    <t>LIB in PHEC</t>
  </si>
  <si>
    <t>LIB in HEC</t>
  </si>
  <si>
    <t>LIB in BEB</t>
  </si>
  <si>
    <t>LIB in HEB</t>
  </si>
  <si>
    <t>Lead-acid batteries of PHEC</t>
  </si>
  <si>
    <t>Lead-acid batteries of HEC</t>
  </si>
  <si>
    <t>Lead-acid batteries of ICEC</t>
  </si>
  <si>
    <t>Lead-acid batteries of HEB</t>
  </si>
  <si>
    <t>Lead-acid batteries of ICEB</t>
  </si>
  <si>
    <t>Lead-acid batteries of ICET</t>
  </si>
  <si>
    <t>Bodies + Glass of BEC</t>
  </si>
  <si>
    <t>Bodies + Glass of PHEC</t>
  </si>
  <si>
    <t>Bodies + Glass of HEC</t>
  </si>
  <si>
    <t>Bodies + Glass of ICEC</t>
  </si>
  <si>
    <t>Bodies + Glass of BEB</t>
  </si>
  <si>
    <t>Bodies + Glass of HEB</t>
  </si>
  <si>
    <t>Bodies + Glass of ICEB</t>
  </si>
  <si>
    <t>Bodies + Glass of ICET</t>
  </si>
  <si>
    <t>Electronics in BEC</t>
  </si>
  <si>
    <t>Electronics in PHEC</t>
  </si>
  <si>
    <t>Electronics in HEC</t>
  </si>
  <si>
    <t>Electronics in ICEC</t>
  </si>
  <si>
    <t>Electronics in BEB</t>
  </si>
  <si>
    <t>Electronics in HEB</t>
  </si>
  <si>
    <t>Electronics in ICEB</t>
  </si>
  <si>
    <t>Electronics in ICET</t>
  </si>
  <si>
    <t>Wiring of BEC</t>
  </si>
  <si>
    <t>Wiring of PHEC</t>
  </si>
  <si>
    <t>Wiring of HEC</t>
  </si>
  <si>
    <t>Wiring of ICEC</t>
  </si>
  <si>
    <t>Wiring of BEB</t>
  </si>
  <si>
    <t>Wiring of HEB</t>
  </si>
  <si>
    <t>Wiring of ICEB</t>
  </si>
  <si>
    <t>Wiring of ICET</t>
  </si>
  <si>
    <t>Chassis+Wheels+Tires of BEC</t>
  </si>
  <si>
    <t>Chassis+Wheels+Tires of PHEC</t>
  </si>
  <si>
    <t>Chassis+Wheels+Tires of HEC</t>
  </si>
  <si>
    <t>Chassis+Wheels+Tires of ICEC</t>
  </si>
  <si>
    <t>Chassis+Wheels+Tires of BEB</t>
  </si>
  <si>
    <t>Chassis+Wheels+Tires of HEB</t>
  </si>
  <si>
    <t>Chassis+Wheels+Tires of ICEB</t>
  </si>
  <si>
    <t>Chassis+Wheels+Tires of ICET</t>
  </si>
  <si>
    <t>Internal combustion engine of PHEC</t>
  </si>
  <si>
    <t>Internal combustion engine of HEC</t>
  </si>
  <si>
    <t>Internal combustion engine of ICEC</t>
  </si>
  <si>
    <t>Internal combustion engine of HEB</t>
  </si>
  <si>
    <t>Internal combustion engine of ICEB</t>
  </si>
  <si>
    <t>Internal combustion engine of ICET</t>
  </si>
  <si>
    <t>Electric motor of BEC</t>
  </si>
  <si>
    <t>Electric motor of PHEC</t>
  </si>
  <si>
    <t>Electric motor of HEC</t>
  </si>
  <si>
    <t>Electric motor of BEB</t>
  </si>
  <si>
    <t>Electric motor of HEB</t>
  </si>
  <si>
    <t>Exhaust of BEC</t>
  </si>
  <si>
    <t>Exhaust of PHEC</t>
  </si>
  <si>
    <t>Exhaust of HEC</t>
  </si>
  <si>
    <t>Exhaust of ICEC</t>
  </si>
  <si>
    <t>Exhaust of BEB</t>
  </si>
  <si>
    <t>Exhaust of HEB</t>
  </si>
  <si>
    <t>Exhaust of ICEB</t>
  </si>
  <si>
    <t>Exhaust of ICET</t>
  </si>
  <si>
    <t>Instrumental panel and HVAC of BEC</t>
  </si>
  <si>
    <t>Instrumental panel and HVAC of PHEC</t>
  </si>
  <si>
    <t>Instrumental panel and HVAC of HEC</t>
  </si>
  <si>
    <t>Instrumental panel and HVAC of ICEC</t>
  </si>
  <si>
    <t>Instrumental panel and HVAC of BEB</t>
  </si>
  <si>
    <t>Instrumental panel and HVAC of HEB</t>
  </si>
  <si>
    <t>Instrumental panel and HVAC of ICEB</t>
  </si>
  <si>
    <t>Instrumental panel and HVAC of ICET</t>
  </si>
  <si>
    <t>Fluids of BEC</t>
  </si>
  <si>
    <t>Fluids of PHEC</t>
  </si>
  <si>
    <t>Fluids of HEC</t>
  </si>
  <si>
    <t>Fluids of ICEC</t>
  </si>
  <si>
    <t>Fluids of BEB</t>
  </si>
  <si>
    <t>Fluids of HEB</t>
  </si>
  <si>
    <t>Fluids of ICEB</t>
  </si>
  <si>
    <t>Fluids of ICET</t>
  </si>
  <si>
    <t>Safety glass used for solar panels</t>
  </si>
  <si>
    <t>Glass fibers used in rotors of wind turbines</t>
  </si>
  <si>
    <t xml:space="preserve">Parts of hydropower turbine </t>
  </si>
  <si>
    <t>Lithium-ion batteries used in mobile phones</t>
  </si>
  <si>
    <t>Nickel-cadmium batteries used in mobile phones</t>
  </si>
  <si>
    <t>Nickel-metal hydride batteries used in mobile phones</t>
  </si>
  <si>
    <t>Electronics of mobile phones</t>
  </si>
  <si>
    <t>Permanent magnets in mobile phones</t>
  </si>
  <si>
    <t>SIM and SD cards used in mobile phones</t>
  </si>
  <si>
    <t>Lithium-ion batteries used in laptops</t>
  </si>
  <si>
    <t>Processor of laptops</t>
  </si>
  <si>
    <t>Storage units of laptops</t>
  </si>
  <si>
    <t>Phone equipment</t>
  </si>
  <si>
    <t>Laptop equipment</t>
  </si>
  <si>
    <t>SD cards used in laptops</t>
  </si>
  <si>
    <t>Storage units of computers</t>
  </si>
  <si>
    <t>Processor of computers</t>
  </si>
  <si>
    <t>PC equipment</t>
  </si>
  <si>
    <t>SD cards used in computers</t>
  </si>
  <si>
    <t>Electronics of flat screen TVs (including the PCB)</t>
  </si>
  <si>
    <t>Electronics of flat screen monitors (including the PCB)</t>
  </si>
  <si>
    <t>SD cards used in flat screen TVs</t>
  </si>
  <si>
    <t>Electronics of CRT TVs and monitors (including the PCB)</t>
  </si>
  <si>
    <t>Equipment of flat screen TVs (including speakers, metals, plastics and other non-combustibles)</t>
  </si>
  <si>
    <t>Equipment of flat screen monitors (including speakers, metals, plastics and other non-combustibles)</t>
  </si>
  <si>
    <t>Equipment of CRT TVs and monitors</t>
  </si>
  <si>
    <t>Intermediate products (3. Tier supply chain)</t>
  </si>
  <si>
    <t>Cells used in vehicle PbAcBs</t>
  </si>
  <si>
    <t>Cases used in vehicle PbAcBs</t>
  </si>
  <si>
    <t>Internal combustion engine equipment used in internal combustion engine</t>
  </si>
  <si>
    <t>Safety glass used in Bodies</t>
  </si>
  <si>
    <t>Semiconductors used for solar panels</t>
  </si>
  <si>
    <t>Cells used in stationary PbAcBs</t>
  </si>
  <si>
    <t>Cases used in stationary PbAcBs</t>
  </si>
  <si>
    <t>Battery cases of Ni-Cd batteries</t>
  </si>
  <si>
    <t>Battery cases of NiMHB</t>
  </si>
  <si>
    <t>Cells used in LIBs in vehicles</t>
  </si>
  <si>
    <t>Cases used in LIBs in vehicles</t>
  </si>
  <si>
    <t>Cells used in stationary LIBs</t>
  </si>
  <si>
    <t>Cases used in stationary LIBs</t>
  </si>
  <si>
    <t>Battery cases of LIBs used in ICT sector</t>
  </si>
  <si>
    <t>Aluminium wire used in wiring</t>
  </si>
  <si>
    <t>Battery cells  of LIBs used in ICT sector</t>
  </si>
  <si>
    <t>Battery cells  of Ni-Cd batteries</t>
  </si>
  <si>
    <t>Battery cells  of NiMHB</t>
  </si>
  <si>
    <t>Electronics of laptop parts (including the PCB)</t>
  </si>
  <si>
    <t>Electronics used in processors (including the PCB)</t>
  </si>
  <si>
    <t>Intermediate products (4. Tier supply chain)</t>
  </si>
  <si>
    <t>Al plates used in bodies</t>
  </si>
  <si>
    <t>Al plates used in chassis+wheels</t>
  </si>
  <si>
    <t>Al plates used in electric motors</t>
  </si>
  <si>
    <t>Al plates used in exhaust</t>
  </si>
  <si>
    <t>Al plates used in engine parts</t>
  </si>
  <si>
    <t>Al plates used in Panel &amp; HVAC</t>
  </si>
  <si>
    <t>Permanent magnets used in body of vehicles</t>
  </si>
  <si>
    <t>Permanent magnets used in chassis of vehicles</t>
  </si>
  <si>
    <t>Permanent magnets in electric motors</t>
  </si>
  <si>
    <t>Permanent magnets used in ICE equipment</t>
  </si>
  <si>
    <t>Permanent magnets used in instrumental panel and HVAC</t>
  </si>
  <si>
    <t>Vanadium alloys used in chassis</t>
  </si>
  <si>
    <t>Permanent magnets used in generators of wind turbines</t>
  </si>
  <si>
    <t>Permanent magnets used in generators</t>
  </si>
  <si>
    <t>Permanent magnets used in hydropower turbine parts</t>
  </si>
  <si>
    <t>Aluminium plates in hydropower turbine parts</t>
  </si>
  <si>
    <t>Aluminium foil in LIB cells and cases used in the energy sector</t>
  </si>
  <si>
    <t>Vanadium alloys used in wind turbines</t>
  </si>
  <si>
    <t>Vanadium alloys used in solar panels</t>
  </si>
  <si>
    <t>Vanadium alloys used in hydropower turbine equipment</t>
  </si>
  <si>
    <t>Permanent magnets used in electric motors of mobile phone vibrators</t>
  </si>
  <si>
    <t>Permanent magnets used in storage units</t>
  </si>
  <si>
    <t>Permanent magnet used in flat screen TV</t>
  </si>
  <si>
    <t>Permanent magnet used in flat screen monitors</t>
  </si>
  <si>
    <t>Aluminium plates used in mobile phone parts</t>
  </si>
  <si>
    <t>Aluminium plates in LIB cells and cases used in the ICT sector</t>
  </si>
  <si>
    <t>Aluminium foil in LIB cells and cases used in the ICT sector</t>
  </si>
  <si>
    <t>Al plates used in laptop and PC parts</t>
  </si>
  <si>
    <t>Al plates used in LIB cells and cases in the mobility sector</t>
  </si>
  <si>
    <t>Aluminium plates in LIB cells and cases used in the energy sector</t>
  </si>
  <si>
    <t>Al plates used in mobile phones</t>
  </si>
  <si>
    <t>Al plates used in monitor and TV parts</t>
  </si>
  <si>
    <t>Al foil used in LIB cells and cases of the mobility sector</t>
  </si>
  <si>
    <t>Niobium alloys used in bodies</t>
  </si>
  <si>
    <t>Raw materials</t>
  </si>
  <si>
    <t>Antimony powder used in electronics</t>
  </si>
  <si>
    <t>Antimony powder used in Lead-acid battery cells and cases</t>
  </si>
  <si>
    <t>Antimony used in safety glass of solar panel</t>
  </si>
  <si>
    <t>Antimony used in mobile phones</t>
  </si>
  <si>
    <t>Antimony used in laptops</t>
  </si>
  <si>
    <t>Antimony used in Monitors</t>
  </si>
  <si>
    <t>Antimony used in TVs</t>
  </si>
  <si>
    <t>Antimony powders used in NiMHB cells and cases</t>
  </si>
  <si>
    <t>Al unwrought used in Al plates</t>
  </si>
  <si>
    <t>Al unwrought used in Al foil</t>
  </si>
  <si>
    <t>Al unwrought used in Al wire</t>
  </si>
  <si>
    <t>Al unwrought used in electronics</t>
  </si>
  <si>
    <t>Al unwrought used in nuclear fuel elements</t>
  </si>
  <si>
    <t>Al unwrought used in glass fibers</t>
  </si>
  <si>
    <t>Al unwrought used in NiMHB cells and cases</t>
  </si>
  <si>
    <t>Barytes used in brakes (chassis)</t>
  </si>
  <si>
    <t>Barytes used as soundproofing material in bodies</t>
  </si>
  <si>
    <t>Baryte used in LCD screens of mobile phones</t>
  </si>
  <si>
    <t>Baryte used in LCD screens of laptops</t>
  </si>
  <si>
    <t>Baryte used in LCD screens of monitors</t>
  </si>
  <si>
    <t>Baryte used in LCD screens of TVs</t>
  </si>
  <si>
    <t>Baryte used in CRT monitors/TVs</t>
  </si>
  <si>
    <t>Baryte used in NiMHB cells and cases</t>
  </si>
  <si>
    <t>Beryllium powder used in electronics</t>
  </si>
  <si>
    <t>Beryllium used as copper-beryllium alloys in solar panels</t>
  </si>
  <si>
    <t>Beryllium used in nuclear fuel elements</t>
  </si>
  <si>
    <t>Borates used in fluids</t>
  </si>
  <si>
    <t>Borates used in semiconductors</t>
  </si>
  <si>
    <t>Borates used in glass fibers of wind turbines</t>
  </si>
  <si>
    <t>Borates used in screens of mobile phones</t>
  </si>
  <si>
    <t>Borates used in screens of laptops</t>
  </si>
  <si>
    <t>Borates used in screens of monitors</t>
  </si>
  <si>
    <t>Borates used in screens of TVs</t>
  </si>
  <si>
    <t xml:space="preserve">Cobalt used in LIB cells </t>
  </si>
  <si>
    <t>Cobalt used in tires (chassis)</t>
  </si>
  <si>
    <t>Cobalt used in permanent magnets</t>
  </si>
  <si>
    <t>Cobalt used in NiCdB cells</t>
  </si>
  <si>
    <t>Cobalt used in NiMHB (cells)</t>
  </si>
  <si>
    <t>Borates used in safety glass</t>
  </si>
  <si>
    <t>Borates used in solar glass</t>
  </si>
  <si>
    <t>Fluorocarbon used in air conditioning</t>
  </si>
  <si>
    <t>Fluoride used in nuclear fuel elements</t>
  </si>
  <si>
    <t>Gallium used in semiconductors</t>
  </si>
  <si>
    <t>Gallium used in LED screen (monitors)</t>
  </si>
  <si>
    <t>Gallium used in LED screen (TVs)</t>
  </si>
  <si>
    <t>Hafnium used in nuclear control rods</t>
  </si>
  <si>
    <t xml:space="preserve">Rare Earth elements used in the exhaust </t>
  </si>
  <si>
    <t>Rare Earth elements used in magnets</t>
  </si>
  <si>
    <t>REEs used in NiMHB (cells)</t>
  </si>
  <si>
    <t>REE used in the laptop (machinery, fans)</t>
  </si>
  <si>
    <t>REE used in screens of monitors</t>
  </si>
  <si>
    <t>REE used in screens of TVs</t>
  </si>
  <si>
    <t>Lithium carbonate used in LIB cells</t>
  </si>
  <si>
    <t>Lithium oxide used in fiber glass</t>
  </si>
  <si>
    <t>Indium used in semiconductors</t>
  </si>
  <si>
    <t>Indium used in LCD screen of mobile phones</t>
  </si>
  <si>
    <t>Indium used in the laptop (screen)</t>
  </si>
  <si>
    <t>Indium used in screen of monitors</t>
  </si>
  <si>
    <t>Indium used in screen of TVs</t>
  </si>
  <si>
    <t>Magnesium used in instrumental panel</t>
  </si>
  <si>
    <t>Magnesium used in chassis</t>
  </si>
  <si>
    <t>Magnesium used in engine parts</t>
  </si>
  <si>
    <t>Magnesium used in Al plates</t>
  </si>
  <si>
    <t>Magnesium used in fiber glass</t>
  </si>
  <si>
    <t>Magnesium powder used in NiMHB (cells)</t>
  </si>
  <si>
    <t>Magnesium powder used in LCD screens of mobile phones</t>
  </si>
  <si>
    <t>Magnesium powder used in LCD screens of laptops</t>
  </si>
  <si>
    <t>Magnesium powder used in LCD screens of monitors</t>
  </si>
  <si>
    <t>Magnesium powder used in LCD screens of TVs</t>
  </si>
  <si>
    <t>Niobium unwrought/ powders used in niobium alloys</t>
  </si>
  <si>
    <t>Platinum group metals used in internal combustion engine parts</t>
  </si>
  <si>
    <t>Platinum group metals used in electronics</t>
  </si>
  <si>
    <t>PGM used in LCD/LED screen (monitors)</t>
  </si>
  <si>
    <t>PGM used in LCD/LED screen (TVs)</t>
  </si>
  <si>
    <t>Phosphoric acid used in LCD screens of mobile phones</t>
  </si>
  <si>
    <t>Phosphoric acid used in LCD screens of laptops</t>
  </si>
  <si>
    <t>Phosphoric acid used in LCD screens of monitors</t>
  </si>
  <si>
    <t>Phosphoric acid used in LCD screens of TVs</t>
  </si>
  <si>
    <t>Scandium used in the Al plates</t>
  </si>
  <si>
    <t>Silicon used in electronics</t>
  </si>
  <si>
    <t>Silicon used in semiconductors</t>
  </si>
  <si>
    <t>Silicon used in Al plates</t>
  </si>
  <si>
    <t>Silicon used in fiber glass</t>
  </si>
  <si>
    <t>Silicon used in LCD screen of mobile phones</t>
  </si>
  <si>
    <t>Silicon used in laptops (screen)</t>
  </si>
  <si>
    <t>Silicon used in LCD screen of monitors</t>
  </si>
  <si>
    <t>Silicon used in LCD screen of TVs</t>
  </si>
  <si>
    <t>Silicon used in screens of CRT monitors/TVs</t>
  </si>
  <si>
    <t>Silicon used in the SIM/SD cards</t>
  </si>
  <si>
    <t>Tantalum used in electronics</t>
  </si>
  <si>
    <t>Titanium used in the chassis</t>
  </si>
  <si>
    <t>Titanium used in the engine parts</t>
  </si>
  <si>
    <t>Titanium oxide used in electronics</t>
  </si>
  <si>
    <t>Titanium used in Al plates</t>
  </si>
  <si>
    <t>Titanium used in nuclear control rods</t>
  </si>
  <si>
    <t>Titanium powder used in exhaust</t>
  </si>
  <si>
    <t>Titanium used in NiMHB (cells)</t>
  </si>
  <si>
    <t>Titanium used in LCD screens of mobile phones</t>
  </si>
  <si>
    <t>Titanium used in LCD screens of laptops</t>
  </si>
  <si>
    <t>Titanium used in LCD screens of monitors</t>
  </si>
  <si>
    <t>Titanium used in LCD screens of TVs</t>
  </si>
  <si>
    <t>Vanadium powder used in LIB cells</t>
  </si>
  <si>
    <t>Vanadium powder used in vanadium alloys</t>
  </si>
  <si>
    <t>Vanadium powder used in NiMHB (cells)</t>
  </si>
  <si>
    <t>Tungsten used in Phone parts</t>
  </si>
  <si>
    <t>Tungsten used in electronics in the ICT sector</t>
  </si>
  <si>
    <t>Intermediate raw materials</t>
  </si>
  <si>
    <t xml:space="preserve">Antimony oxides (primary) used to antimony powder </t>
  </si>
  <si>
    <t>Al oxide (primary) used to produce Al unwrought</t>
  </si>
  <si>
    <t>Al waste &amp; scrap used to produce Al unwrought</t>
  </si>
  <si>
    <t>Beryllium waste &amp; scrap used to produce Beryllium powder</t>
  </si>
  <si>
    <t>Boric acid used to produce borates</t>
  </si>
  <si>
    <t>Co intermediates used to produce cobalt powder</t>
  </si>
  <si>
    <t>Co waste &amp; scrap used to produce cobalt powder</t>
  </si>
  <si>
    <t>Fluoride used to produce Fluorocarbon</t>
  </si>
  <si>
    <t>Magnesium unwrought used to produce magnesium powder</t>
  </si>
  <si>
    <t>Magnesium waste &amp; scrap used to produce magnesium powder</t>
  </si>
  <si>
    <t>Tantalum waste &amp; scrap used to produce Tantalum powder</t>
  </si>
  <si>
    <t>Titanium oxides used to produce titanium powder</t>
  </si>
  <si>
    <t>Titanium waste &amp; scrap used to produce titanium powder</t>
  </si>
  <si>
    <t>Vanadium oxides used to produce Vanadium powder</t>
  </si>
  <si>
    <t>Ferro-tungsten used to produce tungsten powders</t>
  </si>
  <si>
    <t>Tungsten waste &amp; scrap used to produce tungsten powders</t>
  </si>
  <si>
    <t>Minerals</t>
  </si>
  <si>
    <t>Antimony ores</t>
  </si>
  <si>
    <t>Bauxite ores</t>
  </si>
  <si>
    <t>Baryte ores</t>
  </si>
  <si>
    <t>Beryllium ores</t>
  </si>
  <si>
    <t>Borates natural</t>
  </si>
  <si>
    <t>Cobalt ores</t>
  </si>
  <si>
    <t>Fluorspar</t>
  </si>
  <si>
    <t>Rare Earth element compounds</t>
  </si>
  <si>
    <t>Lithium ores</t>
  </si>
  <si>
    <t>Magnesium carbonate</t>
  </si>
  <si>
    <t>Natural graphite used in LIB cells</t>
  </si>
  <si>
    <t>Natural rubber used in tires</t>
  </si>
  <si>
    <t>Natural rubber used in Panel &amp; HVAC</t>
  </si>
  <si>
    <t>Niobium ores</t>
  </si>
  <si>
    <t>PGM ores</t>
  </si>
  <si>
    <t>Scandium ores</t>
  </si>
  <si>
    <t>Silicon ores</t>
  </si>
  <si>
    <t>Tantalum ores</t>
  </si>
  <si>
    <t>Titanium ores</t>
  </si>
  <si>
    <t>Vanadium ores</t>
  </si>
  <si>
    <t>Gallium ores used to produce Gallium</t>
  </si>
  <si>
    <t>Hafnium ores used to produce Hafnium</t>
  </si>
  <si>
    <t>Indium ores used to produce Indium</t>
  </si>
  <si>
    <t>Phosphate rock and elemental phosphorus used to produce phosphoric acid</t>
  </si>
  <si>
    <t>Tungsten ore used to produce ferro-tungsten</t>
  </si>
  <si>
    <t>Strontium ore used to produce strontium oxides</t>
  </si>
  <si>
    <t>Strontium oxide used in LCD screens of mobile phones</t>
  </si>
  <si>
    <t>Strontium oxide used in LCD screens of laptops</t>
  </si>
  <si>
    <t>Strontium oxide used in LCD screens of monitors</t>
  </si>
  <si>
    <t>Strontium oxide used in LCD screens of TVs</t>
  </si>
  <si>
    <t>Al plates used in Solar panels</t>
  </si>
  <si>
    <t>Fuel type</t>
  </si>
  <si>
    <t>Flows of materials/products along the supply chains of the Swiss mobility, energy and ICT sectors</t>
  </si>
  <si>
    <t>Flows of fuels along the supply chains of the Swiss mobility, energy and ICT sectors</t>
  </si>
  <si>
    <t>Energy content (in kWh)</t>
  </si>
  <si>
    <t>Petroleum oil</t>
  </si>
  <si>
    <t>Natural gas</t>
  </si>
  <si>
    <t>Fuel wood</t>
  </si>
  <si>
    <t>The calculation of the values is explained in tab "fuel_data" in the excel sheets "LCIA_Mobility.xlsx", "LCIA_Energy.xlsx" and "LCIA_ICT.xlsx".</t>
  </si>
  <si>
    <t>Coal</t>
  </si>
  <si>
    <t>Uranium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</si>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</sst>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" fontId="0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1" fontId="2" fillId="0" borderId="0" xfId="0" applyNumberFormat="1" applyFont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left" wrapText="1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Sankey_Mobil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Sankey_Energ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Sankey_I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P3_LCIA_data/LCIA_f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%"/>
      <sheetName val="Flow_amounts"/>
      <sheetName val="Weight% of vehicle components"/>
    </sheetNames>
    <sheetDataSet>
      <sheetData sheetId="0">
        <row r="177">
          <cell r="B177">
            <v>0.8</v>
          </cell>
        </row>
        <row r="179">
          <cell r="B179">
            <v>0.65</v>
          </cell>
        </row>
        <row r="180">
          <cell r="B180">
            <v>0.35</v>
          </cell>
        </row>
        <row r="181">
          <cell r="B181">
            <v>0.17499999999999999</v>
          </cell>
        </row>
        <row r="182">
          <cell r="B182">
            <v>1</v>
          </cell>
        </row>
        <row r="183">
          <cell r="B183">
            <v>0.67999999999999994</v>
          </cell>
        </row>
        <row r="184">
          <cell r="B184">
            <v>0.32</v>
          </cell>
        </row>
        <row r="185">
          <cell r="B185">
            <v>1</v>
          </cell>
        </row>
        <row r="188">
          <cell r="B188">
            <v>0.2</v>
          </cell>
        </row>
        <row r="189">
          <cell r="B189">
            <v>0.48</v>
          </cell>
        </row>
        <row r="191">
          <cell r="B191">
            <v>0.52</v>
          </cell>
        </row>
        <row r="192">
          <cell r="B192">
            <v>1</v>
          </cell>
        </row>
        <row r="195">
          <cell r="B195">
            <v>1</v>
          </cell>
        </row>
        <row r="196">
          <cell r="B196">
            <v>1</v>
          </cell>
        </row>
        <row r="197">
          <cell r="B197">
            <v>0.82499999999999996</v>
          </cell>
        </row>
        <row r="198">
          <cell r="B198">
            <v>1</v>
          </cell>
        </row>
        <row r="199">
          <cell r="B199">
            <v>1</v>
          </cell>
        </row>
        <row r="200">
          <cell r="B200">
            <v>1</v>
          </cell>
        </row>
        <row r="201">
          <cell r="B201">
            <v>1</v>
          </cell>
        </row>
        <row r="202">
          <cell r="B202">
            <v>0.95</v>
          </cell>
        </row>
        <row r="203">
          <cell r="B203">
            <v>1</v>
          </cell>
        </row>
        <row r="204">
          <cell r="B204">
            <v>1</v>
          </cell>
        </row>
        <row r="205">
          <cell r="B205">
            <v>0.78</v>
          </cell>
        </row>
        <row r="206">
          <cell r="B206">
            <v>0.5</v>
          </cell>
        </row>
        <row r="207">
          <cell r="B207">
            <v>1</v>
          </cell>
        </row>
        <row r="208">
          <cell r="B208">
            <v>1</v>
          </cell>
        </row>
        <row r="209">
          <cell r="B209">
            <v>0.8</v>
          </cell>
        </row>
        <row r="210">
          <cell r="B210">
            <v>1</v>
          </cell>
        </row>
        <row r="211">
          <cell r="B211">
            <v>1</v>
          </cell>
        </row>
      </sheetData>
      <sheetData sheetId="1">
        <row r="5">
          <cell r="B5">
            <v>39558382</v>
          </cell>
          <cell r="E5">
            <v>8790751.555555556</v>
          </cell>
          <cell r="H5">
            <v>7766105.3808302768</v>
          </cell>
          <cell r="N5">
            <v>95358.448261583151</v>
          </cell>
        </row>
        <row r="6">
          <cell r="B6">
            <v>33180014</v>
          </cell>
          <cell r="E6">
            <v>2903251.2249999996</v>
          </cell>
          <cell r="H6">
            <v>4659663.2284981664</v>
          </cell>
          <cell r="N6">
            <v>68239.35930854152</v>
          </cell>
        </row>
        <row r="7">
          <cell r="B7">
            <v>55703962</v>
          </cell>
          <cell r="E7">
            <v>668051.07451957301</v>
          </cell>
          <cell r="K7">
            <v>3861937.3920010901</v>
          </cell>
          <cell r="N7">
            <v>76402474.67039153</v>
          </cell>
        </row>
        <row r="8">
          <cell r="B8">
            <v>318185624</v>
          </cell>
          <cell r="E8">
            <v>61942.659898477155</v>
          </cell>
          <cell r="H8">
            <v>3242187.2408938273</v>
          </cell>
          <cell r="K8">
            <v>23682005.755462125</v>
          </cell>
          <cell r="N8">
            <v>981921.36999003496</v>
          </cell>
        </row>
        <row r="9">
          <cell r="B9">
            <v>451952</v>
          </cell>
          <cell r="E9">
            <v>1772.0943548387097</v>
          </cell>
          <cell r="H9">
            <v>1525735.1721853304</v>
          </cell>
          <cell r="N9">
            <v>2181475.8383754552</v>
          </cell>
        </row>
        <row r="10">
          <cell r="B10">
            <v>286617</v>
          </cell>
          <cell r="E10">
            <v>260953.1350177936</v>
          </cell>
          <cell r="N10">
            <v>1364787.1861708304</v>
          </cell>
        </row>
        <row r="11">
          <cell r="B11">
            <v>8031226</v>
          </cell>
          <cell r="E11">
            <v>438098.77587188617</v>
          </cell>
          <cell r="H11">
            <v>95348167.01792708</v>
          </cell>
          <cell r="K11">
            <v>23469370.924378894</v>
          </cell>
          <cell r="N11">
            <v>13665.743818105229</v>
          </cell>
        </row>
        <row r="12">
          <cell r="B12">
            <v>78750830</v>
          </cell>
          <cell r="E12">
            <v>3439844.5837837839</v>
          </cell>
          <cell r="H12">
            <v>14180353.160481274</v>
          </cell>
          <cell r="K12">
            <v>1640896.4961290087</v>
          </cell>
          <cell r="N12">
            <v>112180.6427315998</v>
          </cell>
        </row>
        <row r="13">
          <cell r="B13">
            <v>534148607</v>
          </cell>
          <cell r="E13">
            <v>2254.1764056939505</v>
          </cell>
          <cell r="H13">
            <v>2181475.8383754552</v>
          </cell>
          <cell r="K13">
            <v>2397216.2765962183</v>
          </cell>
          <cell r="N13">
            <v>134295.05911920971</v>
          </cell>
        </row>
        <row r="14">
          <cell r="E14">
            <v>36140.517</v>
          </cell>
          <cell r="K14">
            <v>28604450.105378125</v>
          </cell>
          <cell r="N14">
            <v>551057.41029158526</v>
          </cell>
        </row>
        <row r="15">
          <cell r="E15">
            <v>590631.22499999998</v>
          </cell>
          <cell r="K15">
            <v>1369913.3752248588</v>
          </cell>
          <cell r="N15">
            <v>201006.50604982206</v>
          </cell>
          <cell r="T15">
            <v>1988122.9774925509</v>
          </cell>
        </row>
        <row r="16">
          <cell r="K16">
            <v>1092747.8577199972</v>
          </cell>
          <cell r="N16">
            <v>869803.80265299114</v>
          </cell>
          <cell r="T16">
            <v>3034484.3926801663</v>
          </cell>
        </row>
        <row r="17">
          <cell r="K17">
            <v>77053.410257102674</v>
          </cell>
          <cell r="N17">
            <v>21927.613995575306</v>
          </cell>
          <cell r="T17">
            <v>198202.58714077872</v>
          </cell>
        </row>
        <row r="18">
          <cell r="K18">
            <v>108393.09194382475</v>
          </cell>
          <cell r="N18">
            <v>1155.8011538565402</v>
          </cell>
          <cell r="Q18">
            <v>511795.1948140614</v>
          </cell>
        </row>
        <row r="19">
          <cell r="K19">
            <v>119829.76874351276</v>
          </cell>
          <cell r="N19">
            <v>7335.8843237322099</v>
          </cell>
        </row>
        <row r="20">
          <cell r="K20">
            <v>90111.615880729718</v>
          </cell>
          <cell r="N20">
            <v>42665.271494635097</v>
          </cell>
        </row>
        <row r="21">
          <cell r="K21">
            <v>340389.72212302499</v>
          </cell>
          <cell r="N21">
            <v>23116.023077130802</v>
          </cell>
        </row>
        <row r="22">
          <cell r="K22">
            <v>1738015.395882787</v>
          </cell>
          <cell r="N22">
            <v>869803.80265299114</v>
          </cell>
        </row>
        <row r="23">
          <cell r="K23">
            <v>107502.01955076198</v>
          </cell>
          <cell r="N23">
            <v>708392.3319635744</v>
          </cell>
        </row>
        <row r="24">
          <cell r="N24">
            <v>687233.83549712761</v>
          </cell>
        </row>
        <row r="25">
          <cell r="N25">
            <v>641931.90516424016</v>
          </cell>
        </row>
        <row r="26">
          <cell r="N26">
            <v>573924.08469489962</v>
          </cell>
        </row>
        <row r="27">
          <cell r="N27">
            <v>1738015.395882787</v>
          </cell>
        </row>
        <row r="28">
          <cell r="N28">
            <v>31438.901988147125</v>
          </cell>
        </row>
        <row r="29">
          <cell r="N29">
            <v>852.99199135676906</v>
          </cell>
        </row>
        <row r="30">
          <cell r="N30">
            <v>250967.63084983637</v>
          </cell>
        </row>
        <row r="31">
          <cell r="N31">
            <v>2558975.9740703069</v>
          </cell>
        </row>
        <row r="32">
          <cell r="E32">
            <v>8939243.9804804809</v>
          </cell>
          <cell r="N32">
            <v>334623.5077997818</v>
          </cell>
        </row>
        <row r="33">
          <cell r="E33">
            <v>8157041.4262074921</v>
          </cell>
          <cell r="N33">
            <v>32277.21695294014</v>
          </cell>
        </row>
        <row r="34">
          <cell r="E34">
            <v>15275461.53346476</v>
          </cell>
          <cell r="N34">
            <v>11894431.768219516</v>
          </cell>
        </row>
        <row r="35">
          <cell r="E35">
            <v>86282768.30990991</v>
          </cell>
          <cell r="N35">
            <v>11110359.897073386</v>
          </cell>
        </row>
        <row r="36">
          <cell r="E36">
            <v>222512.76123890362</v>
          </cell>
          <cell r="N36">
            <v>1951831.8317641341</v>
          </cell>
        </row>
        <row r="37">
          <cell r="E37">
            <v>134499.15126219328</v>
          </cell>
          <cell r="N37">
            <v>865838.32643193542</v>
          </cell>
        </row>
        <row r="38">
          <cell r="E38">
            <v>4043270.7961756359</v>
          </cell>
          <cell r="N38">
            <v>543627.37665811938</v>
          </cell>
        </row>
        <row r="39">
          <cell r="E39">
            <v>17043760.715015013</v>
          </cell>
          <cell r="N39">
            <v>107502.01955076198</v>
          </cell>
        </row>
        <row r="40">
          <cell r="E40">
            <v>1306733.3393393392</v>
          </cell>
        </row>
        <row r="41">
          <cell r="E41">
            <v>838493.47847539757</v>
          </cell>
        </row>
        <row r="42">
          <cell r="E42">
            <v>1570223.1001745786</v>
          </cell>
        </row>
        <row r="43">
          <cell r="E43">
            <v>10510636.228228228</v>
          </cell>
        </row>
        <row r="44">
          <cell r="E44">
            <v>12019.024041307666</v>
          </cell>
        </row>
        <row r="45">
          <cell r="E45">
            <v>9388.46159573757</v>
          </cell>
        </row>
        <row r="46">
          <cell r="E46">
            <v>210967.42651202233</v>
          </cell>
        </row>
        <row r="47">
          <cell r="E47">
            <v>2601378.7687687688</v>
          </cell>
        </row>
        <row r="48">
          <cell r="E48">
            <v>1243263.4342857143</v>
          </cell>
        </row>
        <row r="49">
          <cell r="E49">
            <v>797766.65237802116</v>
          </cell>
        </row>
        <row r="50">
          <cell r="E50">
            <v>1493955.1210232421</v>
          </cell>
        </row>
        <row r="51">
          <cell r="E51">
            <v>10000119.611428572</v>
          </cell>
        </row>
        <row r="52">
          <cell r="E52">
            <v>11435.242873587011</v>
          </cell>
        </row>
        <row r="53">
          <cell r="E53">
            <v>8932.4506039446042</v>
          </cell>
        </row>
        <row r="54">
          <cell r="E54">
            <v>200720.4372242956</v>
          </cell>
        </row>
        <row r="55">
          <cell r="E55">
            <v>2475026.0857142857</v>
          </cell>
        </row>
        <row r="76">
          <cell r="E76">
            <v>6810852.5565565564</v>
          </cell>
        </row>
        <row r="77">
          <cell r="E77">
            <v>6214888.7056818986</v>
          </cell>
        </row>
        <row r="78">
          <cell r="E78">
            <v>11638446.882639814</v>
          </cell>
        </row>
        <row r="79">
          <cell r="E79">
            <v>65739252.045645647</v>
          </cell>
        </row>
        <row r="80">
          <cell r="E80">
            <v>68295.353575248402</v>
          </cell>
        </row>
        <row r="81">
          <cell r="E81">
            <v>47748.444243651087</v>
          </cell>
        </row>
        <row r="82">
          <cell r="E82">
            <v>1376141.6403528901</v>
          </cell>
        </row>
        <row r="83">
          <cell r="E83">
            <v>17325182.600000001</v>
          </cell>
        </row>
        <row r="84">
          <cell r="E84">
            <v>5396180.2128113881</v>
          </cell>
        </row>
        <row r="85">
          <cell r="E85">
            <v>9059327.6277580075</v>
          </cell>
        </row>
        <row r="86">
          <cell r="E86">
            <v>61439446.315915912</v>
          </cell>
        </row>
        <row r="87">
          <cell r="E87">
            <v>11534.022822580646</v>
          </cell>
        </row>
        <row r="88">
          <cell r="E88">
            <v>541479.63861920172</v>
          </cell>
        </row>
        <row r="89">
          <cell r="E89">
            <v>18900199.199999999</v>
          </cell>
        </row>
        <row r="90">
          <cell r="E90">
            <v>2979434.839681515</v>
          </cell>
        </row>
        <row r="91">
          <cell r="E91">
            <v>2078178.8128113879</v>
          </cell>
        </row>
        <row r="92">
          <cell r="E92">
            <v>3488931.4277580073</v>
          </cell>
        </row>
        <row r="93">
          <cell r="E93">
            <v>9039.0400000000009</v>
          </cell>
        </row>
        <row r="94">
          <cell r="E94">
            <v>3685.0757142857142</v>
          </cell>
        </row>
        <row r="95">
          <cell r="E95">
            <v>1045386.6714714715</v>
          </cell>
        </row>
        <row r="96">
          <cell r="E96">
            <v>578129.18192389759</v>
          </cell>
        </row>
        <row r="97">
          <cell r="E97">
            <v>1082646.2216409133</v>
          </cell>
        </row>
        <row r="98">
          <cell r="E98">
            <v>9459572.6054054052</v>
          </cell>
        </row>
        <row r="99">
          <cell r="E99">
            <v>1819.2431844342971</v>
          </cell>
        </row>
        <row r="100">
          <cell r="E100">
            <v>1827.0921689886688</v>
          </cell>
        </row>
        <row r="101">
          <cell r="E101">
            <v>44214.641766190987</v>
          </cell>
        </row>
        <row r="102">
          <cell r="E102">
            <v>885946.83750000002</v>
          </cell>
        </row>
        <row r="103">
          <cell r="E103">
            <v>960251.01451451448</v>
          </cell>
        </row>
        <row r="104">
          <cell r="E104">
            <v>876227.0413534072</v>
          </cell>
        </row>
        <row r="105">
          <cell r="E105">
            <v>1471045.7269524548</v>
          </cell>
        </row>
        <row r="106">
          <cell r="E106">
            <v>9268470.1285285279</v>
          </cell>
        </row>
        <row r="107">
          <cell r="E107">
            <v>7883.3871325486207</v>
          </cell>
        </row>
        <row r="108">
          <cell r="E108">
            <v>7917.3993989508999</v>
          </cell>
        </row>
        <row r="109">
          <cell r="E109">
            <v>191596.78098682759</v>
          </cell>
        </row>
        <row r="110">
          <cell r="E110">
            <v>430114.33051801799</v>
          </cell>
        </row>
        <row r="111">
          <cell r="E111">
            <v>892214.35716884141</v>
          </cell>
        </row>
        <row r="112">
          <cell r="E112">
            <v>841898.5758718861</v>
          </cell>
        </row>
        <row r="113">
          <cell r="E113">
            <v>1413413.6977224199</v>
          </cell>
        </row>
        <row r="114">
          <cell r="E114">
            <v>8934040.7939939946</v>
          </cell>
        </row>
        <row r="115">
          <cell r="E115">
            <v>1019.3492321075523</v>
          </cell>
        </row>
        <row r="116">
          <cell r="E116">
            <v>831.14558617183525</v>
          </cell>
        </row>
        <row r="117">
          <cell r="E117">
            <v>26019.391233541235</v>
          </cell>
        </row>
        <row r="118">
          <cell r="E118">
            <v>414594.74127252254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%"/>
      <sheetName val="Flow_amounts"/>
    </sheetNames>
    <sheetDataSet>
      <sheetData sheetId="0">
        <row r="96">
          <cell r="B96">
            <v>0.625</v>
          </cell>
        </row>
        <row r="97">
          <cell r="B97">
            <v>1</v>
          </cell>
        </row>
        <row r="98">
          <cell r="B98">
            <v>0.625</v>
          </cell>
        </row>
      </sheetData>
      <sheetData sheetId="1">
        <row r="5">
          <cell r="B5">
            <v>29169424</v>
          </cell>
          <cell r="E5">
            <v>19909168.059592154</v>
          </cell>
          <cell r="H5">
            <v>3763.2711223057318</v>
          </cell>
          <cell r="K5">
            <v>99545.840297960778</v>
          </cell>
        </row>
        <row r="6">
          <cell r="B6">
            <v>1315374.1000000003</v>
          </cell>
          <cell r="E6">
            <v>1254171.2154800193</v>
          </cell>
          <cell r="H6">
            <v>65119.714634040472</v>
          </cell>
          <cell r="K6">
            <v>34213.903350000015</v>
          </cell>
        </row>
        <row r="7">
          <cell r="B7">
            <v>110518</v>
          </cell>
          <cell r="E7">
            <v>4591261.4210821679</v>
          </cell>
          <cell r="K7">
            <v>4230886.0546255633</v>
          </cell>
        </row>
        <row r="8">
          <cell r="B8">
            <v>262095</v>
          </cell>
          <cell r="E8">
            <v>4150.9228497249387</v>
          </cell>
          <cell r="K8">
            <v>13229.507183908041</v>
          </cell>
        </row>
        <row r="9">
          <cell r="B9">
            <v>1033931</v>
          </cell>
          <cell r="E9">
            <v>183342.91301538463</v>
          </cell>
          <cell r="H9">
            <v>52032.199351970528</v>
          </cell>
          <cell r="K9">
            <v>17417.576736461542</v>
          </cell>
        </row>
        <row r="10">
          <cell r="B10">
            <v>167413.39999999997</v>
          </cell>
          <cell r="E10">
            <v>262095</v>
          </cell>
          <cell r="H10">
            <v>14722.681546337602</v>
          </cell>
          <cell r="K10">
            <v>61688.172115384616</v>
          </cell>
        </row>
        <row r="11">
          <cell r="B11">
            <v>4025165.100000001</v>
          </cell>
          <cell r="E11">
            <v>21208.028031039386</v>
          </cell>
          <cell r="H11">
            <v>1907.2924450000003</v>
          </cell>
          <cell r="K11">
            <v>4281.6859535419262</v>
          </cell>
        </row>
        <row r="12">
          <cell r="B12">
            <v>36083920.600000001</v>
          </cell>
          <cell r="E12">
            <v>104633.37499999997</v>
          </cell>
          <cell r="H12">
            <v>23695.050308123253</v>
          </cell>
          <cell r="K12">
            <v>1629.7154307692308</v>
          </cell>
        </row>
        <row r="13">
          <cell r="E13">
            <v>62780.024999999987</v>
          </cell>
          <cell r="H13">
            <v>305.66681095365391</v>
          </cell>
          <cell r="K13">
            <v>11703.247012424737</v>
          </cell>
        </row>
        <row r="14">
          <cell r="K14">
            <v>282212.4572447188</v>
          </cell>
        </row>
        <row r="15">
          <cell r="E15">
            <v>2737112.2680000011</v>
          </cell>
          <cell r="K15">
            <v>18334.291301538466</v>
          </cell>
        </row>
        <row r="16">
          <cell r="E16">
            <v>1288052.8320000004</v>
          </cell>
          <cell r="K16">
            <v>11718.937999999998</v>
          </cell>
          <cell r="Q16">
            <v>26786.143999999997</v>
          </cell>
        </row>
        <row r="17">
          <cell r="K17">
            <v>436.83333004605083</v>
          </cell>
        </row>
        <row r="18">
          <cell r="K18">
            <v>11136.388776923075</v>
          </cell>
        </row>
        <row r="19">
          <cell r="K19">
            <v>55.241563990197584</v>
          </cell>
        </row>
        <row r="20">
          <cell r="K20">
            <v>7433.3556661538478</v>
          </cell>
        </row>
        <row r="21">
          <cell r="K21">
            <v>110.48312798039517</v>
          </cell>
        </row>
        <row r="22">
          <cell r="K22">
            <v>11718.937999999998</v>
          </cell>
        </row>
        <row r="23">
          <cell r="K23">
            <v>6096.1518577615398</v>
          </cell>
        </row>
        <row r="24">
          <cell r="K24">
            <v>31781.790011710207</v>
          </cell>
        </row>
        <row r="25">
          <cell r="K25">
            <v>8067.088172676923</v>
          </cell>
        </row>
        <row r="26">
          <cell r="K26">
            <v>8736.6666009210167</v>
          </cell>
        </row>
        <row r="27">
          <cell r="K27">
            <v>14125.240005204536</v>
          </cell>
        </row>
        <row r="28">
          <cell r="K28">
            <v>1251975.2617942744</v>
          </cell>
        </row>
        <row r="29">
          <cell r="K29">
            <v>18833.653340272715</v>
          </cell>
        </row>
        <row r="30">
          <cell r="K30">
            <v>117431.13578635386</v>
          </cell>
        </row>
        <row r="31">
          <cell r="K31">
            <v>48732.078017955646</v>
          </cell>
        </row>
        <row r="32">
          <cell r="K32">
            <v>2230.9774517019232</v>
          </cell>
        </row>
        <row r="33">
          <cell r="K33">
            <v>7324.3362499999985</v>
          </cell>
        </row>
        <row r="34">
          <cell r="K34">
            <v>25908.009564076907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%"/>
      <sheetName val="Flow amounts"/>
    </sheetNames>
    <sheetDataSet>
      <sheetData sheetId="0">
        <row r="181">
          <cell r="B181">
            <v>0.66999999999999993</v>
          </cell>
        </row>
        <row r="182">
          <cell r="B182">
            <v>0.33</v>
          </cell>
        </row>
        <row r="188">
          <cell r="B188">
            <v>0.54</v>
          </cell>
        </row>
        <row r="189">
          <cell r="B189">
            <v>0.46</v>
          </cell>
        </row>
        <row r="204">
          <cell r="B204">
            <v>1</v>
          </cell>
        </row>
        <row r="210">
          <cell r="B210">
            <v>1</v>
          </cell>
        </row>
        <row r="211">
          <cell r="B211">
            <v>1</v>
          </cell>
        </row>
      </sheetData>
      <sheetData sheetId="1">
        <row r="5">
          <cell r="B5">
            <v>1146436</v>
          </cell>
          <cell r="E5">
            <v>104285.34677119725</v>
          </cell>
          <cell r="H5">
            <v>555045.42621068598</v>
          </cell>
          <cell r="N5">
            <v>1223.1929635463077</v>
          </cell>
        </row>
        <row r="6">
          <cell r="B6">
            <v>4612686</v>
          </cell>
          <cell r="E6">
            <v>71920.928807722259</v>
          </cell>
          <cell r="H6">
            <v>195015.9605605113</v>
          </cell>
          <cell r="N6">
            <v>138.38058000000001</v>
          </cell>
        </row>
        <row r="7">
          <cell r="B7">
            <v>1726256</v>
          </cell>
          <cell r="E7">
            <v>75516.975248108356</v>
          </cell>
          <cell r="H7">
            <v>52502.278029637251</v>
          </cell>
          <cell r="K7">
            <v>50049.70966082644</v>
          </cell>
          <cell r="N7">
            <v>229.3151877</v>
          </cell>
        </row>
        <row r="8">
          <cell r="B8">
            <v>9436839</v>
          </cell>
          <cell r="H8">
            <v>19418.650778085012</v>
          </cell>
          <cell r="K8">
            <v>82358.896067229929</v>
          </cell>
          <cell r="N8">
            <v>309.17409131736525</v>
          </cell>
        </row>
        <row r="9">
          <cell r="B9">
            <v>8979491</v>
          </cell>
          <cell r="E9">
            <v>14074.133133057991</v>
          </cell>
          <cell r="H9">
            <v>50596.373416232593</v>
          </cell>
          <cell r="K9">
            <v>113401.40181645608</v>
          </cell>
        </row>
        <row r="10">
          <cell r="B10">
            <v>23216</v>
          </cell>
          <cell r="H10">
            <v>24920.60183187576</v>
          </cell>
          <cell r="K10">
            <v>78098.953167200802</v>
          </cell>
          <cell r="N10">
            <v>9302.0598670941363</v>
          </cell>
        </row>
        <row r="11">
          <cell r="B11">
            <v>25924924</v>
          </cell>
          <cell r="E11">
            <v>194740.04620843503</v>
          </cell>
          <cell r="K11">
            <v>10323.125329292088</v>
          </cell>
          <cell r="N11">
            <v>0.75516975248108364</v>
          </cell>
        </row>
        <row r="12">
          <cell r="E12">
            <v>17377.246011224663</v>
          </cell>
          <cell r="H12">
            <v>461268.6</v>
          </cell>
          <cell r="K12">
            <v>415141.74</v>
          </cell>
          <cell r="N12">
            <v>2945.0123580923846</v>
          </cell>
        </row>
        <row r="13">
          <cell r="E13">
            <v>557077.16758297908</v>
          </cell>
          <cell r="K13">
            <v>295211.90399999998</v>
          </cell>
          <cell r="N13">
            <v>968.66406000000006</v>
          </cell>
        </row>
        <row r="14">
          <cell r="E14">
            <v>2982.3758305765741</v>
          </cell>
          <cell r="H14">
            <v>364467.54862899694</v>
          </cell>
          <cell r="K14">
            <v>150184.272</v>
          </cell>
          <cell r="N14">
            <v>1605.2063138999999</v>
          </cell>
        </row>
        <row r="15">
          <cell r="E15">
            <v>645776.04</v>
          </cell>
          <cell r="H15">
            <v>1787.4149078983648</v>
          </cell>
          <cell r="N15">
            <v>2164.2186392215567</v>
          </cell>
        </row>
        <row r="16">
          <cell r="T16">
            <v>120009.82188339157</v>
          </cell>
        </row>
        <row r="17">
          <cell r="E17">
            <v>184507.44</v>
          </cell>
          <cell r="N17">
            <v>1067.8988544000001</v>
          </cell>
          <cell r="Q17">
            <v>69765.449003206028</v>
          </cell>
        </row>
        <row r="18">
          <cell r="E18">
            <v>784156.61999999988</v>
          </cell>
          <cell r="H18">
            <v>161062.93400000001</v>
          </cell>
          <cell r="N18">
            <v>2.2655092574432509</v>
          </cell>
        </row>
        <row r="19">
          <cell r="E19">
            <v>230634.30000000002</v>
          </cell>
          <cell r="H19">
            <v>8620.3113599999997</v>
          </cell>
          <cell r="K19">
            <v>750.80543999999998</v>
          </cell>
          <cell r="N19">
            <v>2614394.7200905667</v>
          </cell>
        </row>
        <row r="20">
          <cell r="E20">
            <v>1383805.8</v>
          </cell>
          <cell r="H20">
            <v>2038.3572240000001</v>
          </cell>
          <cell r="K20">
            <v>1023897.0314999998</v>
          </cell>
          <cell r="N20">
            <v>70178.157336983291</v>
          </cell>
        </row>
        <row r="21">
          <cell r="E21">
            <v>3409.2283813747226</v>
          </cell>
          <cell r="K21">
            <v>768154.63918181811</v>
          </cell>
          <cell r="N21">
            <v>186041.19734188274</v>
          </cell>
        </row>
        <row r="22">
          <cell r="E22">
            <v>162569.00569426198</v>
          </cell>
          <cell r="N22">
            <v>191.05794737771416</v>
          </cell>
        </row>
        <row r="23">
          <cell r="E23">
            <v>179960.10862899694</v>
          </cell>
          <cell r="N23">
            <v>18306.45381844126</v>
          </cell>
        </row>
        <row r="24">
          <cell r="E24">
            <v>1058588.8742882174</v>
          </cell>
          <cell r="N24">
            <v>13912.56782923462</v>
          </cell>
        </row>
        <row r="25">
          <cell r="E25">
            <v>392.55395110858439</v>
          </cell>
          <cell r="N25">
            <v>57658.575000000004</v>
          </cell>
        </row>
        <row r="26">
          <cell r="N26">
            <v>95547.994875000004</v>
          </cell>
        </row>
        <row r="27">
          <cell r="N27">
            <v>128822.53804890219</v>
          </cell>
        </row>
        <row r="28">
          <cell r="E28">
            <v>7070677.0449101804</v>
          </cell>
          <cell r="N28">
            <v>7299.9742739838084</v>
          </cell>
        </row>
        <row r="29">
          <cell r="E29">
            <v>7908071.0819999995</v>
          </cell>
          <cell r="N29">
            <v>1686.3731703119483</v>
          </cell>
        </row>
        <row r="30">
          <cell r="E30">
            <v>690040.72554890218</v>
          </cell>
          <cell r="N30">
            <v>3330.2986084415784</v>
          </cell>
        </row>
        <row r="31">
          <cell r="E31">
            <v>613394.53500000003</v>
          </cell>
          <cell r="N31">
            <v>45204.322800000009</v>
          </cell>
        </row>
        <row r="32">
          <cell r="E32">
            <v>864.28519178016268</v>
          </cell>
        </row>
        <row r="33">
          <cell r="N33">
            <v>2863.2939525468455</v>
          </cell>
        </row>
        <row r="34">
          <cell r="E34">
            <v>21102.082927494215</v>
          </cell>
          <cell r="N34">
            <v>4.5863037539999993</v>
          </cell>
        </row>
        <row r="35">
          <cell r="E35">
            <v>1603.5113872000247</v>
          </cell>
          <cell r="N35">
            <v>1.5302556034899897</v>
          </cell>
        </row>
        <row r="37">
          <cell r="N37">
            <v>13065.947057427707</v>
          </cell>
        </row>
        <row r="38">
          <cell r="N38">
            <v>4146.4399265631928</v>
          </cell>
        </row>
        <row r="39">
          <cell r="N39">
            <v>22.392975526159088</v>
          </cell>
        </row>
        <row r="40">
          <cell r="N40">
            <v>6.893353521163637</v>
          </cell>
        </row>
        <row r="41">
          <cell r="N41">
            <v>34.472390686782987</v>
          </cell>
        </row>
        <row r="42">
          <cell r="N42">
            <v>2.3391049939061266</v>
          </cell>
        </row>
        <row r="44">
          <cell r="N44">
            <v>58657.758055647188</v>
          </cell>
        </row>
        <row r="45">
          <cell r="N45">
            <v>683.38533177200452</v>
          </cell>
        </row>
        <row r="46">
          <cell r="N46">
            <v>68.184567627494459</v>
          </cell>
        </row>
        <row r="47">
          <cell r="N47">
            <v>104.23417622727271</v>
          </cell>
        </row>
        <row r="48">
          <cell r="N48">
            <v>113.96269934181817</v>
          </cell>
        </row>
        <row r="49">
          <cell r="N49">
            <v>148.86159952317587</v>
          </cell>
        </row>
        <row r="51">
          <cell r="N51">
            <v>52504.29707398382</v>
          </cell>
        </row>
        <row r="52">
          <cell r="N52">
            <v>0.75516975248108364</v>
          </cell>
        </row>
        <row r="53">
          <cell r="N53">
            <v>1001.7048837048926</v>
          </cell>
        </row>
        <row r="54">
          <cell r="N54">
            <v>4151.4174000000003</v>
          </cell>
        </row>
        <row r="55">
          <cell r="N55">
            <v>6879.4556309999998</v>
          </cell>
        </row>
        <row r="56">
          <cell r="N56">
            <v>9275.2227395209575</v>
          </cell>
        </row>
        <row r="57">
          <cell r="N57">
            <v>19638.946293720455</v>
          </cell>
        </row>
        <row r="58">
          <cell r="N58">
            <v>75.003024390243894</v>
          </cell>
        </row>
        <row r="59">
          <cell r="N59">
            <v>101.9178612</v>
          </cell>
        </row>
        <row r="60">
          <cell r="N60">
            <v>25.191962996229762</v>
          </cell>
        </row>
        <row r="61">
          <cell r="N61">
            <v>116.27574833867672</v>
          </cell>
        </row>
        <row r="64">
          <cell r="N64">
            <v>55.650271316938479</v>
          </cell>
        </row>
        <row r="65">
          <cell r="N65">
            <v>230.63430000000002</v>
          </cell>
        </row>
        <row r="66">
          <cell r="N66">
            <v>382.1919795</v>
          </cell>
        </row>
        <row r="67">
          <cell r="N67">
            <v>515.29015219560881</v>
          </cell>
        </row>
        <row r="68">
          <cell r="N68">
            <v>8728.4205749868688</v>
          </cell>
        </row>
        <row r="69">
          <cell r="N69">
            <v>39698.677546651234</v>
          </cell>
        </row>
        <row r="70">
          <cell r="N70">
            <v>3228.8802000000001</v>
          </cell>
        </row>
        <row r="71">
          <cell r="N71">
            <v>194153.525586</v>
          </cell>
        </row>
        <row r="72">
          <cell r="N72">
            <v>261767.39731536925</v>
          </cell>
        </row>
        <row r="73">
          <cell r="N73">
            <v>8386.7506580122972</v>
          </cell>
        </row>
        <row r="75">
          <cell r="N75">
            <v>348827.24501603009</v>
          </cell>
        </row>
        <row r="76">
          <cell r="N76">
            <v>3789.8036823232419</v>
          </cell>
        </row>
        <row r="77">
          <cell r="N77">
            <v>11637.894099982492</v>
          </cell>
        </row>
        <row r="78">
          <cell r="N78">
            <v>8727.2019120000004</v>
          </cell>
        </row>
        <row r="79">
          <cell r="N79">
            <v>3178.0660494555273</v>
          </cell>
        </row>
        <row r="81">
          <cell r="N81">
            <v>7.5516975248108356</v>
          </cell>
        </row>
        <row r="82">
          <cell r="N82">
            <v>11.130054263387697</v>
          </cell>
        </row>
        <row r="83">
          <cell r="N83">
            <v>46.126860000000008</v>
          </cell>
        </row>
        <row r="84">
          <cell r="N84">
            <v>76.438395900000003</v>
          </cell>
        </row>
        <row r="85">
          <cell r="N85">
            <v>103.05803043912177</v>
          </cell>
        </row>
        <row r="86">
          <cell r="N86">
            <v>30113.050983704696</v>
          </cell>
        </row>
        <row r="87">
          <cell r="N87">
            <v>1.5103395049621673</v>
          </cell>
        </row>
        <row r="88">
          <cell r="N88">
            <v>38853.179834748022</v>
          </cell>
        </row>
        <row r="89">
          <cell r="N89">
            <v>3479.4734254254249</v>
          </cell>
        </row>
        <row r="90">
          <cell r="N90">
            <v>5219.2101381381362</v>
          </cell>
        </row>
        <row r="91">
          <cell r="N91">
            <v>296.60621852621847</v>
          </cell>
        </row>
        <row r="92">
          <cell r="N92">
            <v>444.90932778932768</v>
          </cell>
        </row>
        <row r="93">
          <cell r="N93">
            <v>852.30709534368066</v>
          </cell>
        </row>
        <row r="94">
          <cell r="N94">
            <v>157.02158044343378</v>
          </cell>
        </row>
        <row r="95">
          <cell r="N95">
            <v>819.47039810115587</v>
          </cell>
        </row>
        <row r="96">
          <cell r="N96">
            <v>896.58023118743063</v>
          </cell>
        </row>
        <row r="97">
          <cell r="N97">
            <v>853.12826855745368</v>
          </cell>
        </row>
        <row r="98">
          <cell r="N98">
            <v>176.78560740957872</v>
          </cell>
        </row>
        <row r="99">
          <cell r="N99">
            <v>1.290134492669867</v>
          </cell>
        </row>
        <row r="102">
          <cell r="N102">
            <v>29011.599442946368</v>
          </cell>
        </row>
        <row r="103">
          <cell r="N103">
            <v>17066.938200000001</v>
          </cell>
        </row>
        <row r="104">
          <cell r="N104">
            <v>28282.206482999998</v>
          </cell>
        </row>
        <row r="105">
          <cell r="N105">
            <v>38131.471262475046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_flows"/>
      <sheetName val="Prices"/>
      <sheetName val="PVI_calc"/>
      <sheetName val="DI_calc"/>
      <sheetName val="Import amount CHE"/>
      <sheetName val="Comparison BEC and ICEC"/>
    </sheetNames>
    <sheetDataSet>
      <sheetData sheetId="0">
        <row r="7">
          <cell r="H7">
            <v>63019959433.856026</v>
          </cell>
          <cell r="L7">
            <v>8010917567.4123631</v>
          </cell>
        </row>
        <row r="8">
          <cell r="H8">
            <v>294641659.31495851</v>
          </cell>
          <cell r="L8">
            <v>1017347616.1252341</v>
          </cell>
        </row>
        <row r="9">
          <cell r="L9">
            <v>19777126471.942738</v>
          </cell>
          <cell r="P9">
            <v>1083497587.2370148</v>
          </cell>
        </row>
        <row r="10">
          <cell r="L10">
            <v>23749229596.103825</v>
          </cell>
          <cell r="P10">
            <v>704273431.7040596</v>
          </cell>
        </row>
        <row r="11">
          <cell r="P11">
            <v>2895078299.9288955</v>
          </cell>
        </row>
        <row r="12">
          <cell r="H12">
            <v>292257310.12440747</v>
          </cell>
        </row>
        <row r="13">
          <cell r="H13">
            <v>189967251.58086485</v>
          </cell>
        </row>
        <row r="14">
          <cell r="H14">
            <v>780904181.51681185</v>
          </cell>
          <cell r="L14">
            <v>3755854360.4678326</v>
          </cell>
        </row>
        <row r="15">
          <cell r="L15">
            <v>2441305334.304091</v>
          </cell>
        </row>
        <row r="16">
          <cell r="L16">
            <v>10035548380.326174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workbookViewId="0">
      <selection activeCell="E28" sqref="E28"/>
    </sheetView>
  </sheetViews>
  <sheetFormatPr baseColWidth="10" defaultRowHeight="16" x14ac:dyDescent="0.45"/>
  <cols>
    <col min="1" max="1" width="19.1796875" customWidth="1"/>
    <col min="2" max="2" width="14.7265625" customWidth="1"/>
    <col min="3" max="3" width="4.453125" customWidth="1"/>
    <col min="4" max="4" width="21.81640625" customWidth="1"/>
    <col min="5" max="5" width="17.1796875" customWidth="1"/>
    <col min="6" max="6" width="5.54296875" customWidth="1"/>
    <col min="7" max="7" width="23.26953125" customWidth="1"/>
    <col min="8" max="8" width="19.453125" customWidth="1"/>
    <col min="9" max="9" width="6" customWidth="1"/>
    <col min="10" max="10" width="23.1796875" customWidth="1"/>
    <col min="11" max="11" width="21.453125" customWidth="1"/>
    <col min="12" max="12" width="5.7265625" customWidth="1"/>
    <col min="13" max="13" width="19.81640625" customWidth="1"/>
    <col min="14" max="14" width="18.1796875" customWidth="1"/>
    <col min="15" max="15" width="4.26953125" customWidth="1"/>
    <col min="16" max="16" width="22.453125" customWidth="1"/>
    <col min="17" max="17" width="21" customWidth="1"/>
    <col min="18" max="18" width="5.54296875" customWidth="1"/>
    <col min="19" max="19" width="22.7265625" customWidth="1"/>
    <col min="20" max="20" width="20.7265625" customWidth="1"/>
    <col min="21" max="21" width="6.26953125" customWidth="1"/>
    <col min="22" max="22" width="24.1796875" customWidth="1"/>
    <col min="23" max="23" width="18.54296875" customWidth="1"/>
  </cols>
  <sheetData>
    <row r="1" spans="1:23" x14ac:dyDescent="0.45">
      <c r="A1" t="s">
        <v>346</v>
      </c>
    </row>
    <row r="3" spans="1:23" x14ac:dyDescent="0.45">
      <c r="A3" s="1" t="s">
        <v>0</v>
      </c>
      <c r="B3" s="1" t="s">
        <v>5</v>
      </c>
      <c r="D3" s="3" t="s">
        <v>4</v>
      </c>
      <c r="E3" s="3" t="s">
        <v>5</v>
      </c>
      <c r="G3" s="3" t="s">
        <v>4</v>
      </c>
      <c r="H3" s="7" t="s">
        <v>5</v>
      </c>
      <c r="J3" s="3" t="s">
        <v>4</v>
      </c>
      <c r="K3" s="7" t="s">
        <v>5</v>
      </c>
      <c r="M3" s="3" t="s">
        <v>4</v>
      </c>
      <c r="N3" s="7" t="s">
        <v>5</v>
      </c>
      <c r="P3" s="3" t="s">
        <v>4</v>
      </c>
      <c r="Q3" s="7" t="s">
        <v>5</v>
      </c>
      <c r="S3" s="3" t="s">
        <v>4</v>
      </c>
      <c r="T3" s="7" t="s">
        <v>5</v>
      </c>
      <c r="V3" s="3" t="s">
        <v>4</v>
      </c>
      <c r="W3" s="7" t="s">
        <v>5</v>
      </c>
    </row>
    <row r="4" spans="1:23" x14ac:dyDescent="0.45">
      <c r="A4" t="s">
        <v>1</v>
      </c>
      <c r="B4" s="2">
        <f>[1]Flow_amounts!$B$13</f>
        <v>534148607</v>
      </c>
      <c r="D4" s="16" t="s">
        <v>6</v>
      </c>
      <c r="E4" s="16"/>
      <c r="G4" s="16" t="s">
        <v>28</v>
      </c>
      <c r="H4" s="16"/>
      <c r="J4" s="16" t="s">
        <v>133</v>
      </c>
      <c r="K4" s="16"/>
      <c r="M4" s="16" t="s">
        <v>154</v>
      </c>
      <c r="N4" s="16"/>
      <c r="P4" s="16" t="s">
        <v>189</v>
      </c>
      <c r="Q4" s="16"/>
      <c r="S4" s="16" t="s">
        <v>296</v>
      </c>
      <c r="T4" s="16"/>
      <c r="V4" s="16" t="s">
        <v>313</v>
      </c>
      <c r="W4" s="16"/>
    </row>
    <row r="5" spans="1:23" ht="48" x14ac:dyDescent="0.45">
      <c r="A5" t="s">
        <v>2</v>
      </c>
      <c r="B5" s="2">
        <f>[2]Flow_amounts!$B$12</f>
        <v>36083920.600000001</v>
      </c>
      <c r="D5" s="17" t="s">
        <v>1</v>
      </c>
      <c r="E5" s="17"/>
      <c r="G5" s="8" t="s">
        <v>29</v>
      </c>
      <c r="H5" s="5">
        <f>[1]Flow_amounts!E5</f>
        <v>8790751.555555556</v>
      </c>
      <c r="J5" s="8" t="s">
        <v>143</v>
      </c>
      <c r="K5" s="5">
        <f>[1]Flow_amounts!$H$5</f>
        <v>7766105.3808302768</v>
      </c>
      <c r="M5" s="8" t="s">
        <v>183</v>
      </c>
      <c r="N5" s="5">
        <f>[1]Flow_amounts!$K$7</f>
        <v>3861937.3920010901</v>
      </c>
      <c r="P5" s="6" t="s">
        <v>191</v>
      </c>
      <c r="Q5" s="5">
        <f>[1]Flow_amounts!$N$5+[2]Flow_amounts!$K$6</f>
        <v>129572.35161158317</v>
      </c>
      <c r="S5" s="8" t="s">
        <v>297</v>
      </c>
      <c r="T5" s="5">
        <f>(Q5+Q6+Q7+Q8+Q9+Q10+Q11+Q12)*'[1]Weight%'!$B$177</f>
        <v>246848.34326199658</v>
      </c>
      <c r="V5" t="s">
        <v>314</v>
      </c>
      <c r="W5" s="5">
        <f>T5*'[1]Weight%'!$B$195</f>
        <v>246848.34326199658</v>
      </c>
    </row>
    <row r="6" spans="1:23" ht="48" x14ac:dyDescent="0.45">
      <c r="A6" t="s">
        <v>3</v>
      </c>
      <c r="B6" s="2">
        <f>'[3]Flow amounts'!$B$11</f>
        <v>25924924</v>
      </c>
      <c r="D6" s="4" t="s">
        <v>7</v>
      </c>
      <c r="E6" s="5">
        <f>[1]Flow_amounts!B5</f>
        <v>39558382</v>
      </c>
      <c r="G6" s="8" t="s">
        <v>30</v>
      </c>
      <c r="H6" s="5">
        <f>[1]Flow_amounts!E6</f>
        <v>2903251.2249999996</v>
      </c>
      <c r="J6" s="8" t="s">
        <v>144</v>
      </c>
      <c r="K6" s="5">
        <f>[1]Flow_amounts!$H$6</f>
        <v>4659663.2284981664</v>
      </c>
      <c r="M6" s="8" t="s">
        <v>184</v>
      </c>
      <c r="N6" s="5">
        <f>[2]Flow_amounts!$H$9</f>
        <v>52032.199351970528</v>
      </c>
      <c r="P6" s="6" t="s">
        <v>190</v>
      </c>
      <c r="Q6" s="5">
        <f>[1]Flow_amounts!$N$6+'[3]Flow amounts'!$N$10</f>
        <v>77541.419175635659</v>
      </c>
      <c r="S6" s="8" t="s">
        <v>298</v>
      </c>
      <c r="T6" s="5">
        <f>(Q13+Q14+Q15+Q16+Q17+Q18+Q19)*'[1]Weight%'!$B$179</f>
        <v>57281045.580398902</v>
      </c>
      <c r="V6" t="s">
        <v>315</v>
      </c>
      <c r="W6" s="5">
        <f>T6*'[1]Weight%'!$B$196</f>
        <v>57281045.580398902</v>
      </c>
    </row>
    <row r="7" spans="1:23" ht="48" x14ac:dyDescent="0.45">
      <c r="D7" s="4" t="s">
        <v>8</v>
      </c>
      <c r="E7" s="5">
        <f>[1]Flow_amounts!B6</f>
        <v>33180014</v>
      </c>
      <c r="G7" s="8" t="s">
        <v>31</v>
      </c>
      <c r="H7" s="5">
        <f>[1]Flow_amounts!E7</f>
        <v>668051.07451957301</v>
      </c>
      <c r="J7" s="8" t="s">
        <v>145</v>
      </c>
      <c r="K7" s="5">
        <f>[2]Flow_amounts!$E$12</f>
        <v>104633.37499999997</v>
      </c>
      <c r="M7" s="8" t="s">
        <v>180</v>
      </c>
      <c r="N7" s="5">
        <f>'[3]Flow amounts'!$K$8+'[3]Flow amounts'!$K$9</f>
        <v>195760.29788368603</v>
      </c>
      <c r="P7" s="10" t="s">
        <v>192</v>
      </c>
      <c r="Q7" s="5">
        <f>[2]Flow_amounts!$K$5</f>
        <v>99545.840297960778</v>
      </c>
      <c r="S7" s="8" t="s">
        <v>299</v>
      </c>
      <c r="T7" s="5">
        <f>(Q13+Q14+Q15+Q16+Q17+Q18+Q19)*'[1]Weight%'!$B$180</f>
        <v>30843639.927907098</v>
      </c>
      <c r="V7" t="s">
        <v>316</v>
      </c>
      <c r="W7" s="5">
        <f>(Q20+Q21+Q22+Q23+Q24+Q25+Q26+Q27)*'[1]Weight%'!$B$198</f>
        <v>134599.65228457641</v>
      </c>
    </row>
    <row r="8" spans="1:23" ht="48" x14ac:dyDescent="0.45">
      <c r="D8" s="4" t="s">
        <v>9</v>
      </c>
      <c r="E8" s="5">
        <f>[1]Flow_amounts!B7</f>
        <v>55703962</v>
      </c>
      <c r="G8" s="8" t="s">
        <v>32</v>
      </c>
      <c r="H8" s="5">
        <f>[1]Flow_amounts!E8</f>
        <v>61942.659898477155</v>
      </c>
      <c r="J8" s="8" t="s">
        <v>146</v>
      </c>
      <c r="K8" s="5">
        <f>[2]Flow_amounts!$E$13</f>
        <v>62780.024999999987</v>
      </c>
      <c r="M8" s="8" t="s">
        <v>155</v>
      </c>
      <c r="N8" s="5">
        <f>[1]Flow_amounts!$K$8</f>
        <v>23682005.755462125</v>
      </c>
      <c r="P8" s="8" t="s">
        <v>193</v>
      </c>
      <c r="Q8" s="5">
        <f>'[3]Flow amounts'!N5</f>
        <v>1223.1929635463077</v>
      </c>
      <c r="S8" s="8" t="s">
        <v>300</v>
      </c>
      <c r="T8" s="5">
        <f>(Q28+Q29+Q30)*'[1]Weight%'!$B$181</f>
        <v>27739.760006343367</v>
      </c>
      <c r="V8" t="s">
        <v>317</v>
      </c>
      <c r="W8" s="5">
        <f>(Q28+Q29+Q30)*'[1]Weight%'!$B$197</f>
        <v>130773.15431561873</v>
      </c>
    </row>
    <row r="9" spans="1:23" ht="32" x14ac:dyDescent="0.45">
      <c r="D9" s="4" t="s">
        <v>10</v>
      </c>
      <c r="E9" s="5">
        <f>[1]Flow_amounts!B8</f>
        <v>318185624</v>
      </c>
      <c r="G9" s="8" t="s">
        <v>33</v>
      </c>
      <c r="H9" s="5">
        <f>[1]Flow_amounts!E9</f>
        <v>1772.0943548387097</v>
      </c>
      <c r="J9" s="8" t="s">
        <v>149</v>
      </c>
      <c r="K9" s="5">
        <f>'[3]Flow amounts'!$H$5</f>
        <v>555045.42621068598</v>
      </c>
      <c r="M9" s="8" t="s">
        <v>156</v>
      </c>
      <c r="N9" s="5">
        <f>[1]Flow_amounts!$K$11</f>
        <v>23469370.924378894</v>
      </c>
      <c r="P9" s="8" t="s">
        <v>194</v>
      </c>
      <c r="Q9" s="5">
        <f>'[3]Flow amounts'!N6</f>
        <v>138.38058000000001</v>
      </c>
      <c r="S9" s="8" t="s">
        <v>301</v>
      </c>
      <c r="T9" s="5">
        <f>(Q31+Q32+Q33+Q34+Q35+Q36+Q37+Q38+Q39)*'[1]Weight%'!$B$182</f>
        <v>1360255.5876532262</v>
      </c>
      <c r="V9" t="s">
        <v>318</v>
      </c>
      <c r="W9" s="5">
        <f>T9*'[1]Weight%'!$B$199</f>
        <v>1360255.5876532262</v>
      </c>
    </row>
    <row r="10" spans="1:23" ht="32" x14ac:dyDescent="0.45">
      <c r="D10" s="4" t="s">
        <v>11</v>
      </c>
      <c r="E10" s="5">
        <f>[1]Flow_amounts!B9</f>
        <v>451952</v>
      </c>
      <c r="G10" s="8" t="s">
        <v>34</v>
      </c>
      <c r="H10" s="5">
        <f>[1]Flow_amounts!E10</f>
        <v>260953.1350177936</v>
      </c>
      <c r="J10" s="8" t="s">
        <v>147</v>
      </c>
      <c r="K10" s="5">
        <f>'[3]Flow amounts'!$H$6</f>
        <v>195015.9605605113</v>
      </c>
      <c r="M10" s="8" t="s">
        <v>157</v>
      </c>
      <c r="N10" s="5">
        <f>[1]Flow_amounts!$K$12</f>
        <v>1640896.4961290087</v>
      </c>
      <c r="P10" s="8" t="s">
        <v>195</v>
      </c>
      <c r="Q10" s="5">
        <f>'[3]Flow amounts'!N7</f>
        <v>229.3151877</v>
      </c>
      <c r="S10" s="6" t="s">
        <v>302</v>
      </c>
      <c r="T10" s="5">
        <f>(Q40+Q41+Q42+Q43+Q44)*'[1]Weight%'!$B$183</f>
        <v>656490.53131767211</v>
      </c>
      <c r="V10" t="s">
        <v>319</v>
      </c>
      <c r="W10" s="5">
        <f>T10*'[1]Weight%'!$B$200</f>
        <v>656490.53131767211</v>
      </c>
    </row>
    <row r="11" spans="1:23" ht="32" x14ac:dyDescent="0.45">
      <c r="D11" s="4" t="s">
        <v>12</v>
      </c>
      <c r="E11" s="5">
        <f>[1]Flow_amounts!B10</f>
        <v>286617</v>
      </c>
      <c r="G11" s="8" t="s">
        <v>35</v>
      </c>
      <c r="H11" s="5">
        <f>[1]Flow_amounts!E11</f>
        <v>438098.77587188617</v>
      </c>
      <c r="J11" s="8" t="s">
        <v>134</v>
      </c>
      <c r="K11" s="5">
        <f>[1]Flow_amounts!$H$8</f>
        <v>3242187.2408938273</v>
      </c>
      <c r="M11" s="8" t="s">
        <v>158</v>
      </c>
      <c r="N11" s="5">
        <f>[1]Flow_amounts!$K$13</f>
        <v>2397216.2765962183</v>
      </c>
      <c r="P11" s="8" t="s">
        <v>196</v>
      </c>
      <c r="Q11" s="5">
        <f>'[3]Flow amounts'!N8</f>
        <v>309.17409131736525</v>
      </c>
      <c r="S11" s="6" t="s">
        <v>303</v>
      </c>
      <c r="T11" s="5">
        <f>(Q40+Q41+Q42+Q43+Q44)*'[1]Weight%'!$B$184</f>
        <v>308936.720620081</v>
      </c>
      <c r="V11" t="s">
        <v>320</v>
      </c>
      <c r="W11" s="5">
        <f>(T12+T13)*'[1]Weight%'!$B$201</f>
        <v>18472.273100655286</v>
      </c>
    </row>
    <row r="12" spans="1:23" ht="32" x14ac:dyDescent="0.45">
      <c r="D12" s="4" t="s">
        <v>13</v>
      </c>
      <c r="E12" s="5">
        <f>[1]Flow_amounts!B11</f>
        <v>8031226</v>
      </c>
      <c r="G12" s="8" t="s">
        <v>36</v>
      </c>
      <c r="H12" s="5">
        <f>[1]Flow_amounts!E12</f>
        <v>3439844.5837837839</v>
      </c>
      <c r="J12" s="8" t="s">
        <v>135</v>
      </c>
      <c r="K12" s="5">
        <f>[1]Flow_amounts!$H$9</f>
        <v>1525735.1721853304</v>
      </c>
      <c r="M12" s="8" t="s">
        <v>159</v>
      </c>
      <c r="N12" s="5">
        <f>[1]Flow_amounts!$K$14</f>
        <v>28604450.105378125</v>
      </c>
      <c r="P12" s="8" t="s">
        <v>197</v>
      </c>
      <c r="Q12" s="5">
        <f>'[3]Flow amounts'!$N$11</f>
        <v>0.75516975248108364</v>
      </c>
      <c r="S12" s="8" t="s">
        <v>304</v>
      </c>
      <c r="T12" s="5">
        <f>Q45*'[1]Weight%'!$B$185</f>
        <v>7335.8843237322099</v>
      </c>
      <c r="V12" s="4" t="s">
        <v>334</v>
      </c>
      <c r="W12" s="5">
        <f>(Q46+Q47+Q48)*'[2]Weight%'!$B$96</f>
        <v>38.348827092304731</v>
      </c>
    </row>
    <row r="13" spans="1:23" ht="32" x14ac:dyDescent="0.45">
      <c r="D13" s="4" t="s">
        <v>14</v>
      </c>
      <c r="E13" s="5">
        <f>[1]Flow_amounts!B12</f>
        <v>78750830</v>
      </c>
      <c r="G13" s="8" t="s">
        <v>37</v>
      </c>
      <c r="H13" s="5">
        <f>[1]Flow_amounts!E13</f>
        <v>2254.1764056939505</v>
      </c>
      <c r="J13" s="8" t="s">
        <v>139</v>
      </c>
      <c r="K13" s="5">
        <f>[2]Flow_amounts!$E$15</f>
        <v>2737112.2680000011</v>
      </c>
      <c r="M13" s="8" t="s">
        <v>160</v>
      </c>
      <c r="N13" s="5">
        <f>[1]Flow_amounts!$K$15</f>
        <v>1369913.3752248588</v>
      </c>
      <c r="P13" s="6" t="s">
        <v>198</v>
      </c>
      <c r="Q13" s="5">
        <f>[1]Flow_amounts!$N$7+[2]Flow_amounts!$K$7+'[3]Flow amounts'!$N$19</f>
        <v>83247755.445107669</v>
      </c>
      <c r="S13" s="8" t="s">
        <v>231</v>
      </c>
      <c r="T13" s="5">
        <f>[2]Flow_amounts!$K$18</f>
        <v>11136.388776923075</v>
      </c>
      <c r="V13" s="4" t="s">
        <v>335</v>
      </c>
      <c r="W13" s="5">
        <f>Q49*'[2]Weight%'!$B$97</f>
        <v>7433.3556661538478</v>
      </c>
    </row>
    <row r="14" spans="1:23" ht="48" x14ac:dyDescent="0.45">
      <c r="D14" s="15" t="s">
        <v>2</v>
      </c>
      <c r="E14" s="15"/>
      <c r="G14" s="8" t="s">
        <v>38</v>
      </c>
      <c r="H14" s="5">
        <f>[1]Flow_amounts!E14</f>
        <v>36140.517</v>
      </c>
      <c r="J14" s="8" t="s">
        <v>140</v>
      </c>
      <c r="K14" s="5">
        <f>[2]Flow_amounts!$E$16</f>
        <v>1288052.8320000004</v>
      </c>
      <c r="M14" s="8" t="s">
        <v>344</v>
      </c>
      <c r="N14" s="5">
        <f>[2]Flow_amounts!$E$7</f>
        <v>4591261.4210821679</v>
      </c>
      <c r="P14" s="6" t="s">
        <v>199</v>
      </c>
      <c r="Q14" s="5">
        <f>[1]Flow_amounts!$N$8+[2]Flow_amounts!$K$8+'[3]Flow amounts'!$N$20</f>
        <v>1065329.0345109263</v>
      </c>
      <c r="S14" s="8" t="s">
        <v>305</v>
      </c>
      <c r="T14" s="5">
        <f>(Q63+Q64+Q65+Q66+Q67+Q68+Q69+Q70+Q71+Q72)*'[3]Weight%'!$B$181</f>
        <v>1803826.6202066916</v>
      </c>
      <c r="V14" s="8" t="s">
        <v>321</v>
      </c>
      <c r="W14" s="5">
        <f>(Q50+Q51+Q52+Q53+Q54+Q55)*'[1]Weight%'!$B$202</f>
        <v>142931.49383520032</v>
      </c>
    </row>
    <row r="15" spans="1:23" ht="48" x14ac:dyDescent="0.45">
      <c r="D15" s="6" t="s">
        <v>15</v>
      </c>
      <c r="E15" s="5">
        <f>[2]Flow_amounts!B5</f>
        <v>29169424</v>
      </c>
      <c r="G15" s="8" t="s">
        <v>39</v>
      </c>
      <c r="H15" s="5">
        <f>[1]Flow_amounts!E15</f>
        <v>590631.22499999998</v>
      </c>
      <c r="J15" s="8" t="s">
        <v>137</v>
      </c>
      <c r="K15" s="5">
        <f>[1]Flow_amounts!$H$12</f>
        <v>14180353.160481274</v>
      </c>
      <c r="M15" s="8" t="s">
        <v>170</v>
      </c>
      <c r="N15" s="5">
        <f>[2]Flow_amounts!H6</f>
        <v>65119.714634040472</v>
      </c>
      <c r="P15" s="6" t="s">
        <v>200</v>
      </c>
      <c r="Q15" s="5">
        <f>[1]Flow_amounts!$N$9</f>
        <v>2181475.8383754552</v>
      </c>
      <c r="S15" s="8" t="s">
        <v>306</v>
      </c>
      <c r="T15" s="5">
        <f>(Q63+Q64+Q65+Q66+Q67+Q68+Q69+Q70+Q71+Q72)*'[3]Weight%'!$B$182</f>
        <v>888451.91741523624</v>
      </c>
      <c r="V15" s="4" t="s">
        <v>336</v>
      </c>
      <c r="W15" s="5">
        <f>(Q56+Q57+Q58+Q59+Q60)*'[2]Weight%'!$B$98</f>
        <v>768.1946890451004</v>
      </c>
    </row>
    <row r="16" spans="1:23" ht="48" x14ac:dyDescent="0.45">
      <c r="D16" s="6" t="s">
        <v>16</v>
      </c>
      <c r="E16" s="5">
        <f>[2]Flow_amounts!B6</f>
        <v>1315374.1000000003</v>
      </c>
      <c r="G16" s="8" t="s">
        <v>40</v>
      </c>
      <c r="H16" s="5">
        <f>[1]Flow_amounts!E32</f>
        <v>8939243.9804804809</v>
      </c>
      <c r="J16" s="8" t="s">
        <v>148</v>
      </c>
      <c r="K16" s="5">
        <f>[1]Flow_amounts!$H$13</f>
        <v>2181475.8383754552</v>
      </c>
      <c r="M16" s="8" t="s">
        <v>179</v>
      </c>
      <c r="N16" s="5">
        <f>'[3]Flow amounts'!$K$7</f>
        <v>50049.70966082644</v>
      </c>
      <c r="P16" s="6" t="s">
        <v>201</v>
      </c>
      <c r="Q16" s="5">
        <f>[1]Flow_amounts!$N$10+'[3]Flow amounts'!$N$21</f>
        <v>1550828.383512713</v>
      </c>
      <c r="S16" s="8" t="s">
        <v>307</v>
      </c>
      <c r="T16" s="5">
        <f>Q93*'[1]Weight%'!$B$188</f>
        <v>8836.4969828791345</v>
      </c>
      <c r="V16" t="s">
        <v>322</v>
      </c>
      <c r="W16" s="5">
        <f>(Q61+Q62)*'[1]Weight%'!$B$203</f>
        <v>940123.18958473648</v>
      </c>
    </row>
    <row r="17" spans="4:23" ht="48" x14ac:dyDescent="0.45">
      <c r="D17" s="6" t="s">
        <v>17</v>
      </c>
      <c r="E17" s="5">
        <f>[2]Flow_amounts!B7</f>
        <v>110518</v>
      </c>
      <c r="G17" s="8" t="s">
        <v>41</v>
      </c>
      <c r="H17" s="5">
        <f>[1]Flow_amounts!E33</f>
        <v>8157041.4262074921</v>
      </c>
      <c r="J17" s="8" t="s">
        <v>136</v>
      </c>
      <c r="K17" s="5">
        <f>[1]Flow_amounts!$H$11</f>
        <v>95348167.01792708</v>
      </c>
      <c r="M17" s="8" t="s">
        <v>185</v>
      </c>
      <c r="N17" s="5">
        <f>'[3]Flow amounts'!$K$11</f>
        <v>10323.125329292088</v>
      </c>
      <c r="P17" s="8" t="s">
        <v>203</v>
      </c>
      <c r="Q17" s="5">
        <f>[2]Flow_amounts!$K$9</f>
        <v>17417.576736461542</v>
      </c>
      <c r="S17" s="8" t="s">
        <v>308</v>
      </c>
      <c r="T17" s="5">
        <f>(Q94+Q95+Q96+Q97+Q98+Q99+Q100+Q101+Q102+Q103)*'[1]Weight%'!$B$189</f>
        <v>12433815.472790621</v>
      </c>
      <c r="V17" s="6" t="s">
        <v>323</v>
      </c>
      <c r="W17" s="5">
        <f>T14*'[1]Weight%'!$B$204</f>
        <v>1803826.6202066916</v>
      </c>
    </row>
    <row r="18" spans="4:23" ht="32" x14ac:dyDescent="0.45">
      <c r="D18" s="6" t="s">
        <v>18</v>
      </c>
      <c r="E18" s="5">
        <f>[2]Flow_amounts!B8</f>
        <v>262095</v>
      </c>
      <c r="G18" s="8" t="s">
        <v>42</v>
      </c>
      <c r="H18" s="5">
        <f>[1]Flow_amounts!E34</f>
        <v>15275461.53346476</v>
      </c>
      <c r="J18" s="8" t="s">
        <v>48</v>
      </c>
      <c r="K18" s="5">
        <f>[1]Flow_amounts!E40</f>
        <v>1306733.3393393392</v>
      </c>
      <c r="M18" s="8" t="s">
        <v>182</v>
      </c>
      <c r="N18" s="5">
        <f>'[3]Flow amounts'!$K$12+'[3]Flow amounts'!$K$13+'[3]Flow amounts'!$K$14</f>
        <v>860537.91599999997</v>
      </c>
      <c r="P18" s="8" t="s">
        <v>202</v>
      </c>
      <c r="Q18" s="5">
        <f>[2]Flow_amounts!$K$10</f>
        <v>61688.172115384616</v>
      </c>
      <c r="S18" s="8" t="s">
        <v>282</v>
      </c>
      <c r="T18" s="5">
        <f>[1]Flow_amounts!$Q$18+'[3]Flow amounts'!$Q$17</f>
        <v>581560.64381726738</v>
      </c>
      <c r="V18" s="8" t="s">
        <v>324</v>
      </c>
      <c r="W18" s="5">
        <f>[1]Flow_amounts!$T$15+[2]Flow_amounts!$Q$16+'[3]Flow amounts'!$T$16</f>
        <v>2134918.9433759423</v>
      </c>
    </row>
    <row r="19" spans="4:23" ht="48" x14ac:dyDescent="0.45">
      <c r="D19" s="6" t="s">
        <v>19</v>
      </c>
      <c r="E19" s="5">
        <f>[2]Flow_amounts!B9</f>
        <v>1033931</v>
      </c>
      <c r="G19" s="8" t="s">
        <v>43</v>
      </c>
      <c r="H19" s="5">
        <f>[1]Flow_amounts!E35</f>
        <v>86282768.30990991</v>
      </c>
      <c r="J19" s="8" t="s">
        <v>49</v>
      </c>
      <c r="K19" s="5">
        <f>[1]Flow_amounts!E41</f>
        <v>838493.47847539757</v>
      </c>
      <c r="M19" s="8" t="s">
        <v>186</v>
      </c>
      <c r="N19" s="5">
        <f>'[3]Flow amounts'!$K$20+'[3]Flow amounts'!$K$21+'[3]Flow amounts'!$K$19</f>
        <v>1792802.4761218179</v>
      </c>
      <c r="P19" s="8" t="s">
        <v>204</v>
      </c>
      <c r="Q19" s="5">
        <f>'[3]Flow amounts'!$N$22</f>
        <v>191.05794737771416</v>
      </c>
      <c r="S19" s="8" t="s">
        <v>309</v>
      </c>
      <c r="T19" s="5">
        <f>(Q94+Q95+Q96+Q97+Q98+Q99+Q100+Q101+Q102+Q103)*'[1]Weight%'!$B$191</f>
        <v>13469966.762189839</v>
      </c>
      <c r="V19" s="8" t="s">
        <v>325</v>
      </c>
      <c r="W19" s="5">
        <f>[1]Flow_amounts!$T$16</f>
        <v>3034484.3926801663</v>
      </c>
    </row>
    <row r="20" spans="4:23" ht="48" x14ac:dyDescent="0.45">
      <c r="D20" s="6" t="s">
        <v>20</v>
      </c>
      <c r="E20" s="5">
        <f>[2]Flow_amounts!B10</f>
        <v>167413.39999999997</v>
      </c>
      <c r="G20" s="8" t="s">
        <v>44</v>
      </c>
      <c r="H20" s="5">
        <f>[1]Flow_amounts!E36</f>
        <v>222512.76123890362</v>
      </c>
      <c r="J20" s="8" t="s">
        <v>50</v>
      </c>
      <c r="K20" s="5">
        <f>[1]Flow_amounts!E42</f>
        <v>1570223.1001745786</v>
      </c>
      <c r="M20" s="8" t="s">
        <v>187</v>
      </c>
      <c r="N20" s="5">
        <f>[1]Flow_amounts!$K$16</f>
        <v>1092747.8577199972</v>
      </c>
      <c r="P20" s="6" t="s">
        <v>205</v>
      </c>
      <c r="Q20" s="5">
        <f>[1]Flow_amounts!$N$11</f>
        <v>13665.743818105229</v>
      </c>
      <c r="S20" s="8" t="s">
        <v>310</v>
      </c>
      <c r="T20" s="5">
        <f>(Q104+Q105+Q106)*'[1]Weight%'!$B$192</f>
        <v>723216.43219721131</v>
      </c>
      <c r="V20" s="8" t="s">
        <v>326</v>
      </c>
      <c r="W20" s="5">
        <f>[1]Flow_amounts!$T$17</f>
        <v>198202.58714077872</v>
      </c>
    </row>
    <row r="21" spans="4:23" ht="48" x14ac:dyDescent="0.45">
      <c r="D21" s="6" t="s">
        <v>21</v>
      </c>
      <c r="E21" s="5">
        <f>[2]Flow_amounts!B11</f>
        <v>4025165.100000001</v>
      </c>
      <c r="G21" s="8" t="s">
        <v>45</v>
      </c>
      <c r="H21" s="5">
        <f>[1]Flow_amounts!E37</f>
        <v>134499.15126219328</v>
      </c>
      <c r="J21" s="8" t="s">
        <v>51</v>
      </c>
      <c r="K21" s="5">
        <f>[1]Flow_amounts!E43</f>
        <v>10510636.228228228</v>
      </c>
      <c r="M21" s="8" t="s">
        <v>171</v>
      </c>
      <c r="N21" s="5">
        <f>[2]Flow_amounts!H10</f>
        <v>14722.681546337602</v>
      </c>
      <c r="P21" s="6" t="s">
        <v>206</v>
      </c>
      <c r="Q21" s="5">
        <f>[1]Flow_amounts!$N$12</f>
        <v>112180.6427315998</v>
      </c>
      <c r="S21" s="8" t="s">
        <v>311</v>
      </c>
      <c r="T21" s="5">
        <f>(Q107+Q108)*'[3]Weight%'!$B$188</f>
        <v>7126.262509723836</v>
      </c>
      <c r="V21" t="s">
        <v>327</v>
      </c>
      <c r="W21" s="5">
        <f>Q73*'[1]Weight%'!$B$205</f>
        <v>1355652.0087885738</v>
      </c>
    </row>
    <row r="22" spans="4:23" ht="48" x14ac:dyDescent="0.45">
      <c r="D22" s="15" t="s">
        <v>3</v>
      </c>
      <c r="E22" s="15"/>
      <c r="G22" s="8" t="s">
        <v>46</v>
      </c>
      <c r="H22" s="5">
        <f>[1]Flow_amounts!E38</f>
        <v>4043270.7961756359</v>
      </c>
      <c r="J22" s="8" t="s">
        <v>52</v>
      </c>
      <c r="K22" s="5">
        <f>[1]Flow_amounts!E44</f>
        <v>12019.024041307666</v>
      </c>
      <c r="M22" s="8" t="s">
        <v>181</v>
      </c>
      <c r="N22" s="5">
        <f>'[3]Flow amounts'!$K$10</f>
        <v>78098.953167200802</v>
      </c>
      <c r="P22" s="8" t="s">
        <v>207</v>
      </c>
      <c r="Q22" s="5">
        <f>'[3]Flow amounts'!$N$12</f>
        <v>2945.0123580923846</v>
      </c>
      <c r="S22" s="8" t="s">
        <v>312</v>
      </c>
      <c r="T22" s="5">
        <f>(Q107+Q108)*'[3]Weight%'!$B$189</f>
        <v>6070.5199156906756</v>
      </c>
      <c r="V22" t="s">
        <v>328</v>
      </c>
      <c r="W22" s="5">
        <f>(Q74+Q75+Q76+Q77)*'[1]Weight%'!$B$206</f>
        <v>16305.141288214521</v>
      </c>
    </row>
    <row r="23" spans="4:23" ht="48" x14ac:dyDescent="0.45">
      <c r="D23" s="6" t="s">
        <v>22</v>
      </c>
      <c r="E23">
        <f>'[3]Flow amounts'!B5</f>
        <v>1146436</v>
      </c>
      <c r="G23" s="8" t="s">
        <v>47</v>
      </c>
      <c r="H23" s="5">
        <f>[1]Flow_amounts!E39</f>
        <v>17043760.715015013</v>
      </c>
      <c r="J23" s="8" t="s">
        <v>53</v>
      </c>
      <c r="K23" s="5">
        <f>[1]Flow_amounts!E45</f>
        <v>9388.46159573757</v>
      </c>
      <c r="M23" s="6" t="s">
        <v>161</v>
      </c>
      <c r="N23" s="5">
        <f>[1]Flow_amounts!$K$17</f>
        <v>77053.410257102674</v>
      </c>
      <c r="P23" s="8" t="s">
        <v>208</v>
      </c>
      <c r="Q23" s="5">
        <f>'[3]Flow amounts'!$N$13</f>
        <v>968.66406000000006</v>
      </c>
      <c r="S23" s="8"/>
      <c r="T23" s="5"/>
      <c r="V23" s="8" t="s">
        <v>337</v>
      </c>
      <c r="W23" s="5">
        <f>(Q78+Q79+Q80+Q81)*'[3]Weight%'!$B$204</f>
        <v>1183.7667030125472</v>
      </c>
    </row>
    <row r="24" spans="4:23" ht="48" x14ac:dyDescent="0.45">
      <c r="D24" t="s">
        <v>23</v>
      </c>
      <c r="E24">
        <f>'[3]Flow amounts'!B6</f>
        <v>4612686</v>
      </c>
      <c r="G24" s="8" t="s">
        <v>56</v>
      </c>
      <c r="H24" s="5">
        <f>[1]Flow_amounts!E48</f>
        <v>1243263.4342857143</v>
      </c>
      <c r="J24" s="8" t="s">
        <v>54</v>
      </c>
      <c r="K24" s="5">
        <f>[1]Flow_amounts!E46</f>
        <v>210967.42651202233</v>
      </c>
      <c r="M24" s="6" t="s">
        <v>162</v>
      </c>
      <c r="N24" s="5">
        <f>[1]Flow_amounts!K18</f>
        <v>108393.09194382475</v>
      </c>
      <c r="P24" s="8" t="s">
        <v>209</v>
      </c>
      <c r="Q24" s="5">
        <f>'[3]Flow amounts'!$N$14</f>
        <v>1605.2063138999999</v>
      </c>
      <c r="V24" s="8" t="s">
        <v>329</v>
      </c>
      <c r="W24" s="5">
        <f>Q82*'[1]Weight%'!$B$207</f>
        <v>273821.29143002775</v>
      </c>
    </row>
    <row r="25" spans="4:23" ht="32" x14ac:dyDescent="0.45">
      <c r="D25" t="s">
        <v>24</v>
      </c>
      <c r="E25">
        <f>'[3]Flow amounts'!B7</f>
        <v>1726256</v>
      </c>
      <c r="G25" s="8" t="s">
        <v>57</v>
      </c>
      <c r="H25" s="5">
        <f>[1]Flow_amounts!E49</f>
        <v>797766.65237802116</v>
      </c>
      <c r="J25" s="8" t="s">
        <v>55</v>
      </c>
      <c r="K25" s="5">
        <f>[1]Flow_amounts!E47</f>
        <v>2601378.7687687688</v>
      </c>
      <c r="M25" s="6" t="s">
        <v>163</v>
      </c>
      <c r="N25" s="5">
        <f>[1]Flow_amounts!K19</f>
        <v>119829.76874351276</v>
      </c>
      <c r="P25" s="8" t="s">
        <v>210</v>
      </c>
      <c r="Q25" s="5">
        <f>'[3]Flow amounts'!$N$15</f>
        <v>2164.2186392215567</v>
      </c>
      <c r="V25" s="8" t="s">
        <v>330</v>
      </c>
      <c r="W25" s="5">
        <f>(Q83+Q84+Q85+Q86+Q87+Q88+Q89+Q90+Q91+Q92)*'[1]Weight%'!$B$208</f>
        <v>5153329.706895357</v>
      </c>
    </row>
    <row r="26" spans="4:23" ht="32" x14ac:dyDescent="0.45">
      <c r="D26" t="s">
        <v>25</v>
      </c>
      <c r="E26">
        <f>'[3]Flow amounts'!B8</f>
        <v>9436839</v>
      </c>
      <c r="G26" s="8" t="s">
        <v>58</v>
      </c>
      <c r="H26" s="5">
        <f>[1]Flow_amounts!E50</f>
        <v>1493955.1210232421</v>
      </c>
      <c r="J26" s="9" t="s">
        <v>113</v>
      </c>
      <c r="K26" s="5">
        <f>'[3]Flow amounts'!$E$11</f>
        <v>194740.04620843503</v>
      </c>
      <c r="M26" s="6" t="s">
        <v>164</v>
      </c>
      <c r="N26" s="5">
        <f>[1]Flow_amounts!K20</f>
        <v>90111.615880729718</v>
      </c>
      <c r="P26" s="8" t="s">
        <v>211</v>
      </c>
      <c r="Q26" s="5">
        <f>'[3]Flow amounts'!$N$17</f>
        <v>1067.8988544000001</v>
      </c>
      <c r="V26" t="s">
        <v>331</v>
      </c>
      <c r="W26" s="5">
        <f>Q93*'[1]Weight%'!$B$209</f>
        <v>35345.987931516538</v>
      </c>
    </row>
    <row r="27" spans="4:23" ht="48" x14ac:dyDescent="0.45">
      <c r="D27" t="s">
        <v>26</v>
      </c>
      <c r="E27">
        <f>'[3]Flow amounts'!B9</f>
        <v>8979491</v>
      </c>
      <c r="G27" s="8" t="s">
        <v>59</v>
      </c>
      <c r="H27" s="5">
        <f>[1]Flow_amounts!E51</f>
        <v>10000119.611428572</v>
      </c>
      <c r="J27" s="9" t="s">
        <v>152</v>
      </c>
      <c r="K27" s="5">
        <f>'[3]Flow amounts'!$H$12</f>
        <v>461268.6</v>
      </c>
      <c r="M27" s="6" t="s">
        <v>165</v>
      </c>
      <c r="N27" s="5">
        <f>[1]Flow_amounts!K21</f>
        <v>340389.72212302499</v>
      </c>
      <c r="P27" s="8" t="s">
        <v>212</v>
      </c>
      <c r="Q27" s="5">
        <f>'[3]Flow amounts'!$N$18</f>
        <v>2.2655092574432509</v>
      </c>
      <c r="V27" t="s">
        <v>332</v>
      </c>
      <c r="W27" s="5">
        <f>(T17+T18)*'[1]Weight%'!$B$210</f>
        <v>13015376.11660789</v>
      </c>
    </row>
    <row r="28" spans="4:23" ht="48" x14ac:dyDescent="0.45">
      <c r="D28" t="s">
        <v>27</v>
      </c>
      <c r="E28">
        <f>'[3]Flow amounts'!B10</f>
        <v>23216</v>
      </c>
      <c r="G28" s="8" t="s">
        <v>60</v>
      </c>
      <c r="H28" s="5">
        <f>[1]Flow_amounts!E52</f>
        <v>11435.242873587011</v>
      </c>
      <c r="J28" s="9" t="s">
        <v>153</v>
      </c>
      <c r="K28" s="5">
        <f>'[3]Flow amounts'!$H$14</f>
        <v>364467.54862899694</v>
      </c>
      <c r="M28" s="4" t="s">
        <v>167</v>
      </c>
      <c r="N28" s="5">
        <f>[2]Flow_amounts!$E$8</f>
        <v>4150.9228497249387</v>
      </c>
      <c r="P28" s="6" t="s">
        <v>213</v>
      </c>
      <c r="Q28" s="5">
        <f>[1]Flow_amounts!$N$13+'[3]Flow amounts'!$N$23</f>
        <v>152601.51293765096</v>
      </c>
      <c r="V28" t="s">
        <v>333</v>
      </c>
      <c r="W28" s="5">
        <f>T20*'[1]Weight%'!$B$211</f>
        <v>723216.43219721131</v>
      </c>
    </row>
    <row r="29" spans="4:23" ht="48" x14ac:dyDescent="0.45">
      <c r="G29" s="8" t="s">
        <v>61</v>
      </c>
      <c r="H29" s="5">
        <f>[1]Flow_amounts!E53</f>
        <v>8932.4506039446042</v>
      </c>
      <c r="J29" s="4" t="s">
        <v>138</v>
      </c>
      <c r="K29" s="5">
        <f>[2]Flow_amounts!$E$6</f>
        <v>1254171.2154800193</v>
      </c>
      <c r="M29" s="4" t="s">
        <v>168</v>
      </c>
      <c r="N29" s="5">
        <f>[2]Flow_amounts!$E$11</f>
        <v>21208.028031039386</v>
      </c>
      <c r="P29" s="10" t="s">
        <v>214</v>
      </c>
      <c r="Q29" s="5">
        <f>[2]Flow_amounts!$K$11</f>
        <v>4281.6859535419262</v>
      </c>
      <c r="V29" s="8" t="s">
        <v>338</v>
      </c>
      <c r="W29" s="5">
        <f>T21*'[3]Weight%'!$B$210</f>
        <v>7126.262509723836</v>
      </c>
    </row>
    <row r="30" spans="4:23" ht="48" x14ac:dyDescent="0.45">
      <c r="G30" s="8" t="s">
        <v>62</v>
      </c>
      <c r="H30" s="5">
        <f>[1]Flow_amounts!E54</f>
        <v>200720.4372242956</v>
      </c>
      <c r="J30" s="8" t="s">
        <v>150</v>
      </c>
      <c r="K30" s="5">
        <f>'[3]Flow amounts'!$H$7</f>
        <v>52502.278029637251</v>
      </c>
      <c r="M30" s="4" t="s">
        <v>169</v>
      </c>
      <c r="N30" s="5">
        <f>[2]Flow_amounts!H5</f>
        <v>3763.2711223057318</v>
      </c>
      <c r="P30" s="10" t="s">
        <v>215</v>
      </c>
      <c r="Q30" s="5">
        <f>[2]Flow_amounts!$K$12</f>
        <v>1629.7154307692308</v>
      </c>
      <c r="V30" s="8" t="s">
        <v>339</v>
      </c>
      <c r="W30" s="5">
        <f>(Q109+Q110+Q111+Q112)*'[3]Weight%'!$B$211</f>
        <v>112492.21538842141</v>
      </c>
    </row>
    <row r="31" spans="4:23" ht="32" x14ac:dyDescent="0.45">
      <c r="G31" s="8" t="s">
        <v>63</v>
      </c>
      <c r="H31" s="5">
        <f>[1]Flow_amounts!E55</f>
        <v>2475026.0857142857</v>
      </c>
      <c r="J31" s="8" t="s">
        <v>141</v>
      </c>
      <c r="K31" s="5">
        <f>'[3]Flow amounts'!$H$8</f>
        <v>19418.650778085012</v>
      </c>
      <c r="M31" s="9" t="s">
        <v>114</v>
      </c>
      <c r="N31" s="5">
        <f>'[3]Flow amounts'!$E$12</f>
        <v>17377.246011224663</v>
      </c>
      <c r="P31" s="6" t="s">
        <v>216</v>
      </c>
      <c r="Q31" s="5">
        <f>[1]Flow_amounts!$N$14</f>
        <v>551057.41029158526</v>
      </c>
    </row>
    <row r="32" spans="4:23" ht="64" x14ac:dyDescent="0.45">
      <c r="G32" s="8" t="s">
        <v>64</v>
      </c>
      <c r="H32" s="5">
        <f>[1]Flow_amounts!E76</f>
        <v>6810852.5565565564</v>
      </c>
      <c r="J32" s="8" t="s">
        <v>151</v>
      </c>
      <c r="K32" s="5">
        <f>'[3]Flow amounts'!$H$9</f>
        <v>50596.373416232593</v>
      </c>
      <c r="M32" s="9" t="s">
        <v>175</v>
      </c>
      <c r="N32" s="5">
        <f>'[3]Flow amounts'!$H$15</f>
        <v>1787.4149078983648</v>
      </c>
      <c r="P32" s="6" t="s">
        <v>228</v>
      </c>
      <c r="Q32" s="5">
        <f>[1]Flow_amounts!$N$15</f>
        <v>201006.50604982206</v>
      </c>
    </row>
    <row r="33" spans="7:17" ht="32" x14ac:dyDescent="0.45">
      <c r="G33" s="8" t="s">
        <v>65</v>
      </c>
      <c r="H33" s="5">
        <f>[1]Flow_amounts!E77</f>
        <v>6214888.7056818986</v>
      </c>
      <c r="J33" s="8" t="s">
        <v>142</v>
      </c>
      <c r="K33" s="5">
        <f>'[3]Flow amounts'!$H$10</f>
        <v>24920.60183187576</v>
      </c>
      <c r="M33" s="9" t="s">
        <v>176</v>
      </c>
      <c r="N33" s="5">
        <f>'[3]Flow amounts'!$H$18</f>
        <v>161062.93400000001</v>
      </c>
      <c r="P33" s="10" t="s">
        <v>229</v>
      </c>
      <c r="Q33" s="5">
        <f>[2]Flow_amounts!$K$14</f>
        <v>282212.4572447188</v>
      </c>
    </row>
    <row r="34" spans="7:17" ht="32" x14ac:dyDescent="0.45">
      <c r="G34" s="8" t="s">
        <v>66</v>
      </c>
      <c r="H34" s="5">
        <f>[1]Flow_amounts!E78</f>
        <v>11638446.882639814</v>
      </c>
      <c r="M34" s="9" t="s">
        <v>177</v>
      </c>
      <c r="N34" s="5">
        <f>'[3]Flow amounts'!$H$19</f>
        <v>8620.3113599999997</v>
      </c>
      <c r="P34" s="10" t="s">
        <v>217</v>
      </c>
      <c r="Q34" s="5">
        <f>[2]Flow_amounts!$K$13</f>
        <v>11703.247012424737</v>
      </c>
    </row>
    <row r="35" spans="7:17" ht="48" x14ac:dyDescent="0.45">
      <c r="G35" s="8" t="s">
        <v>67</v>
      </c>
      <c r="H35" s="5">
        <f>[1]Flow_amounts!E79</f>
        <v>65739252.045645647</v>
      </c>
      <c r="M35" s="9" t="s">
        <v>178</v>
      </c>
      <c r="N35" s="5">
        <f>'[3]Flow amounts'!$H$20</f>
        <v>2038.3572240000001</v>
      </c>
      <c r="P35" s="10" t="s">
        <v>218</v>
      </c>
      <c r="Q35" s="5">
        <f>[2]Flow_amounts!$K$15</f>
        <v>18334.291301538466</v>
      </c>
    </row>
    <row r="36" spans="7:17" ht="32" x14ac:dyDescent="0.45">
      <c r="G36" s="8" t="s">
        <v>68</v>
      </c>
      <c r="H36" s="5">
        <f>[1]Flow_amounts!E80</f>
        <v>68295.353575248402</v>
      </c>
      <c r="M36" s="8" t="s">
        <v>188</v>
      </c>
      <c r="N36" s="5">
        <f>[1]Flow_amounts!K22</f>
        <v>1738015.395882787</v>
      </c>
      <c r="P36" s="8" t="s">
        <v>219</v>
      </c>
      <c r="Q36" s="5">
        <f>'[3]Flow amounts'!N24</f>
        <v>13912.56782923462</v>
      </c>
    </row>
    <row r="37" spans="7:17" ht="32" x14ac:dyDescent="0.45">
      <c r="G37" s="8" t="s">
        <v>69</v>
      </c>
      <c r="H37" s="5">
        <f>[1]Flow_amounts!E81</f>
        <v>47748.444243651087</v>
      </c>
      <c r="M37" s="8" t="s">
        <v>166</v>
      </c>
      <c r="N37" s="5">
        <f>[1]Flow_amounts!K23</f>
        <v>107502.01955076198</v>
      </c>
      <c r="P37" s="8" t="s">
        <v>220</v>
      </c>
      <c r="Q37" s="5">
        <f>'[3]Flow amounts'!N25</f>
        <v>57658.575000000004</v>
      </c>
    </row>
    <row r="38" spans="7:17" ht="32" x14ac:dyDescent="0.45">
      <c r="G38" s="8" t="s">
        <v>70</v>
      </c>
      <c r="H38" s="5">
        <f>[1]Flow_amounts!E82</f>
        <v>1376141.6403528901</v>
      </c>
      <c r="M38" s="8" t="s">
        <v>172</v>
      </c>
      <c r="N38" s="5">
        <f>[2]Flow_amounts!H11</f>
        <v>1907.2924450000003</v>
      </c>
      <c r="P38" s="8" t="s">
        <v>221</v>
      </c>
      <c r="Q38" s="5">
        <f>'[3]Flow amounts'!N26</f>
        <v>95547.994875000004</v>
      </c>
    </row>
    <row r="39" spans="7:17" ht="32" x14ac:dyDescent="0.45">
      <c r="G39" s="8" t="s">
        <v>71</v>
      </c>
      <c r="H39" s="5">
        <f>[1]Flow_amounts!E83</f>
        <v>17325182.600000001</v>
      </c>
      <c r="M39" s="8" t="s">
        <v>173</v>
      </c>
      <c r="N39" s="5">
        <f>[2]Flow_amounts!H12</f>
        <v>23695.050308123253</v>
      </c>
      <c r="P39" s="8" t="s">
        <v>222</v>
      </c>
      <c r="Q39" s="5">
        <f>'[3]Flow amounts'!N27</f>
        <v>128822.53804890219</v>
      </c>
    </row>
    <row r="40" spans="7:17" ht="48" x14ac:dyDescent="0.45">
      <c r="G40" s="8" t="s">
        <v>72</v>
      </c>
      <c r="H40" s="5">
        <f>[1]Flow_amounts!E84</f>
        <v>5396180.2128113881</v>
      </c>
      <c r="M40" s="8" t="s">
        <v>174</v>
      </c>
      <c r="N40" s="5">
        <f>[2]Flow_amounts!H13</f>
        <v>305.66681095365391</v>
      </c>
      <c r="P40" s="6" t="s">
        <v>223</v>
      </c>
      <c r="Q40" s="5">
        <f>[1]Flow_amounts!$N$16+[2]Flow_amounts!$K$16+'[3]Flow amounts'!$N$28+'[3]Flow amounts'!$N$31</f>
        <v>934027.03772697493</v>
      </c>
    </row>
    <row r="41" spans="7:17" ht="32" x14ac:dyDescent="0.45">
      <c r="G41" s="8" t="s">
        <v>73</v>
      </c>
      <c r="H41" s="5">
        <f>[1]Flow_amounts!E85</f>
        <v>9059327.6277580075</v>
      </c>
      <c r="M41" s="8"/>
      <c r="P41" s="6" t="s">
        <v>224</v>
      </c>
      <c r="Q41" s="5">
        <f>[1]Flow_amounts!$N$17</f>
        <v>21927.613995575306</v>
      </c>
    </row>
    <row r="42" spans="7:17" ht="32" x14ac:dyDescent="0.45">
      <c r="G42" s="8" t="s">
        <v>74</v>
      </c>
      <c r="H42" s="5">
        <f>[1]Flow_amounts!E86</f>
        <v>61439446.315915912</v>
      </c>
      <c r="P42" s="8" t="s">
        <v>225</v>
      </c>
      <c r="Q42" s="5">
        <f>[1]Flow_amounts!$N$18+[2]Flow_amounts!$K$17+'[3]Flow amounts'!$N$33</f>
        <v>4455.928436449436</v>
      </c>
    </row>
    <row r="43" spans="7:17" ht="32" x14ac:dyDescent="0.45">
      <c r="G43" s="8" t="s">
        <v>75</v>
      </c>
      <c r="H43" s="5">
        <f>[1]Flow_amounts!E87</f>
        <v>11534.022822580646</v>
      </c>
      <c r="P43" s="8" t="s">
        <v>226</v>
      </c>
      <c r="Q43" s="5">
        <f>'[3]Flow amounts'!$N$29</f>
        <v>1686.3731703119483</v>
      </c>
    </row>
    <row r="44" spans="7:17" ht="32" x14ac:dyDescent="0.45">
      <c r="G44" s="8" t="s">
        <v>76</v>
      </c>
      <c r="H44" s="5">
        <f>[1]Flow_amounts!E88</f>
        <v>541479.63861920172</v>
      </c>
      <c r="P44" s="8" t="s">
        <v>227</v>
      </c>
      <c r="Q44" s="5">
        <f>'[3]Flow amounts'!$N$30</f>
        <v>3330.2986084415784</v>
      </c>
    </row>
    <row r="45" spans="7:17" ht="32" x14ac:dyDescent="0.45">
      <c r="G45" s="8" t="s">
        <v>77</v>
      </c>
      <c r="H45" s="5">
        <f>[1]Flow_amounts!E89</f>
        <v>18900199.199999999</v>
      </c>
      <c r="P45" s="8" t="s">
        <v>230</v>
      </c>
      <c r="Q45" s="5">
        <f>[1]Flow_amounts!$N$19</f>
        <v>7335.8843237322099</v>
      </c>
    </row>
    <row r="46" spans="7:17" ht="32" x14ac:dyDescent="0.45">
      <c r="G46" s="8" t="s">
        <v>78</v>
      </c>
      <c r="H46" s="5">
        <f>[1]Flow_amounts!E90</f>
        <v>2979434.839681515</v>
      </c>
      <c r="P46" s="4" t="s">
        <v>232</v>
      </c>
      <c r="Q46" s="5">
        <f>[2]Flow_amounts!$K$19</f>
        <v>55.241563990197584</v>
      </c>
    </row>
    <row r="47" spans="7:17" ht="32" x14ac:dyDescent="0.45">
      <c r="G47" s="8" t="s">
        <v>79</v>
      </c>
      <c r="H47" s="5">
        <f>[1]Flow_amounts!E91</f>
        <v>2078178.8128113879</v>
      </c>
      <c r="P47" s="8" t="s">
        <v>233</v>
      </c>
      <c r="Q47" s="5">
        <f>'[3]Flow amounts'!N34</f>
        <v>4.5863037539999993</v>
      </c>
    </row>
    <row r="48" spans="7:17" ht="32" x14ac:dyDescent="0.45">
      <c r="G48" s="8" t="s">
        <v>80</v>
      </c>
      <c r="H48" s="5">
        <f>[1]Flow_amounts!E92</f>
        <v>3488931.4277580073</v>
      </c>
      <c r="P48" s="8" t="s">
        <v>234</v>
      </c>
      <c r="Q48" s="5">
        <f>'[3]Flow amounts'!N35</f>
        <v>1.5302556034899897</v>
      </c>
    </row>
    <row r="49" spans="7:17" ht="32" x14ac:dyDescent="0.45">
      <c r="G49" s="8" t="s">
        <v>81</v>
      </c>
      <c r="H49" s="5">
        <f>[1]Flow_amounts!E93</f>
        <v>9039.0400000000009</v>
      </c>
      <c r="P49" s="4" t="s">
        <v>235</v>
      </c>
      <c r="Q49" s="5">
        <f>[2]Flow_amounts!$K$20</f>
        <v>7433.3556661538478</v>
      </c>
    </row>
    <row r="50" spans="7:17" ht="32" x14ac:dyDescent="0.45">
      <c r="G50" s="8" t="s">
        <v>82</v>
      </c>
      <c r="H50" s="5">
        <f>[1]Flow_amounts!E94</f>
        <v>3685.0757142857142</v>
      </c>
      <c r="P50" s="8" t="s">
        <v>236</v>
      </c>
      <c r="Q50" s="5">
        <f>[1]Flow_amounts!$N$20</f>
        <v>42665.271494635097</v>
      </c>
    </row>
    <row r="51" spans="7:17" ht="32" x14ac:dyDescent="0.45">
      <c r="G51" s="8" t="s">
        <v>83</v>
      </c>
      <c r="H51" s="5">
        <f>[1]Flow_amounts!E95</f>
        <v>1045386.6714714715</v>
      </c>
      <c r="P51" s="8" t="s">
        <v>237</v>
      </c>
      <c r="Q51" s="5">
        <f>[1]Flow_amounts!$N$21+[2]Flow_amounts!$K$26+'[3]Flow amounts'!$N$44</f>
        <v>90510.447733699009</v>
      </c>
    </row>
    <row r="52" spans="7:17" x14ac:dyDescent="0.45">
      <c r="G52" s="8" t="s">
        <v>84</v>
      </c>
      <c r="H52" s="5">
        <f>[1]Flow_amounts!E96</f>
        <v>578129.18192389759</v>
      </c>
      <c r="P52" s="8" t="s">
        <v>238</v>
      </c>
      <c r="Q52" s="5">
        <f>'[3]Flow amounts'!$N$37</f>
        <v>13065.947057427707</v>
      </c>
    </row>
    <row r="53" spans="7:17" ht="32" x14ac:dyDescent="0.45">
      <c r="G53" s="8" t="s">
        <v>85</v>
      </c>
      <c r="H53" s="5">
        <f>[1]Flow_amounts!E97</f>
        <v>1082646.2216409133</v>
      </c>
      <c r="P53" s="8" t="s">
        <v>239</v>
      </c>
      <c r="Q53" s="5">
        <f>'[3]Flow amounts'!$N$38</f>
        <v>4146.4399265631928</v>
      </c>
    </row>
    <row r="54" spans="7:17" ht="32" x14ac:dyDescent="0.45">
      <c r="G54" s="8" t="s">
        <v>86</v>
      </c>
      <c r="H54" s="5">
        <f>[1]Flow_amounts!E98</f>
        <v>9459572.6054054052</v>
      </c>
      <c r="P54" s="8" t="s">
        <v>240</v>
      </c>
      <c r="Q54" s="5">
        <f>'[3]Flow amounts'!$N$39+'[3]Flow amounts'!$N$40</f>
        <v>29.286329047322724</v>
      </c>
    </row>
    <row r="55" spans="7:17" x14ac:dyDescent="0.45">
      <c r="G55" s="8" t="s">
        <v>87</v>
      </c>
      <c r="H55" s="5">
        <f>[1]Flow_amounts!E99</f>
        <v>1819.2431844342971</v>
      </c>
      <c r="P55" s="8" t="s">
        <v>241</v>
      </c>
      <c r="Q55" s="5">
        <f>'[3]Flow amounts'!$N$41+'[3]Flow amounts'!$N$42</f>
        <v>36.811495680689113</v>
      </c>
    </row>
    <row r="56" spans="7:17" ht="32" x14ac:dyDescent="0.45">
      <c r="G56" s="8" t="s">
        <v>88</v>
      </c>
      <c r="H56" s="5">
        <f>[1]Flow_amounts!E100</f>
        <v>1827.0921689886688</v>
      </c>
      <c r="P56" s="4" t="s">
        <v>244</v>
      </c>
      <c r="Q56" s="5">
        <f>[2]Flow_amounts!$K$21</f>
        <v>110.48312798039517</v>
      </c>
    </row>
    <row r="57" spans="7:17" ht="32" x14ac:dyDescent="0.45">
      <c r="G57" s="8" t="s">
        <v>89</v>
      </c>
      <c r="H57" s="5">
        <f>[1]Flow_amounts!E101</f>
        <v>44214.641766190987</v>
      </c>
      <c r="P57" s="8" t="s">
        <v>245</v>
      </c>
      <c r="Q57" s="5">
        <f>'[3]Flow amounts'!$N$45</f>
        <v>683.38533177200452</v>
      </c>
    </row>
    <row r="58" spans="7:17" ht="32" x14ac:dyDescent="0.45">
      <c r="G58" s="8" t="s">
        <v>90</v>
      </c>
      <c r="H58" s="5">
        <f>[1]Flow_amounts!E102</f>
        <v>885946.83750000002</v>
      </c>
      <c r="P58" s="8" t="s">
        <v>246</v>
      </c>
      <c r="Q58" s="5">
        <f>'[3]Flow amounts'!$N$46</f>
        <v>68.184567627494459</v>
      </c>
    </row>
    <row r="59" spans="7:17" ht="32" x14ac:dyDescent="0.45">
      <c r="G59" s="8" t="s">
        <v>91</v>
      </c>
      <c r="H59" s="5">
        <f>[1]Flow_amounts!E103</f>
        <v>960251.01451451448</v>
      </c>
      <c r="P59" s="8" t="s">
        <v>247</v>
      </c>
      <c r="Q59" s="5">
        <f>'[3]Flow amounts'!$N$47+'[3]Flow amounts'!$N$48</f>
        <v>218.19687556909088</v>
      </c>
    </row>
    <row r="60" spans="7:17" ht="32" x14ac:dyDescent="0.45">
      <c r="G60" s="8" t="s">
        <v>92</v>
      </c>
      <c r="H60" s="5">
        <f>[1]Flow_amounts!E104</f>
        <v>876227.0413534072</v>
      </c>
      <c r="P60" s="8" t="s">
        <v>248</v>
      </c>
      <c r="Q60" s="5">
        <f>'[3]Flow amounts'!$N$49</f>
        <v>148.86159952317587</v>
      </c>
    </row>
    <row r="61" spans="7:17" ht="32" x14ac:dyDescent="0.45">
      <c r="G61" s="8" t="s">
        <v>93</v>
      </c>
      <c r="H61" s="5">
        <f>[1]Flow_amounts!E105</f>
        <v>1471045.7269524548</v>
      </c>
      <c r="P61" s="8" t="s">
        <v>242</v>
      </c>
      <c r="Q61" s="5">
        <f>[1]Flow_amounts!$N$22+[2]Flow_amounts!$K$22+'[3]Flow amounts'!$N$51</f>
        <v>934027.03772697493</v>
      </c>
    </row>
    <row r="62" spans="7:17" ht="32" x14ac:dyDescent="0.45">
      <c r="G62" s="8" t="s">
        <v>94</v>
      </c>
      <c r="H62" s="5">
        <f>[1]Flow_amounts!E106</f>
        <v>9268470.1285285279</v>
      </c>
      <c r="P62" s="8" t="s">
        <v>243</v>
      </c>
      <c r="Q62" s="5">
        <f>[2]Flow_amounts!$K$23</f>
        <v>6096.1518577615398</v>
      </c>
    </row>
    <row r="63" spans="7:17" ht="32" x14ac:dyDescent="0.45">
      <c r="G63" s="8" t="s">
        <v>95</v>
      </c>
      <c r="H63" s="5">
        <f>[1]Flow_amounts!E107</f>
        <v>7883.3871325486207</v>
      </c>
      <c r="P63" s="8" t="s">
        <v>249</v>
      </c>
      <c r="Q63" s="5">
        <f>[1]Flow_amounts!$N$23</f>
        <v>708392.3319635744</v>
      </c>
    </row>
    <row r="64" spans="7:17" ht="32" x14ac:dyDescent="0.45">
      <c r="G64" s="8" t="s">
        <v>96</v>
      </c>
      <c r="H64" s="5">
        <f>[1]Flow_amounts!E108</f>
        <v>7917.3993989508999</v>
      </c>
      <c r="P64" s="8" t="s">
        <v>250</v>
      </c>
      <c r="Q64" s="5">
        <f>[1]Flow_amounts!$N$24</f>
        <v>687233.83549712761</v>
      </c>
    </row>
    <row r="65" spans="7:17" ht="32" x14ac:dyDescent="0.45">
      <c r="G65" s="8" t="s">
        <v>97</v>
      </c>
      <c r="H65" s="5">
        <f>[1]Flow_amounts!E109</f>
        <v>191596.78098682759</v>
      </c>
      <c r="P65" s="8" t="s">
        <v>251</v>
      </c>
      <c r="Q65" s="5">
        <f>[1]Flow_amounts!$N$25</f>
        <v>641931.90516424016</v>
      </c>
    </row>
    <row r="66" spans="7:17" ht="32" x14ac:dyDescent="0.45">
      <c r="G66" s="8" t="s">
        <v>98</v>
      </c>
      <c r="H66" s="5">
        <f>[1]Flow_amounts!E110</f>
        <v>430114.33051801799</v>
      </c>
      <c r="P66" s="8" t="s">
        <v>252</v>
      </c>
      <c r="Q66" s="5">
        <f>[1]Flow_amounts!$N$26+[2]Flow_amounts!$K$24+'[3]Flow amounts'!$N$57</f>
        <v>625344.82100033038</v>
      </c>
    </row>
    <row r="67" spans="7:17" ht="32" x14ac:dyDescent="0.45">
      <c r="G67" s="8" t="s">
        <v>99</v>
      </c>
      <c r="H67" s="5">
        <f>[1]Flow_amounts!E111</f>
        <v>892214.35716884141</v>
      </c>
      <c r="P67" s="4" t="s">
        <v>253</v>
      </c>
      <c r="Q67" s="5">
        <f>[2]Flow_amounts!$K$25</f>
        <v>8067.088172676923</v>
      </c>
    </row>
    <row r="68" spans="7:17" ht="32" x14ac:dyDescent="0.45">
      <c r="G68" s="8" t="s">
        <v>100</v>
      </c>
      <c r="H68" s="5">
        <f>[1]Flow_amounts!E112</f>
        <v>841898.5758718861</v>
      </c>
      <c r="P68" s="8" t="s">
        <v>254</v>
      </c>
      <c r="Q68" s="5">
        <f>'[3]Flow amounts'!N52</f>
        <v>0.75516975248108364</v>
      </c>
    </row>
    <row r="69" spans="7:17" ht="48" x14ac:dyDescent="0.45">
      <c r="G69" s="8" t="s">
        <v>101</v>
      </c>
      <c r="H69" s="5">
        <f>[1]Flow_amounts!E113</f>
        <v>1413413.6977224199</v>
      </c>
      <c r="P69" s="8" t="s">
        <v>255</v>
      </c>
      <c r="Q69" s="5">
        <f>'[3]Flow amounts'!N53</f>
        <v>1001.7048837048926</v>
      </c>
    </row>
    <row r="70" spans="7:17" ht="32" x14ac:dyDescent="0.45">
      <c r="G70" s="8" t="s">
        <v>102</v>
      </c>
      <c r="H70" s="5">
        <f>[1]Flow_amounts!E114</f>
        <v>8934040.7939939946</v>
      </c>
      <c r="P70" s="8" t="s">
        <v>256</v>
      </c>
      <c r="Q70" s="5">
        <f>'[3]Flow amounts'!N54</f>
        <v>4151.4174000000003</v>
      </c>
    </row>
    <row r="71" spans="7:17" ht="32" x14ac:dyDescent="0.45">
      <c r="G71" s="8" t="s">
        <v>103</v>
      </c>
      <c r="H71" s="5">
        <f>[1]Flow_amounts!E115</f>
        <v>1019.3492321075523</v>
      </c>
      <c r="P71" s="8" t="s">
        <v>257</v>
      </c>
      <c r="Q71" s="5">
        <f>'[3]Flow amounts'!N55</f>
        <v>6879.4556309999998</v>
      </c>
    </row>
    <row r="72" spans="7:17" ht="32" x14ac:dyDescent="0.45">
      <c r="G72" s="8" t="s">
        <v>104</v>
      </c>
      <c r="H72" s="5">
        <f>[1]Flow_amounts!E116</f>
        <v>831.14558617183525</v>
      </c>
      <c r="P72" s="8" t="s">
        <v>258</v>
      </c>
      <c r="Q72" s="5">
        <f>'[3]Flow amounts'!N56</f>
        <v>9275.2227395209575</v>
      </c>
    </row>
    <row r="73" spans="7:17" ht="48" x14ac:dyDescent="0.45">
      <c r="G73" s="8" t="s">
        <v>105</v>
      </c>
      <c r="H73" s="5">
        <f>[1]Flow_amounts!E117</f>
        <v>26019.391233541235</v>
      </c>
      <c r="P73" s="8" t="s">
        <v>259</v>
      </c>
      <c r="Q73" s="5">
        <f>[1]Flow_amounts!$N$27</f>
        <v>1738015.395882787</v>
      </c>
    </row>
    <row r="74" spans="7:17" ht="48" x14ac:dyDescent="0.45">
      <c r="G74" s="8" t="s">
        <v>106</v>
      </c>
      <c r="H74" s="5">
        <f>[1]Flow_amounts!E118</f>
        <v>414594.74127252254</v>
      </c>
      <c r="P74" s="8" t="s">
        <v>260</v>
      </c>
      <c r="Q74" s="5">
        <f>[1]Flow_amounts!$N$28</f>
        <v>31438.901988147125</v>
      </c>
    </row>
    <row r="75" spans="7:17" ht="32" x14ac:dyDescent="0.45">
      <c r="G75" s="8" t="s">
        <v>107</v>
      </c>
      <c r="H75" s="5">
        <f>[2]Flow_amounts!$E$5</f>
        <v>19909168.059592154</v>
      </c>
      <c r="P75" s="8" t="s">
        <v>261</v>
      </c>
      <c r="Q75" s="5">
        <f>[1]Flow_amounts!$N$29+'[3]Flow amounts'!$N$58+'[3]Flow amounts'!$N$61</f>
        <v>1044.2707640856897</v>
      </c>
    </row>
    <row r="76" spans="7:17" ht="32" x14ac:dyDescent="0.45">
      <c r="G76" s="4" t="s">
        <v>108</v>
      </c>
      <c r="H76" s="5">
        <f>[2]Flow_amounts!$E$9</f>
        <v>183342.91301538463</v>
      </c>
      <c r="P76" s="8" t="s">
        <v>262</v>
      </c>
      <c r="Q76" s="5">
        <f>'[3]Flow amounts'!$N$59</f>
        <v>101.9178612</v>
      </c>
    </row>
    <row r="77" spans="7:17" ht="32" x14ac:dyDescent="0.45">
      <c r="G77" s="4" t="s">
        <v>109</v>
      </c>
      <c r="H77" s="5">
        <f>[2]Flow_amounts!$E$10</f>
        <v>262095</v>
      </c>
      <c r="P77" s="8" t="s">
        <v>263</v>
      </c>
      <c r="Q77" s="5">
        <f>'[3]Flow amounts'!$N$60</f>
        <v>25.191962996229762</v>
      </c>
    </row>
    <row r="78" spans="7:17" ht="48" x14ac:dyDescent="0.45">
      <c r="G78" s="9" t="s">
        <v>110</v>
      </c>
      <c r="H78" s="5">
        <f>'[3]Flow amounts'!E5</f>
        <v>104285.34677119725</v>
      </c>
      <c r="P78" s="8" t="s">
        <v>264</v>
      </c>
      <c r="Q78" s="5">
        <f>'[3]Flow amounts'!N64</f>
        <v>55.650271316938479</v>
      </c>
    </row>
    <row r="79" spans="7:17" ht="32" x14ac:dyDescent="0.45">
      <c r="G79" s="9" t="s">
        <v>111</v>
      </c>
      <c r="H79" s="5">
        <f>'[3]Flow amounts'!E6</f>
        <v>71920.928807722259</v>
      </c>
      <c r="P79" s="8" t="s">
        <v>265</v>
      </c>
      <c r="Q79" s="5">
        <f>'[3]Flow amounts'!N65</f>
        <v>230.63430000000002</v>
      </c>
    </row>
    <row r="80" spans="7:17" ht="48" x14ac:dyDescent="0.45">
      <c r="G80" s="9" t="s">
        <v>112</v>
      </c>
      <c r="H80" s="5">
        <f>'[3]Flow amounts'!E7</f>
        <v>75516.975248108356</v>
      </c>
      <c r="P80" s="8" t="s">
        <v>266</v>
      </c>
      <c r="Q80" s="5">
        <f>'[3]Flow amounts'!N66</f>
        <v>382.1919795</v>
      </c>
    </row>
    <row r="81" spans="7:17" ht="32" x14ac:dyDescent="0.45">
      <c r="G81" s="9" t="s">
        <v>113</v>
      </c>
      <c r="H81" s="5">
        <f>'[3]Flow amounts'!$E$11</f>
        <v>194740.04620843503</v>
      </c>
      <c r="P81" s="8" t="s">
        <v>267</v>
      </c>
      <c r="Q81" s="5">
        <f>'[3]Flow amounts'!N67</f>
        <v>515.29015219560881</v>
      </c>
    </row>
    <row r="82" spans="7:17" ht="32" x14ac:dyDescent="0.45">
      <c r="G82" s="9" t="s">
        <v>119</v>
      </c>
      <c r="H82" s="5">
        <f>'[3]Flow amounts'!$E$13+'[3]Flow amounts'!$E$9</f>
        <v>571151.30071603705</v>
      </c>
      <c r="P82" s="8" t="s">
        <v>268</v>
      </c>
      <c r="Q82" s="5">
        <f>[1]Flow_amounts!$N$30+[2]Flow_amounts!$K$27+'[3]Flow amounts'!$N$68</f>
        <v>273821.29143002775</v>
      </c>
    </row>
    <row r="83" spans="7:17" ht="32" x14ac:dyDescent="0.45">
      <c r="G83" s="9" t="s">
        <v>115</v>
      </c>
      <c r="H83" s="5">
        <f>'[3]Flow amounts'!$E$14</f>
        <v>2982.3758305765741</v>
      </c>
      <c r="P83" s="8" t="s">
        <v>269</v>
      </c>
      <c r="Q83" s="5">
        <f>[1]Flow_amounts!$N$31+'[3]Flow amounts'!$N$75</f>
        <v>2907803.2190863369</v>
      </c>
    </row>
    <row r="84" spans="7:17" ht="32" x14ac:dyDescent="0.45">
      <c r="G84" s="9" t="s">
        <v>116</v>
      </c>
      <c r="H84" s="5">
        <f>'[3]Flow amounts'!$E$15</f>
        <v>645776.04</v>
      </c>
      <c r="P84" s="8" t="s">
        <v>271</v>
      </c>
      <c r="Q84" s="5">
        <f>[1]Flow_amounts!$N$32+[2]Flow_amounts!$K$29+'[3]Flow amounts'!$N$77</f>
        <v>365095.05524003704</v>
      </c>
    </row>
    <row r="85" spans="7:17" ht="32" x14ac:dyDescent="0.45">
      <c r="G85" s="9" t="s">
        <v>117</v>
      </c>
      <c r="H85" s="5">
        <f>'[3]Flow amounts'!$E$17</f>
        <v>184507.44</v>
      </c>
      <c r="P85" s="4" t="s">
        <v>270</v>
      </c>
      <c r="Q85" s="5">
        <f>[2]Flow_amounts!$K$28</f>
        <v>1251975.2617942744</v>
      </c>
    </row>
    <row r="86" spans="7:17" x14ac:dyDescent="0.45">
      <c r="G86" s="9" t="s">
        <v>118</v>
      </c>
      <c r="H86" s="5">
        <f>'[3]Flow amounts'!$E$18</f>
        <v>784156.61999999988</v>
      </c>
      <c r="P86" s="4" t="s">
        <v>272</v>
      </c>
      <c r="Q86" s="5">
        <f>[2]Flow_amounts!$K$30</f>
        <v>117431.13578635386</v>
      </c>
    </row>
    <row r="87" spans="7:17" ht="32" x14ac:dyDescent="0.45">
      <c r="G87" s="9" t="s">
        <v>120</v>
      </c>
      <c r="H87" s="5">
        <f>'[3]Flow amounts'!$E$19+'[3]Flow amounts'!$E$20</f>
        <v>1614440.1</v>
      </c>
      <c r="P87" s="8" t="s">
        <v>273</v>
      </c>
      <c r="Q87" s="5">
        <f>'[3]Flow amounts'!N69</f>
        <v>39698.677546651234</v>
      </c>
    </row>
    <row r="88" spans="7:17" ht="32" x14ac:dyDescent="0.45">
      <c r="G88" s="9" t="s">
        <v>121</v>
      </c>
      <c r="H88" s="5">
        <f>'[3]Flow amounts'!$E$21</f>
        <v>3409.2283813747226</v>
      </c>
      <c r="P88" s="8" t="s">
        <v>274</v>
      </c>
      <c r="Q88" s="5">
        <f>'[3]Flow amounts'!N70</f>
        <v>3228.8802000000001</v>
      </c>
    </row>
    <row r="89" spans="7:17" ht="32" x14ac:dyDescent="0.45">
      <c r="G89" s="9" t="s">
        <v>122</v>
      </c>
      <c r="H89" s="5">
        <f>'[3]Flow amounts'!E22</f>
        <v>162569.00569426198</v>
      </c>
      <c r="P89" s="8" t="s">
        <v>275</v>
      </c>
      <c r="Q89" s="5">
        <f>'[3]Flow amounts'!N71</f>
        <v>194153.525586</v>
      </c>
    </row>
    <row r="90" spans="7:17" ht="32" x14ac:dyDescent="0.45">
      <c r="G90" s="9" t="s">
        <v>123</v>
      </c>
      <c r="H90" s="5">
        <f>'[3]Flow amounts'!E23</f>
        <v>179960.10862899694</v>
      </c>
      <c r="P90" s="8" t="s">
        <v>276</v>
      </c>
      <c r="Q90" s="5">
        <f>'[3]Flow amounts'!N72</f>
        <v>261767.39731536925</v>
      </c>
    </row>
    <row r="91" spans="7:17" ht="32" x14ac:dyDescent="0.45">
      <c r="G91" s="9" t="s">
        <v>124</v>
      </c>
      <c r="H91" s="5">
        <f>'[3]Flow amounts'!E24</f>
        <v>1058588.8742882174</v>
      </c>
      <c r="P91" s="8" t="s">
        <v>277</v>
      </c>
      <c r="Q91" s="5">
        <f>'[3]Flow amounts'!N73</f>
        <v>8386.7506580122972</v>
      </c>
    </row>
    <row r="92" spans="7:17" ht="32" x14ac:dyDescent="0.45">
      <c r="G92" s="9" t="s">
        <v>125</v>
      </c>
      <c r="H92" s="5">
        <f>'[3]Flow amounts'!E25</f>
        <v>392.55395110858439</v>
      </c>
      <c r="P92" s="8" t="s">
        <v>278</v>
      </c>
      <c r="Q92" s="5">
        <f>'[3]Flow amounts'!$N$76</f>
        <v>3789.8036823232419</v>
      </c>
    </row>
    <row r="93" spans="7:17" ht="64" x14ac:dyDescent="0.45">
      <c r="G93" s="9" t="s">
        <v>130</v>
      </c>
      <c r="H93" s="5">
        <f>'[3]Flow amounts'!E28</f>
        <v>7070677.0449101804</v>
      </c>
      <c r="P93" s="8" t="s">
        <v>279</v>
      </c>
      <c r="Q93" s="5">
        <f>[1]Flow_amounts!$N$33+'[3]Flow amounts'!$N$78+'[3]Flow amounts'!$N$79</f>
        <v>44182.484914395667</v>
      </c>
    </row>
    <row r="94" spans="7:17" ht="80" x14ac:dyDescent="0.45">
      <c r="G94" s="9" t="s">
        <v>131</v>
      </c>
      <c r="H94" s="5">
        <f>'[3]Flow amounts'!E29</f>
        <v>7908071.0819999995</v>
      </c>
      <c r="P94" s="8" t="s">
        <v>280</v>
      </c>
      <c r="Q94" s="5">
        <f>[1]Flow_amounts!$N$34</f>
        <v>11894431.768219516</v>
      </c>
    </row>
    <row r="95" spans="7:17" ht="32" x14ac:dyDescent="0.45">
      <c r="G95" s="9" t="s">
        <v>126</v>
      </c>
      <c r="H95" s="5">
        <f>'[3]Flow amounts'!E30</f>
        <v>690040.72554890218</v>
      </c>
      <c r="P95" s="8" t="s">
        <v>281</v>
      </c>
      <c r="Q95" s="5">
        <f>[1]Flow_amounts!$N$35</f>
        <v>11110359.897073386</v>
      </c>
    </row>
    <row r="96" spans="7:17" ht="48" x14ac:dyDescent="0.45">
      <c r="G96" s="9" t="s">
        <v>127</v>
      </c>
      <c r="H96" s="5">
        <f>'[3]Flow amounts'!E31</f>
        <v>613394.53500000003</v>
      </c>
      <c r="P96" s="8" t="s">
        <v>285</v>
      </c>
      <c r="Q96" s="5">
        <f>[1]Flow_amounts!$N$36</f>
        <v>1951831.8317641341</v>
      </c>
    </row>
    <row r="97" spans="7:17" ht="32" x14ac:dyDescent="0.45">
      <c r="G97" s="9" t="s">
        <v>128</v>
      </c>
      <c r="H97" s="5">
        <f>'[3]Flow amounts'!E32</f>
        <v>864.28519178016268</v>
      </c>
      <c r="P97" s="4" t="s">
        <v>283</v>
      </c>
      <c r="Q97" s="5">
        <f>[1]Flow_amounts!$N$37+[2]Flow_amounts!$K$31+'[3]Flow amounts'!$N$86</f>
        <v>944683.45543359581</v>
      </c>
    </row>
    <row r="98" spans="7:17" ht="32" x14ac:dyDescent="0.45">
      <c r="G98" s="6" t="s">
        <v>132</v>
      </c>
      <c r="H98" s="5">
        <f>'[3]Flow amounts'!$E$34</f>
        <v>21102.082927494215</v>
      </c>
      <c r="P98" s="4" t="s">
        <v>284</v>
      </c>
      <c r="Q98" s="5">
        <f>[2]Flow_amounts!$K$32</f>
        <v>2230.9774517019232</v>
      </c>
    </row>
    <row r="99" spans="7:17" ht="48" x14ac:dyDescent="0.45">
      <c r="G99" s="6" t="s">
        <v>129</v>
      </c>
      <c r="H99" s="5">
        <f>'[3]Flow amounts'!$E$35</f>
        <v>1603.5113872000247</v>
      </c>
      <c r="P99" s="8" t="s">
        <v>286</v>
      </c>
      <c r="Q99" s="5">
        <f>'[3]Flow amounts'!N81</f>
        <v>7.5516975248108356</v>
      </c>
    </row>
    <row r="100" spans="7:17" ht="32" x14ac:dyDescent="0.45">
      <c r="P100" s="8" t="s">
        <v>287</v>
      </c>
      <c r="Q100" s="5">
        <f>'[3]Flow amounts'!N82</f>
        <v>11.130054263387697</v>
      </c>
    </row>
    <row r="101" spans="7:17" ht="32" x14ac:dyDescent="0.45">
      <c r="P101" s="8" t="s">
        <v>288</v>
      </c>
      <c r="Q101" s="5">
        <f>'[3]Flow amounts'!N83</f>
        <v>46.126860000000008</v>
      </c>
    </row>
    <row r="102" spans="7:17" ht="32" x14ac:dyDescent="0.45">
      <c r="P102" s="8" t="s">
        <v>289</v>
      </c>
      <c r="Q102" s="5">
        <f>'[3]Flow amounts'!N84</f>
        <v>76.438395900000003</v>
      </c>
    </row>
    <row r="103" spans="7:17" ht="32" x14ac:dyDescent="0.45">
      <c r="P103" s="8" t="s">
        <v>290</v>
      </c>
      <c r="Q103" s="5">
        <f>'[3]Flow amounts'!N85</f>
        <v>103.05803043912177</v>
      </c>
    </row>
    <row r="104" spans="7:17" ht="32" x14ac:dyDescent="0.45">
      <c r="P104" s="8" t="s">
        <v>291</v>
      </c>
      <c r="Q104" s="5">
        <f>[1]Flow_amounts!$N$38+[2]Flow_amounts!$K$33+'[3]Flow amounts'!$N$88</f>
        <v>589804.89274286747</v>
      </c>
    </row>
    <row r="105" spans="7:17" ht="32" x14ac:dyDescent="0.45">
      <c r="P105" s="8" t="s">
        <v>292</v>
      </c>
      <c r="Q105" s="5">
        <f>[1]Flow_amounts!$N$39+[2]Flow_amounts!$K$34</f>
        <v>133410.02911483889</v>
      </c>
    </row>
    <row r="106" spans="7:17" ht="32" x14ac:dyDescent="0.45">
      <c r="P106" s="8" t="s">
        <v>293</v>
      </c>
      <c r="Q106" s="5">
        <f>'[3]Flow amounts'!$N$87</f>
        <v>1.5103395049621673</v>
      </c>
    </row>
    <row r="107" spans="7:17" ht="32" x14ac:dyDescent="0.45">
      <c r="P107" s="8" t="s">
        <v>294</v>
      </c>
      <c r="Q107" s="5">
        <f>'[3]Flow amounts'!$N$89+'[3]Flow amounts'!$N$91</f>
        <v>3776.0796439516434</v>
      </c>
    </row>
    <row r="108" spans="7:17" ht="48" x14ac:dyDescent="0.45">
      <c r="P108" s="8" t="s">
        <v>295</v>
      </c>
      <c r="Q108" s="5">
        <f>'[3]Flow amounts'!$N$90+'[3]Flow amounts'!$N$92+'[3]Flow amounts'!$N$93+'[3]Flow amounts'!$N$94+'[3]Flow amounts'!$N$95+'[3]Flow amounts'!$N$96+'[3]Flow amounts'!$N$97+'[3]Flow amounts'!$N$98+'[3]Flow amounts'!$N$99</f>
        <v>9420.7027814628673</v>
      </c>
    </row>
    <row r="109" spans="7:17" ht="48" x14ac:dyDescent="0.45">
      <c r="P109" s="8" t="s">
        <v>340</v>
      </c>
      <c r="Q109" s="5">
        <f>'[3]Flow amounts'!N102</f>
        <v>29011.599442946368</v>
      </c>
    </row>
    <row r="110" spans="7:17" ht="32" x14ac:dyDescent="0.45">
      <c r="P110" s="8" t="s">
        <v>341</v>
      </c>
      <c r="Q110" s="5">
        <f>'[3]Flow amounts'!N103</f>
        <v>17066.938200000001</v>
      </c>
    </row>
    <row r="111" spans="7:17" ht="32" x14ac:dyDescent="0.45">
      <c r="P111" s="8" t="s">
        <v>342</v>
      </c>
      <c r="Q111" s="5">
        <f>'[3]Flow amounts'!N104</f>
        <v>28282.206482999998</v>
      </c>
    </row>
    <row r="112" spans="7:17" ht="32" x14ac:dyDescent="0.45">
      <c r="P112" s="8" t="s">
        <v>343</v>
      </c>
      <c r="Q112" s="5">
        <f>'[3]Flow amounts'!N105</f>
        <v>38131.471262475046</v>
      </c>
    </row>
  </sheetData>
  <mergeCells count="10">
    <mergeCell ref="D22:E22"/>
    <mergeCell ref="G4:H4"/>
    <mergeCell ref="J4:K4"/>
    <mergeCell ref="S4:T4"/>
    <mergeCell ref="V4:W4"/>
    <mergeCell ref="M4:N4"/>
    <mergeCell ref="P4:Q4"/>
    <mergeCell ref="D4:E4"/>
    <mergeCell ref="D5:E5"/>
    <mergeCell ref="D14:E1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9" sqref="C19"/>
    </sheetView>
  </sheetViews>
  <sheetFormatPr baseColWidth="10" defaultRowHeight="16" x14ac:dyDescent="0.45"/>
  <cols>
    <col min="2" max="2" width="18.1796875" customWidth="1"/>
    <col min="3" max="3" width="22.1796875" customWidth="1"/>
    <col min="4" max="4" width="14.453125" bestFit="1" customWidth="1"/>
    <col min="5" max="5" width="19" bestFit="1" customWidth="1"/>
    <col min="6" max="6" width="14.453125" bestFit="1" customWidth="1"/>
  </cols>
  <sheetData>
    <row r="1" spans="1:6" x14ac:dyDescent="0.45">
      <c r="A1" t="s">
        <v>347</v>
      </c>
    </row>
    <row r="2" spans="1:6" x14ac:dyDescent="0.45">
      <c r="A2" t="s">
        <v>352</v>
      </c>
    </row>
    <row r="3" spans="1:6" x14ac:dyDescent="0.45">
      <c r="A3" s="1" t="s">
        <v>0</v>
      </c>
      <c r="B3" s="1" t="s">
        <v>345</v>
      </c>
      <c r="C3" s="1" t="s">
        <v>348</v>
      </c>
    </row>
    <row r="4" spans="1:6" x14ac:dyDescent="0.45">
      <c r="A4" t="s">
        <v>1</v>
      </c>
      <c r="B4" t="s">
        <v>349</v>
      </c>
      <c r="C4" s="11">
        <f>[4]Fuel_flows!$H$7</f>
        <v>63019959433.856026</v>
      </c>
      <c r="D4" s="12"/>
    </row>
    <row r="5" spans="1:6" x14ac:dyDescent="0.45">
      <c r="B5" t="s">
        <v>350</v>
      </c>
      <c r="C5" s="11">
        <f>[4]Fuel_flows!$H$8+[4]Fuel_flows!$H$12</f>
        <v>586898969.43936598</v>
      </c>
      <c r="D5" s="12"/>
      <c r="E5" s="11"/>
      <c r="F5" s="12"/>
    </row>
    <row r="6" spans="1:6" x14ac:dyDescent="0.45">
      <c r="B6" t="s">
        <v>353</v>
      </c>
      <c r="C6" s="11">
        <f>[4]Fuel_flows!$H$13</f>
        <v>189967251.58086485</v>
      </c>
      <c r="D6" s="12"/>
      <c r="E6" s="11"/>
      <c r="F6" s="12"/>
    </row>
    <row r="7" spans="1:6" x14ac:dyDescent="0.45">
      <c r="B7" t="s">
        <v>354</v>
      </c>
      <c r="C7" s="11">
        <f>[4]Fuel_flows!$H$14</f>
        <v>780904181.51681185</v>
      </c>
      <c r="D7" s="12"/>
      <c r="E7" s="11"/>
      <c r="F7" s="12"/>
    </row>
    <row r="8" spans="1:6" x14ac:dyDescent="0.45">
      <c r="B8" s="13" t="s">
        <v>356</v>
      </c>
      <c r="C8" s="14">
        <f>SUM(C4:C7)</f>
        <v>64577729836.393074</v>
      </c>
      <c r="D8" s="12"/>
      <c r="E8" s="11"/>
      <c r="F8" s="12"/>
    </row>
    <row r="9" spans="1:6" x14ac:dyDescent="0.45">
      <c r="A9" t="s">
        <v>2</v>
      </c>
      <c r="B9" t="s">
        <v>349</v>
      </c>
      <c r="C9" s="11">
        <f>[4]Fuel_flows!$L$9</f>
        <v>19777126471.942738</v>
      </c>
    </row>
    <row r="10" spans="1:6" x14ac:dyDescent="0.45">
      <c r="B10" t="s">
        <v>350</v>
      </c>
      <c r="C10" s="11">
        <f>[4]Fuel_flows!$L$10+[4]Fuel_flows!$L$14</f>
        <v>27505083956.571655</v>
      </c>
    </row>
    <row r="11" spans="1:6" x14ac:dyDescent="0.45">
      <c r="B11" t="s">
        <v>353</v>
      </c>
      <c r="C11" s="11">
        <f>[4]Fuel_flows!$L$8+[4]Fuel_flows!$L$15</f>
        <v>3458652950.4293251</v>
      </c>
    </row>
    <row r="12" spans="1:6" x14ac:dyDescent="0.45">
      <c r="B12" t="s">
        <v>354</v>
      </c>
      <c r="C12" s="11">
        <f>[4]Fuel_flows!$L$16</f>
        <v>10035548380.326174</v>
      </c>
    </row>
    <row r="13" spans="1:6" x14ac:dyDescent="0.45">
      <c r="B13" t="s">
        <v>351</v>
      </c>
      <c r="C13" s="11">
        <f>[4]Fuel_flows!$L$7</f>
        <v>8010917567.4123631</v>
      </c>
    </row>
    <row r="14" spans="1:6" x14ac:dyDescent="0.45">
      <c r="B14" s="13" t="s">
        <v>356</v>
      </c>
      <c r="C14" s="14">
        <f>SUM(C9:C13)</f>
        <v>68787329326.682251</v>
      </c>
    </row>
    <row r="15" spans="1:6" x14ac:dyDescent="0.45">
      <c r="A15" t="s">
        <v>3</v>
      </c>
      <c r="B15" t="s">
        <v>350</v>
      </c>
      <c r="C15" s="11">
        <f>[4]Fuel_flows!$P$9</f>
        <v>1083497587.2370148</v>
      </c>
    </row>
    <row r="16" spans="1:6" x14ac:dyDescent="0.45">
      <c r="B16" t="s">
        <v>353</v>
      </c>
      <c r="C16" s="11">
        <f>[4]Fuel_flows!$P$10</f>
        <v>704273431.7040596</v>
      </c>
    </row>
    <row r="17" spans="1:3" x14ac:dyDescent="0.45">
      <c r="B17" t="s">
        <v>354</v>
      </c>
      <c r="C17" s="11">
        <f>[4]Fuel_flows!$P$11</f>
        <v>2895078299.9288955</v>
      </c>
    </row>
    <row r="18" spans="1:3" x14ac:dyDescent="0.45">
      <c r="B18" s="13" t="s">
        <v>356</v>
      </c>
      <c r="C18" s="14">
        <f>SUM(C15:C17)</f>
        <v>4682849318.8699703</v>
      </c>
    </row>
    <row r="19" spans="1:3" x14ac:dyDescent="0.45">
      <c r="A19" t="s">
        <v>355</v>
      </c>
      <c r="C19" s="11">
        <f>C8+C14+C18</f>
        <v>138047908481.94528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Infrastructure</vt:lpstr>
      <vt:lpstr>Fuel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Berr, Marcus</dc:creator>
  <cp:lastModifiedBy>Berr, Marcus</cp:lastModifiedBy>
  <dcterms:created xsi:type="dcterms:W3CDTF">2023-01-05T08:01:22Z</dcterms:created>
  <dcterms:modified xsi:type="dcterms:W3CDTF">2023-05-18T13:10:46Z</dcterms:modified>
</cp:coreProperties>
</file>