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220" yWindow="3120" windowWidth="21280" windowHeight="16480" tabRatio="500" activeTab="6"/>
  </bookViews>
  <sheets>
    <sheet name="g factor" sheetId="1" r:id="rId1"/>
    <sheet name="Rb85 relaxation time" sheetId="2" r:id="rId2"/>
    <sheet name="Rb87 relaxation time" sheetId="3" r:id="rId3"/>
    <sheet name="inhomogenaeties" sheetId="4" r:id="rId4"/>
    <sheet name="4.6" sheetId="5" r:id="rId5"/>
    <sheet name="Sheet6" sheetId="6" r:id="rId6"/>
    <sheet name="Sheet7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" i="7" l="1"/>
  <c r="H24" i="7"/>
  <c r="H25" i="7"/>
  <c r="H26" i="7"/>
  <c r="H27" i="7"/>
  <c r="H22" i="7"/>
  <c r="H15" i="7"/>
  <c r="H16" i="7"/>
  <c r="H17" i="7"/>
  <c r="H18" i="7"/>
  <c r="H19" i="7"/>
  <c r="H14" i="7"/>
  <c r="H5" i="7"/>
  <c r="H6" i="7"/>
  <c r="H7" i="7"/>
  <c r="H8" i="7"/>
  <c r="H9" i="7"/>
  <c r="H10" i="7"/>
  <c r="H11" i="7"/>
  <c r="H4" i="7"/>
  <c r="F11" i="7"/>
  <c r="F7" i="6" a="1"/>
  <c r="F7" i="6"/>
  <c r="G7" i="6"/>
  <c r="F8" i="6"/>
  <c r="G8" i="6"/>
  <c r="F9" i="6"/>
  <c r="G9" i="6"/>
  <c r="F10" i="6"/>
  <c r="G10" i="6"/>
  <c r="F11" i="6"/>
  <c r="G11" i="6"/>
  <c r="F23" i="7"/>
  <c r="F24" i="7"/>
  <c r="F25" i="7"/>
  <c r="F26" i="7"/>
  <c r="F27" i="7"/>
  <c r="F22" i="7"/>
  <c r="F15" i="7"/>
  <c r="F16" i="7"/>
  <c r="F17" i="7"/>
  <c r="F18" i="7"/>
  <c r="F19" i="7"/>
  <c r="F14" i="7"/>
  <c r="F4" i="7"/>
  <c r="F9" i="7"/>
  <c r="F10" i="7"/>
  <c r="F5" i="7"/>
  <c r="F6" i="7"/>
  <c r="F7" i="7"/>
  <c r="F8" i="7"/>
  <c r="G5" i="7"/>
  <c r="G6" i="7"/>
  <c r="G7" i="7"/>
  <c r="G8" i="7"/>
  <c r="G9" i="7"/>
  <c r="G10" i="7"/>
  <c r="G11" i="7"/>
  <c r="G14" i="7"/>
  <c r="G15" i="7"/>
  <c r="G16" i="7"/>
  <c r="G17" i="7"/>
  <c r="G18" i="7"/>
  <c r="G19" i="7"/>
  <c r="G22" i="7"/>
  <c r="G23" i="7"/>
  <c r="G24" i="7"/>
  <c r="G25" i="7"/>
  <c r="G26" i="7"/>
  <c r="G27" i="7"/>
  <c r="G4" i="7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48" i="1"/>
  <c r="B40" i="1"/>
  <c r="I41" i="1" a="1"/>
  <c r="I41" i="1"/>
  <c r="J41" i="1"/>
  <c r="I42" i="1"/>
  <c r="J42" i="1"/>
  <c r="I43" i="1"/>
  <c r="J43" i="1"/>
  <c r="I44" i="1"/>
  <c r="J44" i="1"/>
  <c r="I45" i="1"/>
  <c r="J45" i="1"/>
  <c r="C30" i="1" a="1"/>
  <c r="C30" i="1"/>
  <c r="D30" i="1"/>
  <c r="C31" i="1"/>
  <c r="D31" i="1"/>
  <c r="C32" i="1"/>
  <c r="D32" i="1"/>
  <c r="C33" i="1"/>
  <c r="D33" i="1"/>
  <c r="C34" i="1"/>
  <c r="D34" i="1"/>
  <c r="C3" i="3"/>
  <c r="E3" i="3"/>
  <c r="D3" i="3"/>
  <c r="C3" i="2"/>
  <c r="E3" i="2"/>
  <c r="D3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<sst xmlns="http://schemas.openxmlformats.org/spreadsheetml/2006/main" count="89" uniqueCount="51">
  <si>
    <t>Offset (V)</t>
  </si>
  <si>
    <t>realaxation time</t>
  </si>
  <si>
    <t>I0</t>
  </si>
  <si>
    <t>I inf</t>
  </si>
  <si>
    <t>delta</t>
  </si>
  <si>
    <t>delta/2</t>
  </si>
  <si>
    <t>delta/4</t>
  </si>
  <si>
    <t>T1/2 (delta = 25.93 mV)</t>
  </si>
  <si>
    <t>5.16ms</t>
  </si>
  <si>
    <t>7Hz</t>
  </si>
  <si>
    <t>3v pkpk</t>
  </si>
  <si>
    <t>2t1/2 (delta = 13.21 ms)</t>
  </si>
  <si>
    <t>2.36ms</t>
  </si>
  <si>
    <t>offset 4v</t>
  </si>
  <si>
    <t>T1/2 (delta = 7.710 mV)</t>
  </si>
  <si>
    <t>2t1/2 (delta =  3.818ms)</t>
  </si>
  <si>
    <t>Ramp period 150 ms</t>
  </si>
  <si>
    <t>offset 0mv</t>
  </si>
  <si>
    <t>apl 3v pkpk</t>
  </si>
  <si>
    <t>2.1v pkpk is optimum for B1 Rb85</t>
  </si>
  <si>
    <t>B1 freq (kHz) (Rb 85)</t>
  </si>
  <si>
    <t>uncertainty (kHz)</t>
  </si>
  <si>
    <t>B1 (kHz) (Rb 87)</t>
  </si>
  <si>
    <t>rb85 0ffset = 0</t>
  </si>
  <si>
    <t>slope</t>
  </si>
  <si>
    <t>"+/-"</t>
  </si>
  <si>
    <t>r^2</t>
  </si>
  <si>
    <t>F</t>
  </si>
  <si>
    <t>regression ss</t>
  </si>
  <si>
    <t>intercept</t>
  </si>
  <si>
    <t>s(y)</t>
  </si>
  <si>
    <t>degrees of freedom</t>
  </si>
  <si>
    <t>residual ss</t>
  </si>
  <si>
    <t>Rb85</t>
  </si>
  <si>
    <t>Rb87</t>
  </si>
  <si>
    <t>x (volts)</t>
  </si>
  <si>
    <t>y (kHz)</t>
  </si>
  <si>
    <t>x intercept (Rb85) (volts)</t>
  </si>
  <si>
    <t>x intercept (Rb 87) (volts)</t>
  </si>
  <si>
    <t>hv</t>
  </si>
  <si>
    <t>0ffset</t>
  </si>
  <si>
    <t xml:space="preserve">uncertainty </t>
  </si>
  <si>
    <t>time</t>
  </si>
  <si>
    <t>time (ms)</t>
  </si>
  <si>
    <t>voltage (mV)</t>
  </si>
  <si>
    <t>square wave</t>
  </si>
  <si>
    <t>ramp</t>
  </si>
  <si>
    <t>raw data</t>
  </si>
  <si>
    <t>normalized time</t>
  </si>
  <si>
    <t>voltage inverted</t>
  </si>
  <si>
    <t>inverted voltage with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</si>
</sst>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indexed="205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21" fontId="0" fillId="0" borderId="0" xfId="0" applyNumberFormat="1"/>
    <xf numFmtId="2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 factor'!$B$1</c:f>
              <c:strCache>
                <c:ptCount val="1"/>
                <c:pt idx="0">
                  <c:v>B1 freq (kHz) (Rb 85)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1"/>
            <c:plus>
              <c:numRef>
                <c:f>'g factor'!$C$2:$C$22</c:f>
                <c:numCache>
                  <c:formatCode>General</c:formatCode>
                  <c:ptCount val="21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  <c:pt idx="5">
                    <c:v>0.1</c:v>
                  </c:pt>
                  <c:pt idx="6">
                    <c:v>0.1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  <c:pt idx="12">
                    <c:v>0.1</c:v>
                  </c:pt>
                  <c:pt idx="13">
                    <c:v>0.1</c:v>
                  </c:pt>
                  <c:pt idx="14">
                    <c:v>0.1</c:v>
                  </c:pt>
                  <c:pt idx="15">
                    <c:v>0.1</c:v>
                  </c:pt>
                  <c:pt idx="16">
                    <c:v>0.1</c:v>
                  </c:pt>
                  <c:pt idx="17">
                    <c:v>0.1</c:v>
                  </c:pt>
                  <c:pt idx="18">
                    <c:v>0.1</c:v>
                  </c:pt>
                  <c:pt idx="19">
                    <c:v>0.1</c:v>
                  </c:pt>
                  <c:pt idx="20">
                    <c:v>0.1</c:v>
                  </c:pt>
                </c:numCache>
              </c:numRef>
            </c:plus>
            <c:minus>
              <c:numRef>
                <c:f>'g factor'!$C$2:$C$22</c:f>
                <c:numCache>
                  <c:formatCode>General</c:formatCode>
                  <c:ptCount val="21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  <c:pt idx="5">
                    <c:v>0.1</c:v>
                  </c:pt>
                  <c:pt idx="6">
                    <c:v>0.1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  <c:pt idx="12">
                    <c:v>0.1</c:v>
                  </c:pt>
                  <c:pt idx="13">
                    <c:v>0.1</c:v>
                  </c:pt>
                  <c:pt idx="14">
                    <c:v>0.1</c:v>
                  </c:pt>
                  <c:pt idx="15">
                    <c:v>0.1</c:v>
                  </c:pt>
                  <c:pt idx="16">
                    <c:v>0.1</c:v>
                  </c:pt>
                  <c:pt idx="17">
                    <c:v>0.1</c:v>
                  </c:pt>
                  <c:pt idx="18">
                    <c:v>0.1</c:v>
                  </c:pt>
                  <c:pt idx="19">
                    <c:v>0.1</c:v>
                  </c:pt>
                  <c:pt idx="20">
                    <c:v>0.1</c:v>
                  </c:pt>
                </c:numCache>
              </c:numRef>
            </c:minus>
          </c:errBars>
          <c:xVal>
            <c:numRef>
              <c:f>'g factor'!$A$2:$A$22</c:f>
              <c:numCache>
                <c:formatCode>General</c:formatCode>
                <c:ptCount val="21"/>
                <c:pt idx="0">
                  <c:v>-3.0</c:v>
                </c:pt>
                <c:pt idx="1">
                  <c:v>-2.8</c:v>
                </c:pt>
                <c:pt idx="2">
                  <c:v>-2.6</c:v>
                </c:pt>
                <c:pt idx="3">
                  <c:v>-2.399999999999999</c:v>
                </c:pt>
                <c:pt idx="4">
                  <c:v>-2.199999999999999</c:v>
                </c:pt>
                <c:pt idx="5">
                  <c:v>-1.999999999999999</c:v>
                </c:pt>
                <c:pt idx="6">
                  <c:v>-1.799999999999999</c:v>
                </c:pt>
                <c:pt idx="7">
                  <c:v>-1.599999999999999</c:v>
                </c:pt>
                <c:pt idx="8">
                  <c:v>-1.399999999999999</c:v>
                </c:pt>
                <c:pt idx="9">
                  <c:v>-1.199999999999999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3.88578058618805E-16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1.0</c:v>
                </c:pt>
              </c:numCache>
            </c:numRef>
          </c:xVal>
          <c:yVal>
            <c:numRef>
              <c:f>'g factor'!$B$2:$B$22</c:f>
              <c:numCache>
                <c:formatCode>General</c:formatCode>
                <c:ptCount val="21"/>
                <c:pt idx="0">
                  <c:v>244.6</c:v>
                </c:pt>
                <c:pt idx="1">
                  <c:v>244.7</c:v>
                </c:pt>
                <c:pt idx="2">
                  <c:v>244.8</c:v>
                </c:pt>
                <c:pt idx="3">
                  <c:v>244.8</c:v>
                </c:pt>
                <c:pt idx="4">
                  <c:v>244.9</c:v>
                </c:pt>
                <c:pt idx="5">
                  <c:v>244.9</c:v>
                </c:pt>
                <c:pt idx="6">
                  <c:v>245.0</c:v>
                </c:pt>
                <c:pt idx="7">
                  <c:v>245.1</c:v>
                </c:pt>
                <c:pt idx="8">
                  <c:v>245.1</c:v>
                </c:pt>
                <c:pt idx="9">
                  <c:v>245.2</c:v>
                </c:pt>
                <c:pt idx="10">
                  <c:v>245.3</c:v>
                </c:pt>
                <c:pt idx="11">
                  <c:v>245.4</c:v>
                </c:pt>
                <c:pt idx="12">
                  <c:v>245.5</c:v>
                </c:pt>
                <c:pt idx="13">
                  <c:v>245.6</c:v>
                </c:pt>
                <c:pt idx="14">
                  <c:v>245.6</c:v>
                </c:pt>
                <c:pt idx="15">
                  <c:v>245.7</c:v>
                </c:pt>
                <c:pt idx="16">
                  <c:v>245.8</c:v>
                </c:pt>
                <c:pt idx="17">
                  <c:v>245.9</c:v>
                </c:pt>
                <c:pt idx="18">
                  <c:v>245.9</c:v>
                </c:pt>
                <c:pt idx="19">
                  <c:v>246.0</c:v>
                </c:pt>
                <c:pt idx="20">
                  <c:v>246.1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490024"/>
        <c:axId val="-2057642584"/>
      </c:scatterChart>
      <c:valAx>
        <c:axId val="-205749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7642584"/>
        <c:crosses val="autoZero"/>
        <c:crossBetween val="midCat"/>
      </c:valAx>
      <c:valAx>
        <c:axId val="-2057642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7490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 factor'!$E$1</c:f>
              <c:strCache>
                <c:ptCount val="1"/>
                <c:pt idx="0">
                  <c:v>B1 (kHz) (Rb 87)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1"/>
            <c:plus>
              <c:numRef>
                <c:f>'g factor'!$F$2:$F$22</c:f>
                <c:numCache>
                  <c:formatCode>General</c:formatCode>
                  <c:ptCount val="21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  <c:pt idx="11">
                    <c:v>0.2</c:v>
                  </c:pt>
                  <c:pt idx="12">
                    <c:v>0.2</c:v>
                  </c:pt>
                  <c:pt idx="13">
                    <c:v>0.2</c:v>
                  </c:pt>
                  <c:pt idx="14">
                    <c:v>0.2</c:v>
                  </c:pt>
                  <c:pt idx="15">
                    <c:v>0.2</c:v>
                  </c:pt>
                  <c:pt idx="16">
                    <c:v>0.2</c:v>
                  </c:pt>
                  <c:pt idx="17">
                    <c:v>0.2</c:v>
                  </c:pt>
                  <c:pt idx="18">
                    <c:v>0.2</c:v>
                  </c:pt>
                  <c:pt idx="19">
                    <c:v>0.2</c:v>
                  </c:pt>
                  <c:pt idx="20">
                    <c:v>0.2</c:v>
                  </c:pt>
                </c:numCache>
              </c:numRef>
            </c:plus>
            <c:minus>
              <c:numRef>
                <c:f>'g factor'!$F$2:$F$22</c:f>
                <c:numCache>
                  <c:formatCode>General</c:formatCode>
                  <c:ptCount val="21"/>
                  <c:pt idx="0">
                    <c:v>0.2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  <c:pt idx="6">
                    <c:v>0.2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  <c:pt idx="11">
                    <c:v>0.2</c:v>
                  </c:pt>
                  <c:pt idx="12">
                    <c:v>0.2</c:v>
                  </c:pt>
                  <c:pt idx="13">
                    <c:v>0.2</c:v>
                  </c:pt>
                  <c:pt idx="14">
                    <c:v>0.2</c:v>
                  </c:pt>
                  <c:pt idx="15">
                    <c:v>0.2</c:v>
                  </c:pt>
                  <c:pt idx="16">
                    <c:v>0.2</c:v>
                  </c:pt>
                  <c:pt idx="17">
                    <c:v>0.2</c:v>
                  </c:pt>
                  <c:pt idx="18">
                    <c:v>0.2</c:v>
                  </c:pt>
                  <c:pt idx="19">
                    <c:v>0.2</c:v>
                  </c:pt>
                  <c:pt idx="20">
                    <c:v>0.2</c:v>
                  </c:pt>
                </c:numCache>
              </c:numRef>
            </c:minus>
          </c:errBars>
          <c:xVal>
            <c:numRef>
              <c:f>'g factor'!$A$2:$A$22</c:f>
              <c:numCache>
                <c:formatCode>General</c:formatCode>
                <c:ptCount val="21"/>
                <c:pt idx="0">
                  <c:v>-3.0</c:v>
                </c:pt>
                <c:pt idx="1">
                  <c:v>-2.8</c:v>
                </c:pt>
                <c:pt idx="2">
                  <c:v>-2.6</c:v>
                </c:pt>
                <c:pt idx="3">
                  <c:v>-2.399999999999999</c:v>
                </c:pt>
                <c:pt idx="4">
                  <c:v>-2.199999999999999</c:v>
                </c:pt>
                <c:pt idx="5">
                  <c:v>-1.999999999999999</c:v>
                </c:pt>
                <c:pt idx="6">
                  <c:v>-1.799999999999999</c:v>
                </c:pt>
                <c:pt idx="7">
                  <c:v>-1.599999999999999</c:v>
                </c:pt>
                <c:pt idx="8">
                  <c:v>-1.399999999999999</c:v>
                </c:pt>
                <c:pt idx="9">
                  <c:v>-1.199999999999999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3.88578058618805E-16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1.0</c:v>
                </c:pt>
              </c:numCache>
            </c:numRef>
          </c:xVal>
          <c:yVal>
            <c:numRef>
              <c:f>'g factor'!$E$2:$E$22</c:f>
              <c:numCache>
                <c:formatCode>General</c:formatCode>
                <c:ptCount val="21"/>
                <c:pt idx="0">
                  <c:v>366.7</c:v>
                </c:pt>
                <c:pt idx="1">
                  <c:v>366.7</c:v>
                </c:pt>
                <c:pt idx="2">
                  <c:v>366.8</c:v>
                </c:pt>
                <c:pt idx="3">
                  <c:v>366.8</c:v>
                </c:pt>
                <c:pt idx="4">
                  <c:v>366.9</c:v>
                </c:pt>
                <c:pt idx="5">
                  <c:v>366.9</c:v>
                </c:pt>
                <c:pt idx="6" formatCode="0.0">
                  <c:v>367.0</c:v>
                </c:pt>
                <c:pt idx="7" formatCode="0.0">
                  <c:v>367.0</c:v>
                </c:pt>
                <c:pt idx="8">
                  <c:v>367.1</c:v>
                </c:pt>
                <c:pt idx="9">
                  <c:v>367.2</c:v>
                </c:pt>
                <c:pt idx="10">
                  <c:v>367.3</c:v>
                </c:pt>
                <c:pt idx="11">
                  <c:v>367.5</c:v>
                </c:pt>
                <c:pt idx="12">
                  <c:v>367.5</c:v>
                </c:pt>
                <c:pt idx="13">
                  <c:v>367.6</c:v>
                </c:pt>
                <c:pt idx="14">
                  <c:v>367.7</c:v>
                </c:pt>
                <c:pt idx="15">
                  <c:v>367.8</c:v>
                </c:pt>
                <c:pt idx="16">
                  <c:v>367.9</c:v>
                </c:pt>
                <c:pt idx="17" formatCode="0.0">
                  <c:v>368.0</c:v>
                </c:pt>
                <c:pt idx="18">
                  <c:v>368.1</c:v>
                </c:pt>
                <c:pt idx="19">
                  <c:v>368.1</c:v>
                </c:pt>
                <c:pt idx="20">
                  <c:v>368.2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612888"/>
        <c:axId val="-2127092776"/>
      </c:scatterChart>
      <c:valAx>
        <c:axId val="-205761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7092776"/>
        <c:crosses val="autoZero"/>
        <c:crossBetween val="midCat"/>
      </c:valAx>
      <c:valAx>
        <c:axId val="-2127092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7612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 factor'!$B$1</c:f>
              <c:strCache>
                <c:ptCount val="1"/>
                <c:pt idx="0">
                  <c:v>B1 freq (kHz) (Rb 85)</c:v>
                </c:pt>
              </c:strCache>
            </c:strRef>
          </c:tx>
          <c:spPr>
            <a:ln w="47625">
              <a:noFill/>
            </a:ln>
          </c:spPr>
          <c:xVal>
            <c:numRef>
              <c:f>'g factor'!$B$2:$B$22</c:f>
              <c:numCache>
                <c:formatCode>General</c:formatCode>
                <c:ptCount val="21"/>
                <c:pt idx="0">
                  <c:v>244.6</c:v>
                </c:pt>
                <c:pt idx="1">
                  <c:v>244.7</c:v>
                </c:pt>
                <c:pt idx="2">
                  <c:v>244.8</c:v>
                </c:pt>
                <c:pt idx="3">
                  <c:v>244.8</c:v>
                </c:pt>
                <c:pt idx="4">
                  <c:v>244.9</c:v>
                </c:pt>
                <c:pt idx="5">
                  <c:v>244.9</c:v>
                </c:pt>
                <c:pt idx="6">
                  <c:v>245.0</c:v>
                </c:pt>
                <c:pt idx="7">
                  <c:v>245.1</c:v>
                </c:pt>
                <c:pt idx="8">
                  <c:v>245.1</c:v>
                </c:pt>
                <c:pt idx="9">
                  <c:v>245.2</c:v>
                </c:pt>
                <c:pt idx="10">
                  <c:v>245.3</c:v>
                </c:pt>
                <c:pt idx="11">
                  <c:v>245.4</c:v>
                </c:pt>
                <c:pt idx="12">
                  <c:v>245.5</c:v>
                </c:pt>
                <c:pt idx="13">
                  <c:v>245.6</c:v>
                </c:pt>
                <c:pt idx="14">
                  <c:v>245.6</c:v>
                </c:pt>
                <c:pt idx="15">
                  <c:v>245.7</c:v>
                </c:pt>
                <c:pt idx="16">
                  <c:v>245.8</c:v>
                </c:pt>
                <c:pt idx="17">
                  <c:v>245.9</c:v>
                </c:pt>
                <c:pt idx="18">
                  <c:v>245.9</c:v>
                </c:pt>
                <c:pt idx="19">
                  <c:v>246.0</c:v>
                </c:pt>
                <c:pt idx="20">
                  <c:v>246.1</c:v>
                </c:pt>
              </c:numCache>
            </c:numRef>
          </c:xVal>
          <c:yVal>
            <c:numRef>
              <c:f>'g factor'!$A$2:$A$22</c:f>
              <c:numCache>
                <c:formatCode>General</c:formatCode>
                <c:ptCount val="21"/>
                <c:pt idx="0">
                  <c:v>-3.0</c:v>
                </c:pt>
                <c:pt idx="1">
                  <c:v>-2.8</c:v>
                </c:pt>
                <c:pt idx="2">
                  <c:v>-2.6</c:v>
                </c:pt>
                <c:pt idx="3">
                  <c:v>-2.399999999999999</c:v>
                </c:pt>
                <c:pt idx="4">
                  <c:v>-2.199999999999999</c:v>
                </c:pt>
                <c:pt idx="5">
                  <c:v>-1.999999999999999</c:v>
                </c:pt>
                <c:pt idx="6">
                  <c:v>-1.799999999999999</c:v>
                </c:pt>
                <c:pt idx="7">
                  <c:v>-1.599999999999999</c:v>
                </c:pt>
                <c:pt idx="8">
                  <c:v>-1.399999999999999</c:v>
                </c:pt>
                <c:pt idx="9">
                  <c:v>-1.199999999999999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3.88578058618805E-16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6712136"/>
        <c:axId val="-2038021608"/>
      </c:scatterChart>
      <c:valAx>
        <c:axId val="-2056712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8021608"/>
        <c:crosses val="autoZero"/>
        <c:crossBetween val="midCat"/>
      </c:valAx>
      <c:valAx>
        <c:axId val="-2038021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6712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6673665791776"/>
          <c:y val="0.0601851851851852"/>
          <c:w val="0.669779965004374"/>
          <c:h val="0.82246937882764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93731523328734"/>
                  <c:y val="-0.0271835812190143"/>
                </c:manualLayout>
              </c:layout>
              <c:numFmt formatCode="General" sourceLinked="0"/>
            </c:trendlineLbl>
          </c:trendline>
          <c:xVal>
            <c:numRef>
              <c:f>Sheet6!$A$2:$A$10</c:f>
              <c:numCache>
                <c:formatCode>General</c:formatCode>
                <c:ptCount val="9"/>
                <c:pt idx="0">
                  <c:v>1.0</c:v>
                </c:pt>
                <c:pt idx="1">
                  <c:v>0.5</c:v>
                </c:pt>
                <c:pt idx="2">
                  <c:v>0.0</c:v>
                </c:pt>
                <c:pt idx="3">
                  <c:v>-0.5</c:v>
                </c:pt>
                <c:pt idx="4">
                  <c:v>-1.0</c:v>
                </c:pt>
                <c:pt idx="5">
                  <c:v>-1.5</c:v>
                </c:pt>
                <c:pt idx="6">
                  <c:v>-2.0</c:v>
                </c:pt>
                <c:pt idx="7">
                  <c:v>-2.5</c:v>
                </c:pt>
                <c:pt idx="8">
                  <c:v>-3.0</c:v>
                </c:pt>
              </c:numCache>
            </c:numRef>
          </c:xVal>
          <c:yVal>
            <c:numRef>
              <c:f>Sheet6!$B$2:$B$10</c:f>
              <c:numCache>
                <c:formatCode>General</c:formatCode>
                <c:ptCount val="9"/>
                <c:pt idx="0">
                  <c:v>296.9</c:v>
                </c:pt>
                <c:pt idx="1">
                  <c:v>268.3</c:v>
                </c:pt>
                <c:pt idx="2">
                  <c:v>241.2</c:v>
                </c:pt>
                <c:pt idx="3">
                  <c:v>212.9</c:v>
                </c:pt>
                <c:pt idx="4">
                  <c:v>184.3</c:v>
                </c:pt>
                <c:pt idx="5">
                  <c:v>155.5</c:v>
                </c:pt>
                <c:pt idx="6">
                  <c:v>127.5</c:v>
                </c:pt>
                <c:pt idx="7">
                  <c:v>99.5</c:v>
                </c:pt>
                <c:pt idx="8">
                  <c:v>74.2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5086296"/>
        <c:axId val="-2035078680"/>
      </c:scatterChart>
      <c:valAx>
        <c:axId val="-203508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5078680"/>
        <c:crosses val="autoZero"/>
        <c:crossBetween val="midCat"/>
      </c:valAx>
      <c:valAx>
        <c:axId val="-2035078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5086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Sheet7!$B$4:$B$11</c:f>
              <c:numCache>
                <c:formatCode>0.00</c:formatCode>
                <c:ptCount val="8"/>
                <c:pt idx="0">
                  <c:v>4.56</c:v>
                </c:pt>
                <c:pt idx="1">
                  <c:v>15.0</c:v>
                </c:pt>
                <c:pt idx="2">
                  <c:v>2.96</c:v>
                </c:pt>
                <c:pt idx="3">
                  <c:v>17.8</c:v>
                </c:pt>
                <c:pt idx="4">
                  <c:v>-0.64</c:v>
                </c:pt>
                <c:pt idx="5">
                  <c:v>32.6</c:v>
                </c:pt>
                <c:pt idx="6">
                  <c:v>-0.64</c:v>
                </c:pt>
                <c:pt idx="7">
                  <c:v>71.0</c:v>
                </c:pt>
              </c:numCache>
            </c:numRef>
          </c:xVal>
          <c:yVal>
            <c:numRef>
              <c:f>Sheet7!$C$4:$C$11</c:f>
              <c:numCache>
                <c:formatCode>0.00</c:formatCode>
                <c:ptCount val="8"/>
                <c:pt idx="0">
                  <c:v>4.186</c:v>
                </c:pt>
                <c:pt idx="1">
                  <c:v>9.307</c:v>
                </c:pt>
                <c:pt idx="2">
                  <c:v>2.289</c:v>
                </c:pt>
                <c:pt idx="3">
                  <c:v>9.68</c:v>
                </c:pt>
                <c:pt idx="4">
                  <c:v>-5.588</c:v>
                </c:pt>
                <c:pt idx="5">
                  <c:v>10.76</c:v>
                </c:pt>
                <c:pt idx="6">
                  <c:v>-5.541</c:v>
                </c:pt>
                <c:pt idx="7">
                  <c:v>9.624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125448"/>
        <c:axId val="-2050512040"/>
      </c:scatterChart>
      <c:valAx>
        <c:axId val="-20571254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50512040"/>
        <c:crosses val="autoZero"/>
        <c:crossBetween val="midCat"/>
      </c:valAx>
      <c:valAx>
        <c:axId val="-2050512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57125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Sheet7!$B$14:$B$19</c:f>
              <c:numCache>
                <c:formatCode>0.00</c:formatCode>
                <c:ptCount val="6"/>
                <c:pt idx="0">
                  <c:v>5.36</c:v>
                </c:pt>
                <c:pt idx="1">
                  <c:v>26.6</c:v>
                </c:pt>
                <c:pt idx="2">
                  <c:v>-0.64</c:v>
                </c:pt>
                <c:pt idx="3">
                  <c:v>32.6</c:v>
                </c:pt>
                <c:pt idx="4">
                  <c:v>-3.04</c:v>
                </c:pt>
                <c:pt idx="5">
                  <c:v>41.8</c:v>
                </c:pt>
              </c:numCache>
            </c:numRef>
          </c:xVal>
          <c:yVal>
            <c:numRef>
              <c:f>Sheet7!$C$14:$C$19</c:f>
              <c:numCache>
                <c:formatCode>0.00</c:formatCode>
                <c:ptCount val="6"/>
                <c:pt idx="0">
                  <c:v>0.096</c:v>
                </c:pt>
                <c:pt idx="1">
                  <c:v>3.016</c:v>
                </c:pt>
                <c:pt idx="2">
                  <c:v>-5.133</c:v>
                </c:pt>
                <c:pt idx="3">
                  <c:v>3.079</c:v>
                </c:pt>
                <c:pt idx="4">
                  <c:v>-8.807</c:v>
                </c:pt>
                <c:pt idx="5">
                  <c:v>3.316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278584"/>
        <c:axId val="-2049513448"/>
      </c:scatterChart>
      <c:valAx>
        <c:axId val="-20522785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49513448"/>
        <c:crosses val="autoZero"/>
        <c:crossBetween val="midCat"/>
      </c:valAx>
      <c:valAx>
        <c:axId val="-2049513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52278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Sheet7!$B$22:$B$27</c:f>
              <c:numCache>
                <c:formatCode>0.00</c:formatCode>
                <c:ptCount val="6"/>
                <c:pt idx="0">
                  <c:v>7.76</c:v>
                </c:pt>
                <c:pt idx="1">
                  <c:v>21.4</c:v>
                </c:pt>
                <c:pt idx="2">
                  <c:v>2.56</c:v>
                </c:pt>
                <c:pt idx="3">
                  <c:v>15.4</c:v>
                </c:pt>
                <c:pt idx="4">
                  <c:v>-1.84</c:v>
                </c:pt>
                <c:pt idx="5">
                  <c:v>43.0</c:v>
                </c:pt>
              </c:numCache>
            </c:numRef>
          </c:xVal>
          <c:yVal>
            <c:numRef>
              <c:f>Sheet7!$C$22:$C$27</c:f>
              <c:numCache>
                <c:formatCode>0.00</c:formatCode>
                <c:ptCount val="6"/>
                <c:pt idx="0">
                  <c:v>-4.834</c:v>
                </c:pt>
                <c:pt idx="1">
                  <c:v>4.85</c:v>
                </c:pt>
                <c:pt idx="2">
                  <c:v>-16.84</c:v>
                </c:pt>
                <c:pt idx="3">
                  <c:v>2.562</c:v>
                </c:pt>
                <c:pt idx="4">
                  <c:v>-38.9</c:v>
                </c:pt>
                <c:pt idx="5">
                  <c:v>6.519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607800"/>
        <c:axId val="-2037609224"/>
      </c:scatterChart>
      <c:valAx>
        <c:axId val="-20376078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37609224"/>
        <c:crosses val="autoZero"/>
        <c:crossBetween val="midCat"/>
      </c:valAx>
      <c:valAx>
        <c:axId val="-20376092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37607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exp"/>
            <c:dispRSqr val="1"/>
            <c:dispEq val="1"/>
            <c:trendlineLbl>
              <c:layout>
                <c:manualLayout>
                  <c:x val="0.255977708465112"/>
                  <c:y val="-0.146543452901721"/>
                </c:manualLayout>
              </c:layout>
              <c:numFmt formatCode="General" sourceLinked="0"/>
            </c:trendlineLbl>
          </c:trendline>
          <c:xVal>
            <c:numRef>
              <c:f>Sheet7!$F$4:$F$10</c:f>
              <c:numCache>
                <c:formatCode>0.00</c:formatCode>
                <c:ptCount val="7"/>
                <c:pt idx="0">
                  <c:v>5.199999999999999</c:v>
                </c:pt>
                <c:pt idx="1">
                  <c:v>15.64</c:v>
                </c:pt>
                <c:pt idx="2">
                  <c:v>3.6</c:v>
                </c:pt>
                <c:pt idx="3">
                  <c:v>18.44</c:v>
                </c:pt>
                <c:pt idx="4">
                  <c:v>0.0</c:v>
                </c:pt>
                <c:pt idx="5">
                  <c:v>33.24</c:v>
                </c:pt>
                <c:pt idx="6">
                  <c:v>0.0</c:v>
                </c:pt>
              </c:numCache>
            </c:numRef>
          </c:xVal>
          <c:yVal>
            <c:numRef>
              <c:f>Sheet7!$H$4:$H$10</c:f>
              <c:numCache>
                <c:formatCode>0.00</c:formatCode>
                <c:ptCount val="7"/>
                <c:pt idx="0">
                  <c:v>6.673999999999999</c:v>
                </c:pt>
                <c:pt idx="1">
                  <c:v>1.552999999999999</c:v>
                </c:pt>
                <c:pt idx="2">
                  <c:v>8.571</c:v>
                </c:pt>
                <c:pt idx="3">
                  <c:v>1.18</c:v>
                </c:pt>
                <c:pt idx="4">
                  <c:v>16.448</c:v>
                </c:pt>
                <c:pt idx="5">
                  <c:v>0.1</c:v>
                </c:pt>
                <c:pt idx="6">
                  <c:v>16.401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3186584"/>
        <c:axId val="-2052356360"/>
      </c:scatterChart>
      <c:valAx>
        <c:axId val="-20531865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52356360"/>
        <c:crosses val="autoZero"/>
        <c:crossBetween val="midCat"/>
      </c:valAx>
      <c:valAx>
        <c:axId val="-20523563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53186584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9522701563713"/>
                  <c:y val="-0.106666925255033"/>
                </c:manualLayout>
              </c:layout>
              <c:numFmt formatCode="General" sourceLinked="0"/>
            </c:trendlineLbl>
          </c:trendline>
          <c:xVal>
            <c:numRef>
              <c:f>Sheet7!$F$14:$F$19</c:f>
              <c:numCache>
                <c:formatCode>0.00</c:formatCode>
                <c:ptCount val="6"/>
                <c:pt idx="0">
                  <c:v>8.4</c:v>
                </c:pt>
                <c:pt idx="1">
                  <c:v>29.64</c:v>
                </c:pt>
                <c:pt idx="2">
                  <c:v>2.4</c:v>
                </c:pt>
                <c:pt idx="3">
                  <c:v>35.64</c:v>
                </c:pt>
                <c:pt idx="4">
                  <c:v>0.0</c:v>
                </c:pt>
                <c:pt idx="5">
                  <c:v>44.84</c:v>
                </c:pt>
              </c:numCache>
            </c:numRef>
          </c:xVal>
          <c:yVal>
            <c:numRef>
              <c:f>Sheet7!$H$14:$H$19</c:f>
              <c:numCache>
                <c:formatCode>0.00</c:formatCode>
                <c:ptCount val="6"/>
                <c:pt idx="0">
                  <c:v>3.32</c:v>
                </c:pt>
                <c:pt idx="1">
                  <c:v>0.4</c:v>
                </c:pt>
                <c:pt idx="2">
                  <c:v>8.549</c:v>
                </c:pt>
                <c:pt idx="3">
                  <c:v>0.337</c:v>
                </c:pt>
                <c:pt idx="4">
                  <c:v>12.223</c:v>
                </c:pt>
                <c:pt idx="5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109128"/>
        <c:axId val="-2052711608"/>
      </c:scatterChart>
      <c:valAx>
        <c:axId val="-20521091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52711608"/>
        <c:crosses val="autoZero"/>
        <c:crossBetween val="midCat"/>
      </c:valAx>
      <c:valAx>
        <c:axId val="-2052711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52109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336429854718864"/>
                  <c:y val="-0.131297467126954"/>
                </c:manualLayout>
              </c:layout>
              <c:numFmt formatCode="General" sourceLinked="0"/>
            </c:trendlineLbl>
          </c:trendline>
          <c:xVal>
            <c:numRef>
              <c:f>Sheet7!$F$22:$F$27</c:f>
              <c:numCache>
                <c:formatCode>0.00</c:formatCode>
                <c:ptCount val="6"/>
                <c:pt idx="0">
                  <c:v>9.6</c:v>
                </c:pt>
                <c:pt idx="1">
                  <c:v>23.24</c:v>
                </c:pt>
                <c:pt idx="2">
                  <c:v>4.4</c:v>
                </c:pt>
                <c:pt idx="3">
                  <c:v>17.24</c:v>
                </c:pt>
                <c:pt idx="4">
                  <c:v>0.0</c:v>
                </c:pt>
                <c:pt idx="5">
                  <c:v>44.84</c:v>
                </c:pt>
              </c:numCache>
            </c:numRef>
          </c:xVal>
          <c:yVal>
            <c:numRef>
              <c:f>Sheet7!$H$22:$H$27</c:f>
              <c:numCache>
                <c:formatCode>0.00</c:formatCode>
                <c:ptCount val="6"/>
                <c:pt idx="0">
                  <c:v>11.453</c:v>
                </c:pt>
                <c:pt idx="1">
                  <c:v>1.769</c:v>
                </c:pt>
                <c:pt idx="2">
                  <c:v>23.459</c:v>
                </c:pt>
                <c:pt idx="3">
                  <c:v>4.057</c:v>
                </c:pt>
                <c:pt idx="4">
                  <c:v>45.519</c:v>
                </c:pt>
                <c:pt idx="5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0790104"/>
        <c:axId val="-2030270056"/>
      </c:scatterChart>
      <c:valAx>
        <c:axId val="-20307901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30270056"/>
        <c:crosses val="autoZero"/>
        <c:crossBetween val="midCat"/>
      </c:valAx>
      <c:valAx>
        <c:axId val="-2030270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30790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6</xdr:row>
      <xdr:rowOff>31750</xdr:rowOff>
    </xdr:from>
    <xdr:to>
      <xdr:col>17</xdr:col>
      <xdr:colOff>127000</xdr:colOff>
      <xdr:row>20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2</xdr:row>
      <xdr:rowOff>158750</xdr:rowOff>
    </xdr:from>
    <xdr:to>
      <xdr:col>22</xdr:col>
      <xdr:colOff>520700</xdr:colOff>
      <xdr:row>17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1130300</xdr:colOff>
      <xdr:row>21</xdr:row>
      <xdr:rowOff>95250</xdr:rowOff>
    </xdr:from>
    <xdr:to>
      <xdr:col>15</xdr:col>
      <xdr:colOff>812800</xdr:colOff>
      <xdr:row>44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19</xdr:row>
      <xdr:rowOff>133350</xdr:rowOff>
    </xdr:from>
    <xdr:to>
      <xdr:col>9</xdr:col>
      <xdr:colOff>647700</xdr:colOff>
      <xdr:row>34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215900</xdr:colOff>
      <xdr:row>18</xdr:row>
      <xdr:rowOff>31750</xdr:rowOff>
    </xdr:from>
    <xdr:to>
      <xdr:col>15</xdr:col>
      <xdr:colOff>673100</xdr:colOff>
      <xdr:row>32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292100</xdr:colOff>
      <xdr:row>2</xdr:row>
      <xdr:rowOff>31750</xdr:rowOff>
    </xdr:from>
    <xdr:to>
      <xdr:col>15</xdr:col>
      <xdr:colOff>736600</xdr:colOff>
      <xdr:row>16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546100</xdr:colOff>
      <xdr:row>34</xdr:row>
      <xdr:rowOff>31750</xdr:rowOff>
    </xdr:from>
    <xdr:to>
      <xdr:col>16</xdr:col>
      <xdr:colOff>152400</xdr:colOff>
      <xdr:row>48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342900</xdr:colOff>
      <xdr:row>2</xdr:row>
      <xdr:rowOff>158750</xdr:rowOff>
    </xdr:from>
    <xdr:to>
      <xdr:col>23</xdr:col>
      <xdr:colOff>800100</xdr:colOff>
      <xdr:row>17</xdr:row>
      <xdr:rowOff>44450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254000</xdr:colOff>
      <xdr:row>18</xdr:row>
      <xdr:rowOff>88900</xdr:rowOff>
    </xdr:from>
    <xdr:to>
      <xdr:col>23</xdr:col>
      <xdr:colOff>635000</xdr:colOff>
      <xdr:row>31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304800</xdr:colOff>
      <xdr:row>33</xdr:row>
      <xdr:rowOff>12700</xdr:rowOff>
    </xdr:from>
    <xdr:to>
      <xdr:col>23</xdr:col>
      <xdr:colOff>685800</xdr:colOff>
      <xdr:row>46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6" workbookViewId="0">
      <selection activeCell="E30" sqref="E30:E34"/>
    </sheetView>
  </sheetViews>
  <sheetFormatPr baseColWidth="10" defaultRowHeight="15" x14ac:dyDescent="0"/>
  <cols>
    <col min="2" max="2" width="11" customWidth="1"/>
    <col min="8" max="8" width="17" customWidth="1"/>
    <col min="9" max="9" width="12.1640625" bestFit="1" customWidth="1"/>
  </cols>
  <sheetData>
    <row r="1" spans="1:9">
      <c r="A1" t="s">
        <v>0</v>
      </c>
      <c r="B1" t="s">
        <v>20</v>
      </c>
      <c r="C1" t="s">
        <v>21</v>
      </c>
      <c r="E1" t="s">
        <v>22</v>
      </c>
      <c r="F1" t="s">
        <v>21</v>
      </c>
      <c r="H1" t="s">
        <v>39</v>
      </c>
    </row>
    <row r="2" spans="1:9">
      <c r="A2">
        <v>-3</v>
      </c>
      <c r="B2">
        <v>244.6</v>
      </c>
      <c r="C2">
        <v>0.1</v>
      </c>
      <c r="E2">
        <v>366.7</v>
      </c>
      <c r="F2">
        <v>0.2</v>
      </c>
      <c r="H2">
        <f>(6.63E-34)*(1000*B2)</f>
        <v>1.621698E-28</v>
      </c>
      <c r="I2">
        <f>B2*1000/(1.399*1000000)/(246.2*1000)</f>
        <v>7.1015097821410096E-7</v>
      </c>
    </row>
    <row r="3" spans="1:9">
      <c r="A3">
        <f>A2+0.2</f>
        <v>-2.8</v>
      </c>
      <c r="B3">
        <v>244.7</v>
      </c>
      <c r="C3">
        <v>0.1</v>
      </c>
      <c r="E3">
        <v>366.7</v>
      </c>
      <c r="F3">
        <v>0.2</v>
      </c>
      <c r="H3">
        <f t="shared" ref="H3:H22" si="0">(6.63E-34)*(1000*B3)</f>
        <v>1.622361E-28</v>
      </c>
    </row>
    <row r="4" spans="1:9">
      <c r="A4">
        <f t="shared" ref="A4:A22" si="1">A3+0.2</f>
        <v>-2.5999999999999996</v>
      </c>
      <c r="B4">
        <v>244.8</v>
      </c>
      <c r="C4">
        <v>0.1</v>
      </c>
      <c r="E4">
        <v>366.8</v>
      </c>
      <c r="F4">
        <v>0.2</v>
      </c>
      <c r="H4">
        <f t="shared" si="0"/>
        <v>1.623024E-28</v>
      </c>
    </row>
    <row r="5" spans="1:9">
      <c r="A5">
        <f t="shared" si="1"/>
        <v>-2.3999999999999995</v>
      </c>
      <c r="B5">
        <v>244.8</v>
      </c>
      <c r="C5">
        <v>0.1</v>
      </c>
      <c r="E5">
        <v>366.8</v>
      </c>
      <c r="F5">
        <v>0.2</v>
      </c>
      <c r="H5">
        <f t="shared" si="0"/>
        <v>1.623024E-28</v>
      </c>
    </row>
    <row r="6" spans="1:9">
      <c r="A6">
        <f t="shared" si="1"/>
        <v>-2.1999999999999993</v>
      </c>
      <c r="B6">
        <v>244.9</v>
      </c>
      <c r="C6">
        <v>0.1</v>
      </c>
      <c r="E6">
        <v>366.9</v>
      </c>
      <c r="F6">
        <v>0.2</v>
      </c>
      <c r="H6">
        <f t="shared" si="0"/>
        <v>1.6236869999999999E-28</v>
      </c>
    </row>
    <row r="7" spans="1:9">
      <c r="A7">
        <f t="shared" si="1"/>
        <v>-1.9999999999999993</v>
      </c>
      <c r="B7">
        <v>244.9</v>
      </c>
      <c r="C7">
        <v>0.1</v>
      </c>
      <c r="E7">
        <v>366.9</v>
      </c>
      <c r="F7">
        <v>0.2</v>
      </c>
      <c r="H7">
        <f t="shared" si="0"/>
        <v>1.6236869999999999E-28</v>
      </c>
    </row>
    <row r="8" spans="1:9">
      <c r="A8">
        <f t="shared" si="1"/>
        <v>-1.7999999999999994</v>
      </c>
      <c r="B8">
        <v>245</v>
      </c>
      <c r="C8">
        <v>0.1</v>
      </c>
      <c r="E8" s="1">
        <v>367</v>
      </c>
      <c r="F8">
        <v>0.2</v>
      </c>
      <c r="H8">
        <f t="shared" si="0"/>
        <v>1.6243499999999999E-28</v>
      </c>
    </row>
    <row r="9" spans="1:9">
      <c r="A9">
        <f t="shared" si="1"/>
        <v>-1.5999999999999994</v>
      </c>
      <c r="B9">
        <v>245.1</v>
      </c>
      <c r="C9">
        <v>0.1</v>
      </c>
      <c r="E9" s="1">
        <v>367</v>
      </c>
      <c r="F9">
        <v>0.2</v>
      </c>
      <c r="H9">
        <f t="shared" si="0"/>
        <v>1.6250130000000001E-28</v>
      </c>
    </row>
    <row r="10" spans="1:9">
      <c r="A10">
        <f t="shared" si="1"/>
        <v>-1.3999999999999995</v>
      </c>
      <c r="B10">
        <v>245.1</v>
      </c>
      <c r="C10">
        <v>0.1</v>
      </c>
      <c r="E10">
        <v>367.1</v>
      </c>
      <c r="F10">
        <v>0.2</v>
      </c>
      <c r="H10">
        <f t="shared" si="0"/>
        <v>1.6250130000000001E-28</v>
      </c>
    </row>
    <row r="11" spans="1:9">
      <c r="A11">
        <f t="shared" si="1"/>
        <v>-1.1999999999999995</v>
      </c>
      <c r="B11">
        <v>245.2</v>
      </c>
      <c r="C11">
        <v>0.1</v>
      </c>
      <c r="E11">
        <v>367.2</v>
      </c>
      <c r="F11">
        <v>0.2</v>
      </c>
      <c r="H11">
        <f t="shared" si="0"/>
        <v>1.625676E-28</v>
      </c>
    </row>
    <row r="12" spans="1:9">
      <c r="A12">
        <f t="shared" si="1"/>
        <v>-0.99999999999999956</v>
      </c>
      <c r="B12">
        <v>245.3</v>
      </c>
      <c r="C12">
        <v>0.1</v>
      </c>
      <c r="E12">
        <v>367.3</v>
      </c>
      <c r="F12">
        <v>0.2</v>
      </c>
      <c r="H12">
        <f t="shared" si="0"/>
        <v>1.626339E-28</v>
      </c>
    </row>
    <row r="13" spans="1:9">
      <c r="A13">
        <f t="shared" si="1"/>
        <v>-0.7999999999999996</v>
      </c>
      <c r="B13">
        <v>245.4</v>
      </c>
      <c r="C13">
        <v>0.1</v>
      </c>
      <c r="E13">
        <v>367.5</v>
      </c>
      <c r="F13">
        <v>0.2</v>
      </c>
      <c r="H13">
        <f t="shared" si="0"/>
        <v>1.627002E-28</v>
      </c>
    </row>
    <row r="14" spans="1:9">
      <c r="A14">
        <f t="shared" si="1"/>
        <v>-0.59999999999999964</v>
      </c>
      <c r="B14">
        <v>245.5</v>
      </c>
      <c r="C14">
        <v>0.1</v>
      </c>
      <c r="E14">
        <v>367.5</v>
      </c>
      <c r="F14">
        <v>0.2</v>
      </c>
      <c r="H14">
        <f t="shared" si="0"/>
        <v>1.6276649999999999E-28</v>
      </c>
    </row>
    <row r="15" spans="1:9">
      <c r="A15">
        <f t="shared" si="1"/>
        <v>-0.39999999999999963</v>
      </c>
      <c r="B15">
        <v>245.6</v>
      </c>
      <c r="C15">
        <v>0.1</v>
      </c>
      <c r="E15">
        <v>367.6</v>
      </c>
      <c r="F15">
        <v>0.2</v>
      </c>
      <c r="H15">
        <f t="shared" si="0"/>
        <v>1.6283279999999999E-28</v>
      </c>
    </row>
    <row r="16" spans="1:9">
      <c r="A16">
        <f t="shared" si="1"/>
        <v>-0.19999999999999962</v>
      </c>
      <c r="B16">
        <v>245.6</v>
      </c>
      <c r="C16">
        <v>0.1</v>
      </c>
      <c r="E16">
        <v>367.7</v>
      </c>
      <c r="F16">
        <v>0.2</v>
      </c>
      <c r="H16">
        <f t="shared" si="0"/>
        <v>1.6283279999999999E-28</v>
      </c>
    </row>
    <row r="17" spans="1:8">
      <c r="A17">
        <f t="shared" si="1"/>
        <v>3.8857805861880479E-16</v>
      </c>
      <c r="B17">
        <v>245.7</v>
      </c>
      <c r="C17">
        <v>0.1</v>
      </c>
      <c r="E17">
        <v>367.8</v>
      </c>
      <c r="F17">
        <v>0.2</v>
      </c>
      <c r="H17">
        <f t="shared" si="0"/>
        <v>1.6289910000000001E-28</v>
      </c>
    </row>
    <row r="18" spans="1:8">
      <c r="A18">
        <f>A17+0.2</f>
        <v>0.2000000000000004</v>
      </c>
      <c r="B18">
        <v>245.8</v>
      </c>
      <c r="C18">
        <v>0.1</v>
      </c>
      <c r="E18">
        <v>367.9</v>
      </c>
      <c r="F18">
        <v>0.2</v>
      </c>
      <c r="H18">
        <f t="shared" si="0"/>
        <v>1.629654E-28</v>
      </c>
    </row>
    <row r="19" spans="1:8">
      <c r="A19">
        <f t="shared" si="1"/>
        <v>0.40000000000000041</v>
      </c>
      <c r="B19">
        <v>245.9</v>
      </c>
      <c r="C19">
        <v>0.1</v>
      </c>
      <c r="E19" s="1">
        <v>368</v>
      </c>
      <c r="F19">
        <v>0.2</v>
      </c>
      <c r="H19">
        <f t="shared" si="0"/>
        <v>1.630317E-28</v>
      </c>
    </row>
    <row r="20" spans="1:8">
      <c r="A20">
        <f t="shared" si="1"/>
        <v>0.60000000000000042</v>
      </c>
      <c r="B20">
        <v>245.9</v>
      </c>
      <c r="C20">
        <v>0.1</v>
      </c>
      <c r="E20">
        <v>368.1</v>
      </c>
      <c r="F20">
        <v>0.2</v>
      </c>
      <c r="H20">
        <f t="shared" si="0"/>
        <v>1.630317E-28</v>
      </c>
    </row>
    <row r="21" spans="1:8">
      <c r="A21">
        <f t="shared" si="1"/>
        <v>0.80000000000000049</v>
      </c>
      <c r="B21">
        <v>246</v>
      </c>
      <c r="C21">
        <v>0.1</v>
      </c>
      <c r="E21">
        <v>368.1</v>
      </c>
      <c r="F21">
        <v>0.2</v>
      </c>
      <c r="H21">
        <f t="shared" si="0"/>
        <v>1.63098E-28</v>
      </c>
    </row>
    <row r="22" spans="1:8">
      <c r="A22">
        <f t="shared" si="1"/>
        <v>1.0000000000000004</v>
      </c>
      <c r="B22">
        <v>246.1</v>
      </c>
      <c r="C22">
        <v>0.1</v>
      </c>
      <c r="E22">
        <v>368.2</v>
      </c>
      <c r="F22">
        <v>0.2</v>
      </c>
      <c r="H22">
        <f t="shared" si="0"/>
        <v>1.6316429999999999E-28</v>
      </c>
    </row>
    <row r="26" spans="1:8" ht="16" customHeight="1"/>
    <row r="28" spans="1:8">
      <c r="B28" t="s">
        <v>33</v>
      </c>
    </row>
    <row r="29" spans="1:8">
      <c r="C29" t="s">
        <v>35</v>
      </c>
      <c r="D29" t="s">
        <v>36</v>
      </c>
    </row>
    <row r="30" spans="1:8">
      <c r="B30" t="s">
        <v>24</v>
      </c>
      <c r="C30">
        <f t="array" ref="C30:D34">LINEST(B2:B22,A2:A22,TRUE,TRUE)</f>
        <v>0.37337662337662331</v>
      </c>
      <c r="D30">
        <v>245.70194805194805</v>
      </c>
      <c r="E30" t="s">
        <v>29</v>
      </c>
    </row>
    <row r="31" spans="1:8">
      <c r="B31" s="3" t="s">
        <v>25</v>
      </c>
      <c r="C31">
        <v>7.042733298977936E-3</v>
      </c>
      <c r="D31">
        <v>1.1061053041670453E-2</v>
      </c>
      <c r="E31" t="s">
        <v>25</v>
      </c>
    </row>
    <row r="32" spans="1:8">
      <c r="B32" t="s">
        <v>26</v>
      </c>
      <c r="C32">
        <v>0.99328546536081208</v>
      </c>
      <c r="D32">
        <v>3.9085583575947866E-2</v>
      </c>
      <c r="E32" t="s">
        <v>30</v>
      </c>
    </row>
    <row r="33" spans="2:11">
      <c r="B33" t="s">
        <v>27</v>
      </c>
      <c r="C33">
        <v>2810.6823266217584</v>
      </c>
      <c r="D33">
        <v>19</v>
      </c>
      <c r="E33" t="s">
        <v>31</v>
      </c>
    </row>
    <row r="34" spans="2:11">
      <c r="B34" t="s">
        <v>28</v>
      </c>
      <c r="C34">
        <v>4.293831168831165</v>
      </c>
      <c r="D34">
        <v>2.9025974025975707E-2</v>
      </c>
      <c r="E34" t="s">
        <v>32</v>
      </c>
    </row>
    <row r="39" spans="2:11">
      <c r="B39" t="s">
        <v>37</v>
      </c>
      <c r="G39" t="s">
        <v>34</v>
      </c>
    </row>
    <row r="40" spans="2:11">
      <c r="B40">
        <f>-1*D30/C30</f>
        <v>-658.05391304347836</v>
      </c>
      <c r="I40" t="s">
        <v>35</v>
      </c>
      <c r="J40" t="s">
        <v>36</v>
      </c>
    </row>
    <row r="41" spans="2:11">
      <c r="H41" t="s">
        <v>24</v>
      </c>
      <c r="I41">
        <f t="array" ref="I41:J45">LINEST(E2:E22,A2:A22,TRUE,TRUE)</f>
        <v>0.40649350649350952</v>
      </c>
      <c r="J41">
        <v>367.77792207792209</v>
      </c>
      <c r="K41" t="s">
        <v>29</v>
      </c>
    </row>
    <row r="42" spans="2:11">
      <c r="H42" t="s">
        <v>25</v>
      </c>
      <c r="I42">
        <v>1.2644141016609666E-2</v>
      </c>
      <c r="J42">
        <v>1.9858414128982711E-2</v>
      </c>
      <c r="K42" t="s">
        <v>25</v>
      </c>
    </row>
    <row r="43" spans="2:11">
      <c r="H43" t="s">
        <v>26</v>
      </c>
      <c r="I43">
        <v>0.98194848150746816</v>
      </c>
      <c r="J43">
        <v>7.0172134804890027E-2</v>
      </c>
      <c r="K43" t="s">
        <v>30</v>
      </c>
    </row>
    <row r="44" spans="2:11">
      <c r="H44" t="s">
        <v>27</v>
      </c>
      <c r="I44">
        <v>1033.5430316491445</v>
      </c>
      <c r="J44">
        <v>19</v>
      </c>
      <c r="K44" t="s">
        <v>31</v>
      </c>
    </row>
    <row r="45" spans="2:11">
      <c r="H45" t="s">
        <v>28</v>
      </c>
      <c r="I45">
        <v>5.0892987012987785</v>
      </c>
      <c r="J45">
        <v>9.3558441558437497E-2</v>
      </c>
      <c r="K45" t="s">
        <v>32</v>
      </c>
    </row>
    <row r="47" spans="2:11">
      <c r="G47" t="s">
        <v>38</v>
      </c>
    </row>
    <row r="48" spans="2:11">
      <c r="G48">
        <f>-1*J41/I41</f>
        <v>-904.75718849839586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baseColWidth="10" defaultRowHeight="15" x14ac:dyDescent="0"/>
  <sheetData>
    <row r="1" spans="1:7">
      <c r="A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13</v>
      </c>
    </row>
    <row r="3" spans="1:7">
      <c r="A3">
        <v>-45.31</v>
      </c>
      <c r="B3">
        <v>6.0529999999999999</v>
      </c>
      <c r="C3">
        <f>ABS(A3-B3)</f>
        <v>51.363</v>
      </c>
      <c r="D3">
        <f>C3/2</f>
        <v>25.6815</v>
      </c>
      <c r="E3">
        <f>C3/4</f>
        <v>12.84075</v>
      </c>
    </row>
    <row r="6" spans="1:7" s="2" customFormat="1" ht="45">
      <c r="A6" s="2" t="s">
        <v>7</v>
      </c>
      <c r="B6" s="2" t="s">
        <v>11</v>
      </c>
      <c r="C6" s="2" t="s">
        <v>9</v>
      </c>
      <c r="D6" s="2" t="s">
        <v>10</v>
      </c>
    </row>
    <row r="7" spans="1:7">
      <c r="A7" t="s">
        <v>8</v>
      </c>
      <c r="B7" t="s">
        <v>12</v>
      </c>
    </row>
    <row r="9" spans="1:7">
      <c r="A9" s="2"/>
      <c r="B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baseColWidth="10" defaultRowHeight="15" x14ac:dyDescent="0"/>
  <sheetData>
    <row r="1" spans="1:5">
      <c r="A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-12.81</v>
      </c>
      <c r="B3">
        <v>2.9180000000000001</v>
      </c>
      <c r="C3">
        <f>ABS(A3-B3)</f>
        <v>15.728000000000002</v>
      </c>
      <c r="D3">
        <f>C3/2</f>
        <v>7.8640000000000008</v>
      </c>
      <c r="E3">
        <f>C3/4</f>
        <v>3.9320000000000004</v>
      </c>
    </row>
    <row r="6" spans="1:5" ht="45">
      <c r="A6" s="2" t="s">
        <v>14</v>
      </c>
      <c r="B6" s="2" t="s">
        <v>15</v>
      </c>
      <c r="C6" s="2" t="s">
        <v>9</v>
      </c>
      <c r="D6" s="2" t="s">
        <v>10</v>
      </c>
      <c r="E6" s="2"/>
    </row>
    <row r="7" spans="1:5">
      <c r="A7">
        <v>3.96</v>
      </c>
      <c r="B7">
        <v>1.96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5" x14ac:dyDescent="0"/>
  <sheetData>
    <row r="1" spans="1:4">
      <c r="A1" t="s">
        <v>16</v>
      </c>
      <c r="D1" t="s">
        <v>16</v>
      </c>
    </row>
    <row r="2" spans="1:4">
      <c r="A2" t="s">
        <v>17</v>
      </c>
      <c r="D2" t="s">
        <v>17</v>
      </c>
    </row>
    <row r="3" spans="1:4">
      <c r="A3" t="s">
        <v>18</v>
      </c>
      <c r="D3" t="s">
        <v>18</v>
      </c>
    </row>
    <row r="4" spans="1:4">
      <c r="A4" t="s">
        <v>19</v>
      </c>
    </row>
    <row r="5" spans="1:4">
      <c r="A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6" sqref="I16"/>
    </sheetView>
  </sheetViews>
  <sheetFormatPr baseColWidth="10" defaultRowHeight="15" x14ac:dyDescent="0"/>
  <cols>
    <col min="6" max="6" width="17" bestFit="1" customWidth="1"/>
    <col min="7" max="7" width="15" bestFit="1" customWidth="1"/>
  </cols>
  <sheetData>
    <row r="1" spans="1:8">
      <c r="A1" t="s">
        <v>40</v>
      </c>
    </row>
    <row r="2" spans="1:8">
      <c r="A2">
        <v>1</v>
      </c>
      <c r="B2">
        <v>296.89999999999998</v>
      </c>
      <c r="C2" t="s">
        <v>41</v>
      </c>
    </row>
    <row r="3" spans="1:8">
      <c r="A3">
        <v>0.5</v>
      </c>
      <c r="B3">
        <v>268.3</v>
      </c>
    </row>
    <row r="4" spans="1:8">
      <c r="A4">
        <v>0</v>
      </c>
      <c r="B4">
        <v>241.2</v>
      </c>
    </row>
    <row r="5" spans="1:8">
      <c r="A5">
        <v>-0.5</v>
      </c>
      <c r="B5">
        <v>212.9</v>
      </c>
    </row>
    <row r="6" spans="1:8">
      <c r="A6">
        <v>-1</v>
      </c>
      <c r="B6">
        <v>184.3</v>
      </c>
      <c r="F6" t="s">
        <v>35</v>
      </c>
      <c r="G6" t="s">
        <v>36</v>
      </c>
    </row>
    <row r="7" spans="1:8">
      <c r="A7">
        <v>-1.5</v>
      </c>
      <c r="B7">
        <v>155.5</v>
      </c>
      <c r="E7" t="s">
        <v>24</v>
      </c>
      <c r="F7" s="5">
        <f t="array" ref="F7:G11">LINEST(B2:B10,A2:A10,TRUE,TRUE)</f>
        <v>56.066666666666649</v>
      </c>
      <c r="G7" s="5">
        <v>240.54444444444442</v>
      </c>
      <c r="H7" t="s">
        <v>29</v>
      </c>
    </row>
    <row r="8" spans="1:8">
      <c r="A8">
        <v>-2</v>
      </c>
      <c r="B8">
        <v>127.5</v>
      </c>
      <c r="E8" s="3" t="s">
        <v>25</v>
      </c>
      <c r="F8" s="5">
        <v>0.25277298094175382</v>
      </c>
      <c r="G8" s="5">
        <v>0.4127765493797026</v>
      </c>
      <c r="H8" t="s">
        <v>25</v>
      </c>
    </row>
    <row r="9" spans="1:8">
      <c r="A9">
        <v>-2.5</v>
      </c>
      <c r="B9">
        <v>99.5</v>
      </c>
      <c r="E9" t="s">
        <v>26</v>
      </c>
      <c r="F9" s="5">
        <v>0.99985773827225466</v>
      </c>
      <c r="G9" s="5">
        <v>0.9789855455586175</v>
      </c>
      <c r="H9" t="s">
        <v>30</v>
      </c>
    </row>
    <row r="10" spans="1:8">
      <c r="A10">
        <v>-3</v>
      </c>
      <c r="B10">
        <v>74.2</v>
      </c>
      <c r="E10" t="s">
        <v>27</v>
      </c>
      <c r="F10" s="5">
        <v>49198.082146405795</v>
      </c>
      <c r="G10" s="5">
        <v>7</v>
      </c>
      <c r="H10" t="s">
        <v>31</v>
      </c>
    </row>
    <row r="11" spans="1:8">
      <c r="E11" t="s">
        <v>28</v>
      </c>
      <c r="F11" s="5">
        <v>47152.066666666658</v>
      </c>
      <c r="G11" s="5">
        <v>6.7088888888889286</v>
      </c>
      <c r="H11" t="s">
        <v>32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topLeftCell="J6" workbookViewId="0">
      <selection activeCell="Y13" sqref="Y13"/>
    </sheetView>
  </sheetViews>
  <sheetFormatPr baseColWidth="10" defaultRowHeight="15" x14ac:dyDescent="0"/>
  <cols>
    <col min="6" max="6" width="15.33203125" customWidth="1"/>
    <col min="7" max="7" width="21.83203125" customWidth="1"/>
    <col min="8" max="8" width="23.1640625" customWidth="1"/>
  </cols>
  <sheetData>
    <row r="2" spans="1:8">
      <c r="A2" t="s">
        <v>47</v>
      </c>
    </row>
    <row r="3" spans="1:8">
      <c r="A3" t="s">
        <v>45</v>
      </c>
      <c r="B3" t="s">
        <v>43</v>
      </c>
      <c r="C3" t="s">
        <v>44</v>
      </c>
      <c r="E3" t="s">
        <v>42</v>
      </c>
      <c r="F3" t="s">
        <v>48</v>
      </c>
      <c r="G3" t="s">
        <v>49</v>
      </c>
      <c r="H3" t="s">
        <v>50</v>
      </c>
    </row>
    <row r="4" spans="1:8">
      <c r="A4" s="4">
        <v>0.33153935185185185</v>
      </c>
      <c r="B4" s="5">
        <v>4.5599999999999996</v>
      </c>
      <c r="C4" s="5">
        <v>4.1859999999999999</v>
      </c>
      <c r="E4" s="5">
        <v>4.5599999999999996</v>
      </c>
      <c r="F4" s="5">
        <f>E4+ABS(MIN(E$4:E$11))</f>
        <v>5.1999999999999993</v>
      </c>
      <c r="G4" s="5">
        <f>C4*-1</f>
        <v>-4.1859999999999999</v>
      </c>
      <c r="H4" s="5">
        <f>(G4+ABS(MIN(G$4:G$11))+0.1)</f>
        <v>6.6739999999999995</v>
      </c>
    </row>
    <row r="5" spans="1:8">
      <c r="B5" s="5">
        <v>15</v>
      </c>
      <c r="C5" s="5">
        <v>9.3070000000000004</v>
      </c>
      <c r="E5" s="5">
        <v>15</v>
      </c>
      <c r="F5" s="5">
        <f t="shared" ref="F4:F11" si="0">E5+ABS(MIN(E$4:E$11))</f>
        <v>15.64</v>
      </c>
      <c r="G5" s="5">
        <f t="shared" ref="G5:G27" si="1">C5*-1</f>
        <v>-9.3070000000000004</v>
      </c>
      <c r="H5" s="5">
        <f t="shared" ref="H5:H11" si="2">(G5+ABS(MIN(G$4:G$11))+0.1)</f>
        <v>1.5529999999999995</v>
      </c>
    </row>
    <row r="6" spans="1:8">
      <c r="A6" s="4">
        <v>0.33146990740740739</v>
      </c>
      <c r="B6" s="5">
        <v>2.96</v>
      </c>
      <c r="C6" s="5">
        <v>2.2890000000000001</v>
      </c>
      <c r="E6" s="5">
        <v>2.96</v>
      </c>
      <c r="F6" s="5">
        <f t="shared" si="0"/>
        <v>3.6</v>
      </c>
      <c r="G6" s="5">
        <f t="shared" si="1"/>
        <v>-2.2890000000000001</v>
      </c>
      <c r="H6" s="5">
        <f t="shared" si="2"/>
        <v>8.5709999999999997</v>
      </c>
    </row>
    <row r="7" spans="1:8">
      <c r="B7" s="5">
        <v>17.8</v>
      </c>
      <c r="C7" s="5">
        <v>9.68</v>
      </c>
      <c r="E7" s="5">
        <v>17.8</v>
      </c>
      <c r="F7" s="5">
        <f t="shared" si="0"/>
        <v>18.440000000000001</v>
      </c>
      <c r="G7" s="5">
        <f t="shared" si="1"/>
        <v>-9.68</v>
      </c>
      <c r="H7" s="5">
        <f t="shared" si="2"/>
        <v>1.1800000000000002</v>
      </c>
    </row>
    <row r="8" spans="1:8">
      <c r="A8" s="4">
        <v>0.33135416666666667</v>
      </c>
      <c r="B8" s="5">
        <v>-0.64</v>
      </c>
      <c r="C8" s="5">
        <v>-5.5880000000000001</v>
      </c>
      <c r="E8" s="5">
        <v>-0.64</v>
      </c>
      <c r="F8" s="5">
        <f>E8+ABS(MIN(E$4:E$11))</f>
        <v>0</v>
      </c>
      <c r="G8" s="5">
        <f t="shared" si="1"/>
        <v>5.5880000000000001</v>
      </c>
      <c r="H8" s="5">
        <f t="shared" si="2"/>
        <v>16.448</v>
      </c>
    </row>
    <row r="9" spans="1:8">
      <c r="B9" s="5">
        <v>32.6</v>
      </c>
      <c r="C9" s="5">
        <v>10.76</v>
      </c>
      <c r="E9" s="5">
        <v>32.6</v>
      </c>
      <c r="F9" s="5">
        <f t="shared" si="0"/>
        <v>33.24</v>
      </c>
      <c r="G9" s="5">
        <f t="shared" si="1"/>
        <v>-10.76</v>
      </c>
      <c r="H9" s="5">
        <f t="shared" si="2"/>
        <v>0.1</v>
      </c>
    </row>
    <row r="10" spans="1:8">
      <c r="A10" s="4">
        <v>0.33107638888888885</v>
      </c>
      <c r="B10" s="5">
        <v>-0.64</v>
      </c>
      <c r="C10" s="5">
        <v>-5.5410000000000004</v>
      </c>
      <c r="E10" s="5">
        <v>-0.64</v>
      </c>
      <c r="F10" s="5">
        <f t="shared" si="0"/>
        <v>0</v>
      </c>
      <c r="G10" s="5">
        <f t="shared" si="1"/>
        <v>5.5410000000000004</v>
      </c>
      <c r="H10" s="5">
        <f t="shared" si="2"/>
        <v>16.401000000000003</v>
      </c>
    </row>
    <row r="11" spans="1:8">
      <c r="B11" s="5">
        <v>71</v>
      </c>
      <c r="C11" s="5">
        <v>9.6240000000000006</v>
      </c>
      <c r="E11" s="5">
        <v>71</v>
      </c>
      <c r="F11" s="5">
        <f t="shared" si="0"/>
        <v>71.64</v>
      </c>
      <c r="G11" s="5">
        <f t="shared" si="1"/>
        <v>-9.6240000000000006</v>
      </c>
      <c r="H11" s="5">
        <f t="shared" si="2"/>
        <v>1.2359999999999993</v>
      </c>
    </row>
    <row r="12" spans="1:8">
      <c r="B12" s="5"/>
      <c r="C12" s="5"/>
      <c r="G12" s="5"/>
    </row>
    <row r="13" spans="1:8">
      <c r="A13" t="s">
        <v>46</v>
      </c>
      <c r="B13" s="5"/>
      <c r="C13" s="5"/>
      <c r="G13" s="5"/>
    </row>
    <row r="14" spans="1:8">
      <c r="A14" s="4">
        <v>0.32932870370370371</v>
      </c>
      <c r="B14" s="5">
        <v>5.36</v>
      </c>
      <c r="C14" s="5">
        <v>9.6000000000000002E-2</v>
      </c>
      <c r="E14" s="5">
        <v>5.36</v>
      </c>
      <c r="F14" s="5">
        <f>E14+ABS(MIN(E$14:E$19))</f>
        <v>8.4</v>
      </c>
      <c r="G14" s="5">
        <f t="shared" si="1"/>
        <v>-9.6000000000000002E-2</v>
      </c>
      <c r="H14" s="5">
        <f t="shared" ref="H14:H19" si="3">G14+ABS(MIN(G$14:G$19))+0.1</f>
        <v>3.32</v>
      </c>
    </row>
    <row r="15" spans="1:8">
      <c r="B15" s="5">
        <v>26.6</v>
      </c>
      <c r="C15" s="5">
        <v>3.016</v>
      </c>
      <c r="E15" s="5">
        <v>26.6</v>
      </c>
      <c r="F15" s="5">
        <f t="shared" ref="F15:F19" si="4">E15+ABS(MIN(E$14:E$19))</f>
        <v>29.64</v>
      </c>
      <c r="G15" s="5">
        <f t="shared" si="1"/>
        <v>-3.016</v>
      </c>
      <c r="H15" s="5">
        <f t="shared" si="3"/>
        <v>0.3999999999999998</v>
      </c>
    </row>
    <row r="16" spans="1:8">
      <c r="A16" s="4">
        <v>0.32925925925925925</v>
      </c>
      <c r="B16" s="5">
        <v>-0.64</v>
      </c>
      <c r="C16" s="5">
        <v>-5.133</v>
      </c>
      <c r="E16" s="5">
        <v>-0.64</v>
      </c>
      <c r="F16" s="5">
        <f t="shared" si="4"/>
        <v>2.4</v>
      </c>
      <c r="G16" s="5">
        <f t="shared" si="1"/>
        <v>5.133</v>
      </c>
      <c r="H16" s="5">
        <f t="shared" si="3"/>
        <v>8.5489999999999995</v>
      </c>
    </row>
    <row r="17" spans="1:8">
      <c r="B17" s="5">
        <v>32.6</v>
      </c>
      <c r="C17" s="5">
        <v>3.0790000000000002</v>
      </c>
      <c r="E17" s="5">
        <v>32.6</v>
      </c>
      <c r="F17" s="5">
        <f t="shared" si="4"/>
        <v>35.64</v>
      </c>
      <c r="G17" s="5">
        <f t="shared" si="1"/>
        <v>-3.0790000000000002</v>
      </c>
      <c r="H17" s="5">
        <f t="shared" si="3"/>
        <v>0.33699999999999963</v>
      </c>
    </row>
    <row r="18" spans="1:8">
      <c r="A18" s="4">
        <v>0.32915509259259262</v>
      </c>
      <c r="B18" s="5">
        <v>-3.04</v>
      </c>
      <c r="C18" s="5">
        <v>-8.8070000000000004</v>
      </c>
      <c r="E18" s="5">
        <v>-3.04</v>
      </c>
      <c r="F18" s="5">
        <f t="shared" si="4"/>
        <v>0</v>
      </c>
      <c r="G18" s="5">
        <f t="shared" si="1"/>
        <v>8.8070000000000004</v>
      </c>
      <c r="H18" s="5">
        <f t="shared" si="3"/>
        <v>12.223000000000001</v>
      </c>
    </row>
    <row r="19" spans="1:8">
      <c r="B19" s="5">
        <v>41.8</v>
      </c>
      <c r="C19" s="5">
        <v>3.3159999999999998</v>
      </c>
      <c r="E19" s="5">
        <v>41.8</v>
      </c>
      <c r="F19" s="5">
        <f t="shared" si="4"/>
        <v>44.839999999999996</v>
      </c>
      <c r="G19" s="5">
        <f t="shared" si="1"/>
        <v>-3.3159999999999998</v>
      </c>
      <c r="H19" s="5">
        <f t="shared" si="3"/>
        <v>0.1</v>
      </c>
    </row>
    <row r="20" spans="1:8">
      <c r="B20" s="5"/>
      <c r="C20" s="5"/>
      <c r="G20" s="5"/>
    </row>
    <row r="21" spans="1:8">
      <c r="A21" t="s">
        <v>46</v>
      </c>
      <c r="B21" s="5"/>
      <c r="C21" s="5"/>
      <c r="G21" s="5"/>
    </row>
    <row r="22" spans="1:8">
      <c r="A22" s="4">
        <v>0.32701388888888888</v>
      </c>
      <c r="B22" s="5">
        <v>7.76</v>
      </c>
      <c r="C22" s="5">
        <v>-4.8339999999999996</v>
      </c>
      <c r="E22" s="5">
        <v>7.76</v>
      </c>
      <c r="F22" s="5">
        <f>E22+ABS(MIN(E$22:E$27))</f>
        <v>9.6</v>
      </c>
      <c r="G22" s="5">
        <f t="shared" si="1"/>
        <v>4.8339999999999996</v>
      </c>
      <c r="H22" s="5">
        <f>G22+ABS(MIN(G$22:G$27))+0.1</f>
        <v>11.452999999999999</v>
      </c>
    </row>
    <row r="23" spans="1:8">
      <c r="B23" s="5">
        <v>21.4</v>
      </c>
      <c r="C23" s="5">
        <v>4.8499999999999996</v>
      </c>
      <c r="E23" s="5">
        <v>21.4</v>
      </c>
      <c r="F23" s="5">
        <f t="shared" ref="F23:F27" si="5">E23+ABS(MIN(E$22:E$27))</f>
        <v>23.24</v>
      </c>
      <c r="G23" s="5">
        <f t="shared" si="1"/>
        <v>-4.8499999999999996</v>
      </c>
      <c r="H23" s="5">
        <f t="shared" ref="H23:H27" si="6">G23+ABS(MIN(G$22:G$27))+0.1</f>
        <v>1.7690000000000006</v>
      </c>
    </row>
    <row r="24" spans="1:8">
      <c r="A24" s="4">
        <v>0.32693287037037039</v>
      </c>
      <c r="B24" s="5">
        <v>2.56</v>
      </c>
      <c r="C24" s="5">
        <v>-16.84</v>
      </c>
      <c r="E24" s="5">
        <v>2.56</v>
      </c>
      <c r="F24" s="5">
        <f t="shared" si="5"/>
        <v>4.4000000000000004</v>
      </c>
      <c r="G24" s="5">
        <f t="shared" si="1"/>
        <v>16.84</v>
      </c>
      <c r="H24" s="5">
        <f t="shared" si="6"/>
        <v>23.459000000000003</v>
      </c>
    </row>
    <row r="25" spans="1:8">
      <c r="B25" s="5">
        <v>15.4</v>
      </c>
      <c r="C25" s="5">
        <v>2.5619999999999998</v>
      </c>
      <c r="E25" s="5">
        <v>15.4</v>
      </c>
      <c r="F25" s="5">
        <f t="shared" si="5"/>
        <v>17.240000000000002</v>
      </c>
      <c r="G25" s="5">
        <f t="shared" si="1"/>
        <v>-2.5619999999999998</v>
      </c>
      <c r="H25" s="5">
        <f t="shared" si="6"/>
        <v>4.0570000000000004</v>
      </c>
    </row>
    <row r="26" spans="1:8">
      <c r="A26" s="4">
        <v>0.32684027777777774</v>
      </c>
      <c r="B26" s="5">
        <v>-1.84</v>
      </c>
      <c r="C26" s="5">
        <v>-38.9</v>
      </c>
      <c r="E26" s="5">
        <v>-1.84</v>
      </c>
      <c r="F26" s="5">
        <f t="shared" si="5"/>
        <v>0</v>
      </c>
      <c r="G26" s="5">
        <f t="shared" si="1"/>
        <v>38.9</v>
      </c>
      <c r="H26" s="5">
        <f t="shared" si="6"/>
        <v>45.518999999999998</v>
      </c>
    </row>
    <row r="27" spans="1:8">
      <c r="B27" s="5">
        <v>43</v>
      </c>
      <c r="C27" s="5">
        <v>6.5190000000000001</v>
      </c>
      <c r="E27" s="5">
        <v>43</v>
      </c>
      <c r="F27" s="5">
        <f t="shared" si="5"/>
        <v>44.84</v>
      </c>
      <c r="G27" s="5">
        <f t="shared" si="1"/>
        <v>-6.5190000000000001</v>
      </c>
      <c r="H27" s="5">
        <f t="shared" si="6"/>
        <v>0.1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 factor</vt:lpstr>
      <vt:lpstr>Rb85 relaxation time</vt:lpstr>
      <vt:lpstr>Rb87 relaxation time</vt:lpstr>
      <vt:lpstr>inhomogenaeties</vt:lpstr>
      <vt:lpstr>4.6</vt:lpstr>
      <vt:lpstr>Sheet6</vt:lpstr>
      <vt:lpstr>Sheet7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Bowyer</dc:creator>
  <cp:lastModifiedBy>Marcus Bowyer</cp:lastModifiedBy>
  <dcterms:created xsi:type="dcterms:W3CDTF">2015-04-29T20:37:50Z</dcterms:created>
  <dcterms:modified xsi:type="dcterms:W3CDTF">2015-05-07T20:19:17Z</dcterms:modified>
</cp:coreProperties>
</file>