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3680" yWindow="60" windowWidth="14780" windowHeight="15620" tabRatio="5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" l="1"/>
  <c r="K3" i="2"/>
  <c r="K4" i="2"/>
  <c r="K5" i="2"/>
  <c r="K6" i="2"/>
  <c r="K7" i="2"/>
  <c r="K8" i="2"/>
  <c r="K9" i="2"/>
  <c r="K2" i="2"/>
  <c r="G2" i="2"/>
  <c r="D2" i="2"/>
  <c r="D3" i="2"/>
  <c r="D4" i="2"/>
  <c r="D5" i="2"/>
  <c r="D6" i="2"/>
  <c r="D7" i="2"/>
  <c r="D8" i="2"/>
  <c r="D9" i="2"/>
  <c r="D10" i="2"/>
  <c r="G3" i="2"/>
  <c r="G4" i="2"/>
  <c r="G5" i="2"/>
  <c r="G6" i="2"/>
  <c r="G7" i="2"/>
  <c r="G8" i="2"/>
  <c r="G9" i="2"/>
  <c r="G10" i="2"/>
  <c r="B28" i="3"/>
  <c r="F3" i="2"/>
  <c r="F4" i="2"/>
  <c r="F5" i="2"/>
  <c r="F6" i="2"/>
  <c r="F7" i="2"/>
  <c r="F8" i="2"/>
  <c r="F9" i="2"/>
  <c r="F2" i="2"/>
  <c r="I3" i="2"/>
  <c r="H3" i="2"/>
  <c r="J3" i="2"/>
  <c r="I4" i="2"/>
  <c r="H4" i="2"/>
  <c r="J4" i="2"/>
  <c r="I5" i="2"/>
  <c r="H5" i="2"/>
  <c r="J5" i="2"/>
  <c r="I6" i="2"/>
  <c r="H6" i="2"/>
  <c r="J6" i="2"/>
  <c r="I7" i="2"/>
  <c r="H7" i="2"/>
  <c r="J7" i="2"/>
  <c r="I8" i="2"/>
  <c r="H8" i="2"/>
  <c r="J8" i="2"/>
  <c r="I9" i="2"/>
  <c r="H9" i="2"/>
  <c r="J9" i="2"/>
  <c r="I10" i="2"/>
  <c r="H2" i="2"/>
  <c r="J2" i="2"/>
  <c r="D10" i="3"/>
  <c r="B10" i="3"/>
  <c r="D23" i="3"/>
  <c r="C23" i="3"/>
  <c r="A23" i="3"/>
  <c r="B23" i="3"/>
  <c r="D9" i="3"/>
  <c r="B9" i="3"/>
  <c r="D22" i="3"/>
  <c r="C22" i="3"/>
  <c r="A22" i="3"/>
  <c r="B22" i="3"/>
  <c r="D8" i="3"/>
  <c r="B8" i="3"/>
  <c r="D20" i="3"/>
  <c r="C20" i="3"/>
  <c r="A20" i="3"/>
  <c r="B20" i="3"/>
  <c r="D7" i="3"/>
  <c r="B7" i="3"/>
  <c r="D27" i="3"/>
  <c r="C27" i="3"/>
  <c r="A27" i="3"/>
  <c r="B27" i="3"/>
  <c r="D26" i="3"/>
  <c r="C26" i="3"/>
  <c r="A26" i="3"/>
  <c r="B26" i="3"/>
  <c r="D25" i="3"/>
  <c r="C25" i="3"/>
  <c r="A25" i="3"/>
  <c r="B25" i="3"/>
  <c r="D19" i="3"/>
  <c r="C19" i="3"/>
  <c r="A19" i="3"/>
  <c r="B19" i="3"/>
  <c r="D21" i="3"/>
  <c r="C21" i="3"/>
  <c r="A21" i="3"/>
  <c r="B21" i="3"/>
  <c r="D24" i="3"/>
  <c r="C24" i="3"/>
  <c r="A24" i="3"/>
  <c r="B24" i="3"/>
  <c r="F10" i="3"/>
  <c r="F9" i="3"/>
  <c r="F8" i="3"/>
  <c r="F7" i="3"/>
  <c r="D6" i="3"/>
  <c r="F6" i="3"/>
  <c r="D5" i="3"/>
  <c r="F5" i="3"/>
  <c r="D4" i="3"/>
  <c r="F4" i="3"/>
  <c r="D3" i="3"/>
  <c r="F3" i="3"/>
  <c r="D2" i="3"/>
  <c r="F2" i="3"/>
  <c r="I2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<sst xmlns="http://schemas.openxmlformats.org/spreadsheetml/2006/main" count="59" uniqueCount="38">
  <si>
    <t>Element (Z)</t>
  </si>
  <si>
    <t>Z</t>
  </si>
  <si>
    <t>b</t>
  </si>
  <si>
    <t>sqrt(b)</t>
  </si>
  <si>
    <t>Cu (29)</t>
  </si>
  <si>
    <t>Ti (22)</t>
  </si>
  <si>
    <t>Ag (47)</t>
  </si>
  <si>
    <t>Gd (64)</t>
  </si>
  <si>
    <t>Fe (26)</t>
  </si>
  <si>
    <t>b (Volts)</t>
  </si>
  <si>
    <t>sqrt(keV)</t>
  </si>
  <si>
    <t>b (peak voltage)</t>
  </si>
  <si>
    <t>Unknown #1</t>
  </si>
  <si>
    <t>Unknown1</t>
  </si>
  <si>
    <t>Unknown #2</t>
  </si>
  <si>
    <t>Unknown #3</t>
  </si>
  <si>
    <t>Unknown #4</t>
  </si>
  <si>
    <t>Unknown2</t>
  </si>
  <si>
    <t>Plancks constant (eV * s)</t>
  </si>
  <si>
    <t>Speed of light (m/s)</t>
  </si>
  <si>
    <t>Rydberg constant</t>
  </si>
  <si>
    <t>photon energy (KeV)</t>
  </si>
  <si>
    <t>(Z - sigma) ^2</t>
  </si>
  <si>
    <t>Unknown3</t>
  </si>
  <si>
    <t>Unknown4</t>
  </si>
  <si>
    <t>error(V)</t>
  </si>
  <si>
    <t>error (keV)</t>
  </si>
  <si>
    <t>sqrt error (keV)</t>
  </si>
  <si>
    <t>sqrt(error)</t>
  </si>
  <si>
    <t>sqrt(b) (V)</t>
  </si>
  <si>
    <t>b (keV)</t>
  </si>
  <si>
    <t>R (1/m)</t>
  </si>
  <si>
    <t>Element</t>
  </si>
  <si>
    <t xml:space="preserve">Ti </t>
  </si>
  <si>
    <t>Fe</t>
  </si>
  <si>
    <t xml:space="preserve">Cu </t>
  </si>
  <si>
    <t xml:space="preserve">Gd 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</si>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</sst>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/>
    <xf numFmtId="11" fontId="1" fillId="0" borderId="1" xfId="0" applyNumberFormat="1" applyFont="1" applyBorder="1" applyAlignment="1"/>
    <xf numFmtId="11" fontId="1" fillId="0" borderId="1" xfId="0" applyNumberFormat="1" applyFont="1" applyBorder="1"/>
    <xf numFmtId="4" fontId="1" fillId="0" borderId="1" xfId="0" applyNumberFormat="1" applyFont="1" applyBorder="1" applyAlignment="1"/>
    <xf numFmtId="0" fontId="1" fillId="0" borderId="1" xfId="0" applyFont="1" applyBorder="1"/>
    <xf numFmtId="11" fontId="2" fillId="0" borderId="1" xfId="0" applyNumberFormat="1" applyFont="1" applyBorder="1" applyAlignment="1"/>
    <xf numFmtId="0" fontId="0" fillId="0" borderId="1" xfId="0" applyFont="1" applyBorder="1" applyAlignment="1"/>
    <xf numFmtId="11" fontId="0" fillId="0" borderId="0" xfId="0" applyNumberFormat="1"/>
    <xf numFmtId="11" fontId="0" fillId="0" borderId="1" xfId="0" applyNumberFormat="1" applyFont="1" applyFill="1" applyBorder="1" applyAlignme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Moseley's Law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sqrt(b)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4684EE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29.0</c:v>
                </c:pt>
                <c:pt idx="1">
                  <c:v>22.0</c:v>
                </c:pt>
                <c:pt idx="2">
                  <c:v>47.0</c:v>
                </c:pt>
                <c:pt idx="3">
                  <c:v>64.0</c:v>
                </c:pt>
                <c:pt idx="4">
                  <c:v>26.0</c:v>
                </c:pt>
              </c:numCache>
            </c:numRef>
          </c:xVal>
          <c:yVal>
            <c:numRef>
              <c:f>Sheet1!$D$2:$D$6</c:f>
              <c:numCache>
                <c:formatCode>0.00E+00</c:formatCode>
                <c:ptCount val="5"/>
                <c:pt idx="0">
                  <c:v>1.10780639102688</c:v>
                </c:pt>
                <c:pt idx="1">
                  <c:v>0.837077654701163</c:v>
                </c:pt>
                <c:pt idx="2">
                  <c:v>1.824057564881109</c:v>
                </c:pt>
                <c:pt idx="3">
                  <c:v>2.539256977936656</c:v>
                </c:pt>
                <c:pt idx="4">
                  <c:v>0.990053533906122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29576"/>
        <c:axId val="2124635448"/>
      </c:scatterChart>
      <c:valAx>
        <c:axId val="2124629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4635448"/>
        <c:crosses val="autoZero"/>
        <c:crossBetween val="midCat"/>
      </c:valAx>
      <c:valAx>
        <c:axId val="2124635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sqrt(b)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46295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Moseley's Law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Sheet2!$J$2:$J$9</c:f>
                <c:numCache>
                  <c:formatCode>General</c:formatCode>
                  <c:ptCount val="8"/>
                  <c:pt idx="0">
                    <c:v>0.154919333848297</c:v>
                  </c:pt>
                  <c:pt idx="1">
                    <c:v>0.16532795690183</c:v>
                  </c:pt>
                  <c:pt idx="2">
                    <c:v>0.175119007154183</c:v>
                  </c:pt>
                  <c:pt idx="3">
                    <c:v>0.157056253191863</c:v>
                  </c:pt>
                  <c:pt idx="4">
                    <c:v>0.161245154965971</c:v>
                  </c:pt>
                  <c:pt idx="5">
                    <c:v>0.173205080756888</c:v>
                  </c:pt>
                  <c:pt idx="6">
                    <c:v>0.187971629064956</c:v>
                  </c:pt>
                  <c:pt idx="7">
                    <c:v>0.191485421551268</c:v>
                  </c:pt>
                </c:numCache>
              </c:numRef>
            </c:plus>
            <c:minus>
              <c:numRef>
                <c:f>Sheet2!$J$2:$J$9</c:f>
                <c:numCache>
                  <c:formatCode>General</c:formatCode>
                  <c:ptCount val="8"/>
                  <c:pt idx="0">
                    <c:v>0.154919333848297</c:v>
                  </c:pt>
                  <c:pt idx="1">
                    <c:v>0.16532795690183</c:v>
                  </c:pt>
                  <c:pt idx="2">
                    <c:v>0.175119007154183</c:v>
                  </c:pt>
                  <c:pt idx="3">
                    <c:v>0.157056253191863</c:v>
                  </c:pt>
                  <c:pt idx="4">
                    <c:v>0.161245154965971</c:v>
                  </c:pt>
                  <c:pt idx="5">
                    <c:v>0.173205080756888</c:v>
                  </c:pt>
                  <c:pt idx="6">
                    <c:v>0.187971629064956</c:v>
                  </c:pt>
                  <c:pt idx="7">
                    <c:v>0.191485421551268</c:v>
                  </c:pt>
                </c:numCache>
              </c:numRef>
            </c:minus>
          </c:errBars>
          <c:xVal>
            <c:numRef>
              <c:f>Sheet2!$B$2:$B$9</c:f>
              <c:numCache>
                <c:formatCode>General</c:formatCode>
                <c:ptCount val="8"/>
                <c:pt idx="0">
                  <c:v>22.0</c:v>
                </c:pt>
                <c:pt idx="1">
                  <c:v>24.0</c:v>
                </c:pt>
                <c:pt idx="2">
                  <c:v>26.0</c:v>
                </c:pt>
                <c:pt idx="3">
                  <c:v>28.0</c:v>
                </c:pt>
                <c:pt idx="4">
                  <c:v>29.0</c:v>
                </c:pt>
                <c:pt idx="5">
                  <c:v>32.0</c:v>
                </c:pt>
                <c:pt idx="6">
                  <c:v>42.0</c:v>
                </c:pt>
                <c:pt idx="7">
                  <c:v>47.0</c:v>
                </c:pt>
              </c:numCache>
            </c:numRef>
          </c:xVal>
          <c:yVal>
            <c:numRef>
              <c:f>Sheet2!$I$2:$I$9</c:f>
              <c:numCache>
                <c:formatCode>0.00E+00</c:formatCode>
                <c:ptCount val="8"/>
                <c:pt idx="0">
                  <c:v>2.161325210759978</c:v>
                </c:pt>
                <c:pt idx="1">
                  <c:v>2.358280446992398</c:v>
                </c:pt>
                <c:pt idx="2">
                  <c:v>2.55630723244814</c:v>
                </c:pt>
                <c:pt idx="3">
                  <c:v>2.760326067695626</c:v>
                </c:pt>
                <c:pt idx="4">
                  <c:v>2.860343802179498</c:v>
                </c:pt>
                <c:pt idx="5">
                  <c:v>3.163729866260182</c:v>
                </c:pt>
                <c:pt idx="6">
                  <c:v>4.1880918487222</c:v>
                </c:pt>
                <c:pt idx="7">
                  <c:v>4.709696380872125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1400"/>
        <c:axId val="2108217000"/>
      </c:scatterChart>
      <c:valAx>
        <c:axId val="210822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17000"/>
        <c:crosses val="autoZero"/>
        <c:crossBetween val="midCat"/>
      </c:valAx>
      <c:valAx>
        <c:axId val="210821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sqrt(b)</a:t>
                </a:r>
                <a:r>
                  <a:rPr lang="en-US" baseline="0"/>
                  <a:t> (keV)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0822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Moseley's</a:t>
            </a:r>
            <a:r>
              <a:rPr lang="en-US" baseline="0"/>
              <a:t> Law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sqrt(b) (V)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Sheet2!$F$2:$F$9</c:f>
                <c:numCache>
                  <c:formatCode>General</c:formatCode>
                  <c:ptCount val="8"/>
                  <c:pt idx="0">
                    <c:v>0.06</c:v>
                  </c:pt>
                  <c:pt idx="1">
                    <c:v>0.0640312423743285</c:v>
                  </c:pt>
                  <c:pt idx="2">
                    <c:v>0.0678232998312527</c:v>
                  </c:pt>
                  <c:pt idx="3">
                    <c:v>0.0608276253029822</c:v>
                  </c:pt>
                  <c:pt idx="4">
                    <c:v>0.062449979983984</c:v>
                  </c:pt>
                  <c:pt idx="5">
                    <c:v>0.0670820393249937</c:v>
                  </c:pt>
                  <c:pt idx="6">
                    <c:v>0.0728010988928052</c:v>
                  </c:pt>
                  <c:pt idx="7">
                    <c:v>0.0741619848709566</c:v>
                  </c:pt>
                </c:numCache>
              </c:numRef>
            </c:plus>
            <c:minus>
              <c:numRef>
                <c:f>Sheet2!$F$2:$F$9</c:f>
                <c:numCache>
                  <c:formatCode>General</c:formatCode>
                  <c:ptCount val="8"/>
                  <c:pt idx="0">
                    <c:v>0.06</c:v>
                  </c:pt>
                  <c:pt idx="1">
                    <c:v>0.0640312423743285</c:v>
                  </c:pt>
                  <c:pt idx="2">
                    <c:v>0.0678232998312527</c:v>
                  </c:pt>
                  <c:pt idx="3">
                    <c:v>0.0608276253029822</c:v>
                  </c:pt>
                  <c:pt idx="4">
                    <c:v>0.062449979983984</c:v>
                  </c:pt>
                  <c:pt idx="5">
                    <c:v>0.0670820393249937</c:v>
                  </c:pt>
                  <c:pt idx="6">
                    <c:v>0.0728010988928052</c:v>
                  </c:pt>
                  <c:pt idx="7">
                    <c:v>0.0741619848709566</c:v>
                  </c:pt>
                </c:numCache>
              </c:numRef>
            </c:minus>
          </c:errBars>
          <c:xVal>
            <c:numRef>
              <c:f>Sheet2!$B$2:$B$9</c:f>
              <c:numCache>
                <c:formatCode>General</c:formatCode>
                <c:ptCount val="8"/>
                <c:pt idx="0">
                  <c:v>22.0</c:v>
                </c:pt>
                <c:pt idx="1">
                  <c:v>24.0</c:v>
                </c:pt>
                <c:pt idx="2">
                  <c:v>26.0</c:v>
                </c:pt>
                <c:pt idx="3">
                  <c:v>28.0</c:v>
                </c:pt>
                <c:pt idx="4">
                  <c:v>29.0</c:v>
                </c:pt>
                <c:pt idx="5">
                  <c:v>32.0</c:v>
                </c:pt>
                <c:pt idx="6">
                  <c:v>42.0</c:v>
                </c:pt>
                <c:pt idx="7">
                  <c:v>47.0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0.837077654701163</c:v>
                </c:pt>
                <c:pt idx="1">
                  <c:v>0.913358089688814</c:v>
                </c:pt>
                <c:pt idx="2">
                  <c:v>0.990053533906122</c:v>
                </c:pt>
                <c:pt idx="3">
                  <c:v>1.069069689028737</c:v>
                </c:pt>
                <c:pt idx="4">
                  <c:v>1.10780639102688</c:v>
                </c:pt>
                <c:pt idx="5">
                  <c:v>1.22530730839247</c:v>
                </c:pt>
                <c:pt idx="6">
                  <c:v>1.622040998248811</c:v>
                </c:pt>
                <c:pt idx="7">
                  <c:v>1.824057564881109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11128"/>
        <c:axId val="2108116328"/>
      </c:scatterChart>
      <c:valAx>
        <c:axId val="21081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16328"/>
        <c:crosses val="autoZero"/>
        <c:crossBetween val="midCat"/>
      </c:valAx>
      <c:valAx>
        <c:axId val="210811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sqrt(b)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Z vs sqrt(peak voltage) (including unknowns)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strRef>
              <c:f>Sheet3!$D$1:$D$10</c:f>
              <c:strCache>
                <c:ptCount val="10"/>
                <c:pt idx="0">
                  <c:v>sqrt(b)</c:v>
                </c:pt>
                <c:pt idx="1">
                  <c:v>1.107806391</c:v>
                </c:pt>
                <c:pt idx="2">
                  <c:v>0.837077655</c:v>
                </c:pt>
                <c:pt idx="3">
                  <c:v>1.824057565</c:v>
                </c:pt>
                <c:pt idx="4">
                  <c:v>2.539256978</c:v>
                </c:pt>
                <c:pt idx="5">
                  <c:v>0.990053534</c:v>
                </c:pt>
                <c:pt idx="6">
                  <c:v>0.91335809</c:v>
                </c:pt>
                <c:pt idx="7">
                  <c:v>0.990053534</c:v>
                </c:pt>
                <c:pt idx="8">
                  <c:v>1.225307308</c:v>
                </c:pt>
                <c:pt idx="9">
                  <c:v>1.622040998</c:v>
                </c:pt>
              </c:strCache>
            </c:str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0.0</c:v>
                </c:pt>
                <c:pt idx="1">
                  <c:v>29.0</c:v>
                </c:pt>
                <c:pt idx="2">
                  <c:v>22.0</c:v>
                </c:pt>
                <c:pt idx="3">
                  <c:v>47.0</c:v>
                </c:pt>
                <c:pt idx="4">
                  <c:v>64.0</c:v>
                </c:pt>
                <c:pt idx="5">
                  <c:v>26.0</c:v>
                </c:pt>
                <c:pt idx="6" formatCode="#,##0.00">
                  <c:v>23.81361194362961</c:v>
                </c:pt>
                <c:pt idx="7" formatCode="#,##0.00">
                  <c:v>25.68423253429565</c:v>
                </c:pt>
                <c:pt idx="8" formatCode="#,##0.00">
                  <c:v>31.42212947298707</c:v>
                </c:pt>
                <c:pt idx="9" formatCode="#,##0.00">
                  <c:v>41.09856093289782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56248"/>
        <c:axId val="2121063784"/>
      </c:scatterChart>
      <c:valAx>
        <c:axId val="2108056248"/>
        <c:scaling>
          <c:orientation val="minMax"/>
          <c:max val="4.0"/>
          <c:min val="-0.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sqrt(peak voltage)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1063784"/>
        <c:crosses val="autoZero"/>
        <c:crossBetween val="midCat"/>
      </c:valAx>
      <c:valAx>
        <c:axId val="21210637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Atomic Number (Z)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8056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6050" y="1444625"/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13</xdr:row>
      <xdr:rowOff>0</xdr:rowOff>
    </xdr:from>
    <xdr:to>
      <xdr:col>14</xdr:col>
      <xdr:colOff>749300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38100</xdr:rowOff>
    </xdr:from>
    <xdr:to>
      <xdr:col>8</xdr:col>
      <xdr:colOff>368300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47675" y="6391275"/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5" sqref="F5"/>
    </sheetView>
  </sheetViews>
  <sheetFormatPr baseColWidth="10" defaultColWidth="14.5" defaultRowHeight="15.75" customHeight="1" x14ac:dyDescent="0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5.75" customHeight="1">
      <c r="A2" s="1" t="s">
        <v>4</v>
      </c>
      <c r="B2" s="1">
        <v>29</v>
      </c>
      <c r="C2" s="1">
        <v>1.2272350000000001</v>
      </c>
      <c r="D2" s="2">
        <f t="shared" ref="D2:D6" si="0">SQRT(C2)</f>
        <v>1.1078063910268798</v>
      </c>
      <c r="E2" s="2"/>
    </row>
    <row r="3" spans="1:5" ht="15.75" customHeight="1">
      <c r="A3" s="1" t="s">
        <v>5</v>
      </c>
      <c r="B3" s="1">
        <v>22</v>
      </c>
      <c r="C3" s="1">
        <v>0.70069899999999996</v>
      </c>
      <c r="D3" s="2">
        <f t="shared" si="0"/>
        <v>0.83707765470116324</v>
      </c>
      <c r="E3" s="2"/>
    </row>
    <row r="4" spans="1:5" ht="15.75" customHeight="1">
      <c r="A4" s="1" t="s">
        <v>6</v>
      </c>
      <c r="B4" s="1">
        <v>47</v>
      </c>
      <c r="C4" s="1">
        <v>3.3271860000000002</v>
      </c>
      <c r="D4" s="2">
        <f t="shared" si="0"/>
        <v>1.8240575648811088</v>
      </c>
      <c r="E4" s="2"/>
    </row>
    <row r="5" spans="1:5" ht="15.75" customHeight="1">
      <c r="A5" s="1" t="s">
        <v>7</v>
      </c>
      <c r="B5" s="1">
        <v>64</v>
      </c>
      <c r="C5" s="1">
        <v>6.4478260000000001</v>
      </c>
      <c r="D5" s="2">
        <f t="shared" si="0"/>
        <v>2.5392569779366561</v>
      </c>
      <c r="E5" s="2"/>
    </row>
    <row r="6" spans="1:5" ht="15.75" customHeight="1">
      <c r="A6" s="1" t="s">
        <v>8</v>
      </c>
      <c r="B6" s="1">
        <v>26</v>
      </c>
      <c r="C6" s="1">
        <v>0.98020600000000002</v>
      </c>
      <c r="D6" s="2">
        <f t="shared" si="0"/>
        <v>0.99005353390612172</v>
      </c>
      <c r="E6" s="2"/>
    </row>
    <row r="7" spans="1:5" ht="15.75" customHeight="1">
      <c r="A7" s="1"/>
      <c r="D7" s="2"/>
    </row>
    <row r="8" spans="1:5" ht="15.75" customHeight="1">
      <c r="A8" s="1"/>
      <c r="C8" s="1"/>
      <c r="D8" s="2"/>
    </row>
    <row r="9" spans="1:5" ht="15.75" customHeight="1">
      <c r="A9" s="1"/>
    </row>
    <row r="10" spans="1:5" ht="15.75" customHeight="1">
      <c r="A10" s="1"/>
    </row>
    <row r="11" spans="1:5" ht="15.75" customHeight="1">
      <c r="A1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K11" sqref="K11"/>
    </sheetView>
  </sheetViews>
  <sheetFormatPr baseColWidth="10" defaultColWidth="14.5" defaultRowHeight="15.75" customHeight="1" x14ac:dyDescent="0"/>
  <cols>
    <col min="1" max="1" width="10.33203125" customWidth="1"/>
    <col min="2" max="2" width="5.33203125" customWidth="1"/>
    <col min="3" max="3" width="9.6640625" customWidth="1"/>
    <col min="4" max="4" width="10.83203125" customWidth="1"/>
    <col min="5" max="5" width="8" customWidth="1"/>
    <col min="6" max="6" width="11.33203125" customWidth="1"/>
    <col min="7" max="7" width="8.83203125" customWidth="1"/>
    <col min="8" max="9" width="9.1640625" customWidth="1"/>
    <col min="10" max="10" width="11.6640625" customWidth="1"/>
    <col min="11" max="11" width="10.5" customWidth="1"/>
    <col min="13" max="13" width="14.5" customWidth="1"/>
    <col min="15" max="15" width="12.33203125" customWidth="1"/>
    <col min="16" max="16" width="8.33203125" customWidth="1"/>
  </cols>
  <sheetData>
    <row r="1" spans="1:16" ht="15.75" customHeight="1">
      <c r="A1" s="7" t="s">
        <v>32</v>
      </c>
      <c r="B1" s="1" t="s">
        <v>1</v>
      </c>
      <c r="C1" s="1" t="s">
        <v>9</v>
      </c>
      <c r="D1" s="7" t="s">
        <v>29</v>
      </c>
      <c r="E1" s="7" t="s">
        <v>25</v>
      </c>
      <c r="F1" s="7" t="s">
        <v>28</v>
      </c>
      <c r="G1" s="7" t="s">
        <v>30</v>
      </c>
      <c r="H1" s="7" t="s">
        <v>26</v>
      </c>
      <c r="I1" s="1" t="s">
        <v>10</v>
      </c>
      <c r="J1" s="7" t="s">
        <v>27</v>
      </c>
      <c r="K1" t="s">
        <v>31</v>
      </c>
    </row>
    <row r="2" spans="1:16" ht="15.75" customHeight="1">
      <c r="A2" s="7" t="s">
        <v>33</v>
      </c>
      <c r="B2" s="1">
        <v>22</v>
      </c>
      <c r="C2" s="1">
        <v>0.70069899999999996</v>
      </c>
      <c r="D2" s="1">
        <f>SQRT(C2)</f>
        <v>0.83707765470116324</v>
      </c>
      <c r="E2" s="1">
        <v>3.5999999999999999E-3</v>
      </c>
      <c r="F2" s="1">
        <f t="shared" ref="F2:F9" si="0">SQRT(E2)</f>
        <v>0.06</v>
      </c>
      <c r="G2" s="2">
        <f t="shared" ref="G2:G10" si="1">(50/7.5)*C2</f>
        <v>4.6713266666666664</v>
      </c>
      <c r="H2" s="2">
        <f t="shared" ref="H2:H9" si="2">(50/7.5)*E2</f>
        <v>2.4E-2</v>
      </c>
      <c r="I2" s="2">
        <f>SQRT(G2)</f>
        <v>2.1613252107599785</v>
      </c>
      <c r="J2" s="2">
        <f>SQRT(H2)</f>
        <v>0.15491933384829668</v>
      </c>
      <c r="K2" s="3">
        <f>G2*1000*806554.429/((1-0.25)*(B2-1)^2)</f>
        <v>11391320.369783239</v>
      </c>
      <c r="L2" s="8"/>
      <c r="M2" s="8"/>
    </row>
    <row r="3" spans="1:16" ht="15.75" customHeight="1">
      <c r="A3" s="1" t="s">
        <v>13</v>
      </c>
      <c r="B3" s="1">
        <v>24</v>
      </c>
      <c r="C3" s="1">
        <v>0.83422300000000005</v>
      </c>
      <c r="D3" s="1">
        <f t="shared" ref="D3:D10" si="3">SQRT(C3)</f>
        <v>0.91335808968881427</v>
      </c>
      <c r="E3" s="1">
        <v>4.1000000000000003E-3</v>
      </c>
      <c r="F3" s="1">
        <f t="shared" si="0"/>
        <v>6.4031242374328487E-2</v>
      </c>
      <c r="G3" s="2">
        <f t="shared" si="1"/>
        <v>5.5614866666666671</v>
      </c>
      <c r="H3" s="2">
        <f t="shared" si="2"/>
        <v>2.7333333333333338E-2</v>
      </c>
      <c r="I3" s="2">
        <f t="shared" ref="I3:I10" si="4">SQRT(G3)</f>
        <v>2.3582804469923984</v>
      </c>
      <c r="J3" s="2">
        <f t="shared" ref="J3:J9" si="5">SQRT(H3)</f>
        <v>0.16532795690182994</v>
      </c>
      <c r="K3" s="3">
        <f t="shared" ref="K3:K10" si="6">G3*1000*806554.429/((1-0.25)*(B3-1)^2)</f>
        <v>11305965.224510266</v>
      </c>
      <c r="L3" s="8"/>
    </row>
    <row r="4" spans="1:16" ht="15.75" customHeight="1">
      <c r="A4" s="7" t="s">
        <v>34</v>
      </c>
      <c r="B4" s="1">
        <v>26</v>
      </c>
      <c r="C4" s="1">
        <v>0.98020600000000002</v>
      </c>
      <c r="D4" s="1">
        <f t="shared" si="3"/>
        <v>0.99005353390612172</v>
      </c>
      <c r="E4" s="1">
        <v>4.5999999999999999E-3</v>
      </c>
      <c r="F4" s="1">
        <f t="shared" si="0"/>
        <v>6.7823299831252681E-2</v>
      </c>
      <c r="G4" s="2">
        <f t="shared" si="1"/>
        <v>6.5347066666666667</v>
      </c>
      <c r="H4" s="2">
        <f t="shared" si="2"/>
        <v>3.0666666666666668E-2</v>
      </c>
      <c r="I4" s="2">
        <f t="shared" si="4"/>
        <v>2.5563072324481397</v>
      </c>
      <c r="J4" s="2">
        <f t="shared" si="5"/>
        <v>0.17511900715418263</v>
      </c>
      <c r="K4" s="3">
        <f t="shared" si="6"/>
        <v>11243939.422327098</v>
      </c>
      <c r="L4" s="8"/>
    </row>
    <row r="5" spans="1:16" ht="15.75" customHeight="1">
      <c r="A5" s="1" t="s">
        <v>17</v>
      </c>
      <c r="B5" s="1">
        <v>28</v>
      </c>
      <c r="C5" s="1">
        <v>1.1429100000000001</v>
      </c>
      <c r="D5" s="1">
        <f t="shared" si="3"/>
        <v>1.0690696890287368</v>
      </c>
      <c r="E5" s="1">
        <v>3.7000000000000002E-3</v>
      </c>
      <c r="F5" s="1">
        <f t="shared" si="0"/>
        <v>6.0827625302982198E-2</v>
      </c>
      <c r="G5" s="2">
        <f t="shared" si="1"/>
        <v>7.6194000000000006</v>
      </c>
      <c r="H5" s="2">
        <f t="shared" si="2"/>
        <v>2.466666666666667E-2</v>
      </c>
      <c r="I5" s="2">
        <f t="shared" si="4"/>
        <v>2.7603260676956265</v>
      </c>
      <c r="J5" s="2">
        <f t="shared" si="5"/>
        <v>0.15705625319186331</v>
      </c>
      <c r="K5" s="3">
        <f t="shared" si="6"/>
        <v>11239983.203150619</v>
      </c>
      <c r="L5" s="8"/>
    </row>
    <row r="6" spans="1:16" ht="15.75" customHeight="1">
      <c r="A6" s="7" t="s">
        <v>35</v>
      </c>
      <c r="B6" s="1">
        <v>29</v>
      </c>
      <c r="C6" s="1">
        <v>1.2272350000000001</v>
      </c>
      <c r="D6" s="1">
        <f t="shared" si="3"/>
        <v>1.1078063910268798</v>
      </c>
      <c r="E6" s="1">
        <v>3.8999999999999998E-3</v>
      </c>
      <c r="F6" s="1">
        <f t="shared" si="0"/>
        <v>6.244997998398398E-2</v>
      </c>
      <c r="G6" s="2">
        <f t="shared" si="1"/>
        <v>8.1815666666666669</v>
      </c>
      <c r="H6" s="2">
        <f t="shared" si="2"/>
        <v>2.5999999999999999E-2</v>
      </c>
      <c r="I6" s="2">
        <f t="shared" si="4"/>
        <v>2.8603438021794978</v>
      </c>
      <c r="J6" s="2">
        <f t="shared" si="5"/>
        <v>0.161245154965971</v>
      </c>
      <c r="K6" s="3">
        <f t="shared" si="6"/>
        <v>11222583.046188379</v>
      </c>
      <c r="L6" s="8"/>
    </row>
    <row r="7" spans="1:16" ht="15.75" customHeight="1">
      <c r="A7" s="1" t="s">
        <v>23</v>
      </c>
      <c r="B7" s="1">
        <v>32</v>
      </c>
      <c r="C7" s="1">
        <v>1.5013780000000001</v>
      </c>
      <c r="D7" s="1">
        <f t="shared" si="3"/>
        <v>1.2253073083924702</v>
      </c>
      <c r="E7" s="1">
        <v>4.4999999999999997E-3</v>
      </c>
      <c r="F7" s="1">
        <f t="shared" si="0"/>
        <v>6.7082039324993695E-2</v>
      </c>
      <c r="G7" s="2">
        <f t="shared" si="1"/>
        <v>10.009186666666668</v>
      </c>
      <c r="H7" s="2">
        <f t="shared" si="2"/>
        <v>0.03</v>
      </c>
      <c r="I7" s="2">
        <f t="shared" si="4"/>
        <v>3.1637298662601818</v>
      </c>
      <c r="J7" s="2">
        <f t="shared" si="5"/>
        <v>0.17320508075688773</v>
      </c>
      <c r="K7" s="3">
        <f t="shared" si="6"/>
        <v>11200768.417187301</v>
      </c>
      <c r="L7" s="8"/>
    </row>
    <row r="8" spans="1:16" ht="15.75" customHeight="1">
      <c r="A8" s="1" t="s">
        <v>24</v>
      </c>
      <c r="B8" s="1">
        <v>42</v>
      </c>
      <c r="C8" s="1">
        <v>2.6310169999999999</v>
      </c>
      <c r="D8" s="1">
        <f t="shared" si="3"/>
        <v>1.6220409982488111</v>
      </c>
      <c r="E8" s="1">
        <v>5.3E-3</v>
      </c>
      <c r="F8" s="1">
        <f t="shared" si="0"/>
        <v>7.2801098892805186E-2</v>
      </c>
      <c r="G8" s="2">
        <f t="shared" si="1"/>
        <v>17.540113333333334</v>
      </c>
      <c r="H8" s="2">
        <f t="shared" si="2"/>
        <v>3.5333333333333335E-2</v>
      </c>
      <c r="I8" s="2">
        <f t="shared" si="4"/>
        <v>4.1880918487222001</v>
      </c>
      <c r="J8" s="2">
        <f t="shared" si="5"/>
        <v>0.18797162906495579</v>
      </c>
      <c r="K8" s="3">
        <f t="shared" si="6"/>
        <v>11221143.045141349</v>
      </c>
      <c r="L8" s="8"/>
    </row>
    <row r="9" spans="1:16" ht="15.75" customHeight="1">
      <c r="A9" s="7" t="s">
        <v>37</v>
      </c>
      <c r="B9" s="1">
        <v>47</v>
      </c>
      <c r="C9" s="1">
        <v>3.3271860000000002</v>
      </c>
      <c r="D9" s="1">
        <f t="shared" si="3"/>
        <v>1.8240575648811088</v>
      </c>
      <c r="E9" s="1">
        <v>5.4999999999999997E-3</v>
      </c>
      <c r="F9" s="1">
        <f t="shared" si="0"/>
        <v>7.4161984870956627E-2</v>
      </c>
      <c r="G9" s="2">
        <f t="shared" si="1"/>
        <v>22.181240000000003</v>
      </c>
      <c r="H9" s="2">
        <f t="shared" si="2"/>
        <v>3.6666666666666667E-2</v>
      </c>
      <c r="I9" s="2">
        <f t="shared" si="4"/>
        <v>4.7096963808721259</v>
      </c>
      <c r="J9" s="2">
        <f t="shared" si="5"/>
        <v>0.19148542155126763</v>
      </c>
      <c r="K9" s="3">
        <f t="shared" si="6"/>
        <v>11273079.623637026</v>
      </c>
      <c r="L9" s="8"/>
    </row>
    <row r="10" spans="1:16" ht="15.75" customHeight="1">
      <c r="A10" s="7" t="s">
        <v>36</v>
      </c>
      <c r="B10" s="1">
        <v>64</v>
      </c>
      <c r="C10" s="1">
        <v>6.4478260000000001</v>
      </c>
      <c r="D10" s="1">
        <f t="shared" si="3"/>
        <v>2.5392569779366561</v>
      </c>
      <c r="E10" s="1"/>
      <c r="F10" s="1"/>
      <c r="G10" s="2">
        <f t="shared" si="1"/>
        <v>42.985506666666666</v>
      </c>
      <c r="H10" s="2"/>
      <c r="I10" s="2">
        <f t="shared" si="4"/>
        <v>6.5563333248597626</v>
      </c>
      <c r="J10" s="2"/>
      <c r="K10" s="3">
        <f>AVERAGE(K2:K9)</f>
        <v>11262347.793990659</v>
      </c>
      <c r="L10" s="8"/>
    </row>
    <row r="11" spans="1:16" ht="15.75" customHeight="1">
      <c r="P11" s="8"/>
    </row>
    <row r="12" spans="1:16" ht="15.75" customHeight="1">
      <c r="C12">
        <v>1</v>
      </c>
      <c r="I12" s="9"/>
      <c r="L12" s="1"/>
      <c r="M12" s="1"/>
    </row>
    <row r="13" spans="1:16" ht="15.75" customHeight="1">
      <c r="L13" s="2"/>
      <c r="M13" s="2"/>
    </row>
    <row r="36" spans="1:4" ht="15.75" customHeight="1">
      <c r="A36" s="7" t="s">
        <v>32</v>
      </c>
      <c r="B36" s="1" t="s">
        <v>1</v>
      </c>
      <c r="C36" s="7" t="s">
        <v>30</v>
      </c>
      <c r="D36" t="s">
        <v>31</v>
      </c>
    </row>
    <row r="37" spans="1:4" ht="15.75" customHeight="1">
      <c r="A37" s="7" t="s">
        <v>33</v>
      </c>
      <c r="B37" s="1">
        <v>22</v>
      </c>
      <c r="C37" s="2">
        <v>4.6713266666666664</v>
      </c>
      <c r="D37" s="3">
        <v>11391320.369783239</v>
      </c>
    </row>
    <row r="38" spans="1:4" ht="15.75" customHeight="1">
      <c r="A38" s="1" t="s">
        <v>13</v>
      </c>
      <c r="B38" s="1">
        <v>24</v>
      </c>
      <c r="C38" s="2">
        <v>5.5614866666666671</v>
      </c>
      <c r="D38" s="3">
        <v>11305965.224510266</v>
      </c>
    </row>
    <row r="39" spans="1:4" ht="15.75" customHeight="1">
      <c r="A39" s="7" t="s">
        <v>34</v>
      </c>
      <c r="B39" s="1">
        <v>26</v>
      </c>
      <c r="C39" s="2">
        <v>6.5347066666666667</v>
      </c>
      <c r="D39" s="3">
        <v>11243939.422327098</v>
      </c>
    </row>
    <row r="40" spans="1:4" ht="15.75" customHeight="1">
      <c r="A40" s="1" t="s">
        <v>17</v>
      </c>
      <c r="B40" s="1">
        <v>28</v>
      </c>
      <c r="C40" s="2">
        <v>7.6194000000000006</v>
      </c>
      <c r="D40" s="3">
        <v>11239983.203150619</v>
      </c>
    </row>
    <row r="41" spans="1:4" ht="15.75" customHeight="1">
      <c r="A41" s="7" t="s">
        <v>35</v>
      </c>
      <c r="B41" s="1">
        <v>29</v>
      </c>
      <c r="C41" s="2">
        <v>8.1815666666666669</v>
      </c>
      <c r="D41" s="3">
        <v>11222583.046188379</v>
      </c>
    </row>
    <row r="42" spans="1:4" ht="15.75" customHeight="1">
      <c r="A42" s="1" t="s">
        <v>23</v>
      </c>
      <c r="B42" s="1">
        <v>32</v>
      </c>
      <c r="C42" s="2">
        <v>10.009186666666668</v>
      </c>
      <c r="D42" s="3">
        <v>11200768.417187301</v>
      </c>
    </row>
    <row r="43" spans="1:4" ht="15.75" customHeight="1">
      <c r="A43" s="1" t="s">
        <v>24</v>
      </c>
      <c r="B43" s="1">
        <v>42</v>
      </c>
      <c r="C43" s="2">
        <v>17.540113333333334</v>
      </c>
      <c r="D43" s="3">
        <v>11221143.045141349</v>
      </c>
    </row>
    <row r="44" spans="1:4" ht="15.75" customHeight="1">
      <c r="A44" s="7" t="s">
        <v>37</v>
      </c>
      <c r="B44" s="1">
        <v>47</v>
      </c>
      <c r="C44" s="2">
        <v>22.181240000000003</v>
      </c>
      <c r="D44" s="3">
        <v>11273079.623637026</v>
      </c>
    </row>
  </sheetData>
  <sortState ref="A2:I10">
    <sortCondition ref="B2:B1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9" sqref="B29"/>
    </sheetView>
  </sheetViews>
  <sheetFormatPr baseColWidth="10" defaultColWidth="14.5" defaultRowHeight="15.75" customHeight="1" x14ac:dyDescent="0"/>
  <cols>
    <col min="1" max="1" width="16.5" customWidth="1"/>
    <col min="2" max="2" width="28.5" customWidth="1"/>
    <col min="3" max="3" width="18.1640625" customWidth="1"/>
  </cols>
  <sheetData>
    <row r="1" spans="1:6" ht="15.75" customHeight="1">
      <c r="A1" s="1" t="s">
        <v>0</v>
      </c>
      <c r="B1" s="1" t="s">
        <v>1</v>
      </c>
      <c r="C1" s="1" t="s">
        <v>11</v>
      </c>
      <c r="D1" s="1" t="s">
        <v>3</v>
      </c>
    </row>
    <row r="2" spans="1:6" ht="15.75" customHeight="1">
      <c r="A2" s="1" t="s">
        <v>4</v>
      </c>
      <c r="B2" s="1">
        <v>29</v>
      </c>
      <c r="C2" s="1">
        <v>1.2272350000000001</v>
      </c>
      <c r="D2" s="1">
        <f t="shared" ref="D2:D6" si="0">SQRT(C2)</f>
        <v>1.1078063910268798</v>
      </c>
      <c r="F2" s="3">
        <f t="shared" ref="F2:F10" si="1">1240*10^-9*D2</f>
        <v>1.3736799248733309E-6</v>
      </c>
    </row>
    <row r="3" spans="1:6" ht="15.75" customHeight="1">
      <c r="A3" s="1" t="s">
        <v>5</v>
      </c>
      <c r="B3" s="1">
        <v>22</v>
      </c>
      <c r="C3" s="1">
        <v>0.70069899999999996</v>
      </c>
      <c r="D3" s="1">
        <f t="shared" si="0"/>
        <v>0.83707765470116324</v>
      </c>
      <c r="F3" s="3">
        <f t="shared" si="1"/>
        <v>1.0379762918294423E-6</v>
      </c>
    </row>
    <row r="4" spans="1:6" ht="15.75" customHeight="1">
      <c r="A4" s="1" t="s">
        <v>6</v>
      </c>
      <c r="B4" s="1">
        <v>47</v>
      </c>
      <c r="C4" s="1">
        <v>3.3271860000000002</v>
      </c>
      <c r="D4" s="1">
        <f t="shared" si="0"/>
        <v>1.8240575648811088</v>
      </c>
      <c r="F4" s="3">
        <f t="shared" si="1"/>
        <v>2.2618313804525748E-6</v>
      </c>
    </row>
    <row r="5" spans="1:6" ht="15.75" customHeight="1">
      <c r="A5" s="1" t="s">
        <v>7</v>
      </c>
      <c r="B5" s="1">
        <v>64</v>
      </c>
      <c r="C5" s="1">
        <v>6.4478260000000001</v>
      </c>
      <c r="D5" s="1">
        <f t="shared" si="0"/>
        <v>2.5392569779366561</v>
      </c>
      <c r="F5" s="3">
        <f t="shared" si="1"/>
        <v>3.1486786526414535E-6</v>
      </c>
    </row>
    <row r="6" spans="1:6" ht="15.75" customHeight="1">
      <c r="A6" s="1" t="s">
        <v>8</v>
      </c>
      <c r="B6" s="1">
        <v>26</v>
      </c>
      <c r="C6" s="1">
        <v>0.98020600000000002</v>
      </c>
      <c r="D6" s="1">
        <f t="shared" si="0"/>
        <v>0.99005353390612172</v>
      </c>
      <c r="F6" s="3">
        <f t="shared" si="1"/>
        <v>1.227666382043591E-6</v>
      </c>
    </row>
    <row r="7" spans="1:6" ht="15.75" customHeight="1">
      <c r="A7" s="1" t="s">
        <v>12</v>
      </c>
      <c r="B7" s="4">
        <f t="shared" ref="B7:B10" si="2">((D7+0.063)/0.041)</f>
        <v>23.813611943629613</v>
      </c>
      <c r="C7" s="1">
        <v>0.83422300000000005</v>
      </c>
      <c r="D7" s="1">
        <f>SQRT(C7)</f>
        <v>0.91335808968881427</v>
      </c>
      <c r="F7" s="3">
        <f t="shared" si="1"/>
        <v>1.1325640312141298E-6</v>
      </c>
    </row>
    <row r="8" spans="1:6" ht="15.75" customHeight="1">
      <c r="A8" s="1" t="s">
        <v>14</v>
      </c>
      <c r="B8" s="4">
        <f t="shared" si="2"/>
        <v>25.684232534295653</v>
      </c>
      <c r="C8" s="1">
        <v>1.1429100000000001</v>
      </c>
      <c r="D8" s="5">
        <f>SQRT(C6)</f>
        <v>0.99005353390612172</v>
      </c>
      <c r="F8" s="3">
        <f t="shared" si="1"/>
        <v>1.227666382043591E-6</v>
      </c>
    </row>
    <row r="9" spans="1:6" ht="15.75" customHeight="1">
      <c r="A9" s="1" t="s">
        <v>15</v>
      </c>
      <c r="B9" s="4">
        <f t="shared" si="2"/>
        <v>31.422129472987073</v>
      </c>
      <c r="C9" s="1">
        <v>1.5013780000000001</v>
      </c>
      <c r="D9" s="5">
        <f t="shared" ref="D9:D10" si="3">SQRT(C9)</f>
        <v>1.2253073083924702</v>
      </c>
      <c r="F9" s="3">
        <f t="shared" si="1"/>
        <v>1.519381062406663E-6</v>
      </c>
    </row>
    <row r="10" spans="1:6" ht="15.75" customHeight="1">
      <c r="A10" s="1" t="s">
        <v>16</v>
      </c>
      <c r="B10" s="4">
        <f t="shared" si="2"/>
        <v>41.098560932897826</v>
      </c>
      <c r="C10" s="1">
        <v>2.6310169999999999</v>
      </c>
      <c r="D10" s="5">
        <f t="shared" si="3"/>
        <v>1.6220409982488111</v>
      </c>
      <c r="F10" s="3">
        <f t="shared" si="1"/>
        <v>2.0113308378285258E-6</v>
      </c>
    </row>
    <row r="12" spans="1:6" ht="15.75" customHeight="1">
      <c r="A12" s="1"/>
      <c r="B12" s="1"/>
      <c r="C12" s="1"/>
    </row>
    <row r="13" spans="1:6" ht="15.75" customHeight="1">
      <c r="B13" s="4" t="s">
        <v>18</v>
      </c>
      <c r="C13" s="2" t="s">
        <v>19</v>
      </c>
    </row>
    <row r="14" spans="1:6" ht="15.75" customHeight="1">
      <c r="B14" s="2">
        <v>6.5820000000000003E-16</v>
      </c>
      <c r="C14" s="2">
        <v>300000000</v>
      </c>
    </row>
    <row r="15" spans="1:6" ht="15.75" customHeight="1">
      <c r="B15" s="4"/>
      <c r="C15" s="2"/>
    </row>
    <row r="16" spans="1:6" ht="15.75" customHeight="1">
      <c r="B16" s="4"/>
      <c r="C16" s="2"/>
    </row>
    <row r="17" spans="1:4" ht="15.75" customHeight="1">
      <c r="B17" s="1"/>
      <c r="D17" s="2"/>
    </row>
    <row r="18" spans="1:4" ht="15.75" customHeight="1">
      <c r="A18" s="1"/>
      <c r="B18" s="6" t="s">
        <v>20</v>
      </c>
      <c r="C18" s="1" t="s">
        <v>21</v>
      </c>
      <c r="D18" s="1" t="s">
        <v>22</v>
      </c>
    </row>
    <row r="19" spans="1:4" ht="15.75" customHeight="1">
      <c r="A19" s="3">
        <f t="shared" ref="A19:A27" si="4">(C19*1000)/(0.0000000000000006582*300000000*D19)</f>
        <v>54936550.593348175</v>
      </c>
      <c r="B19" s="3">
        <f t="shared" ref="B19:B27" si="5">0.25*A19</f>
        <v>13734137.648337044</v>
      </c>
      <c r="C19" s="3">
        <f t="shared" ref="C19:C27" si="6">C2*(50/7.5)</f>
        <v>8.1815666666666669</v>
      </c>
      <c r="D19">
        <f t="shared" ref="D19:D27" si="7">(B2-1.537)^2</f>
        <v>754.2163690000001</v>
      </c>
    </row>
    <row r="20" spans="1:4" ht="15.75" customHeight="1">
      <c r="A20" s="3">
        <f t="shared" si="4"/>
        <v>56496624.061001949</v>
      </c>
      <c r="B20" s="3">
        <f t="shared" si="5"/>
        <v>14124156.015250487</v>
      </c>
      <c r="C20" s="3">
        <f t="shared" si="6"/>
        <v>4.6713266666666664</v>
      </c>
      <c r="D20">
        <f t="shared" si="7"/>
        <v>418.73436900000002</v>
      </c>
    </row>
    <row r="21" spans="1:4" ht="15.75" customHeight="1">
      <c r="A21" s="3">
        <f t="shared" si="4"/>
        <v>54348868.561040908</v>
      </c>
      <c r="B21" s="3">
        <f t="shared" si="5"/>
        <v>13587217.140260227</v>
      </c>
      <c r="C21" s="3">
        <f t="shared" si="6"/>
        <v>22.181240000000003</v>
      </c>
      <c r="D21">
        <f t="shared" si="7"/>
        <v>2066.8843689999999</v>
      </c>
    </row>
    <row r="22" spans="1:4" ht="15.75" customHeight="1">
      <c r="A22" s="3">
        <f t="shared" si="4"/>
        <v>55795251.517475605</v>
      </c>
      <c r="B22" s="3">
        <f t="shared" si="5"/>
        <v>13948812.879368901</v>
      </c>
      <c r="C22" s="3">
        <f t="shared" si="6"/>
        <v>42.985506666666666</v>
      </c>
      <c r="D22">
        <f t="shared" si="7"/>
        <v>3901.6263690000001</v>
      </c>
    </row>
    <row r="23" spans="1:4" ht="15.75" customHeight="1">
      <c r="A23" s="3">
        <f t="shared" si="4"/>
        <v>55300305.969663434</v>
      </c>
      <c r="B23" s="3">
        <f t="shared" si="5"/>
        <v>13825076.492415858</v>
      </c>
      <c r="C23" s="3">
        <f t="shared" si="6"/>
        <v>6.5347066666666667</v>
      </c>
      <c r="D23">
        <f t="shared" si="7"/>
        <v>598.43836900000008</v>
      </c>
    </row>
    <row r="24" spans="1:4" ht="15.75" customHeight="1">
      <c r="A24" s="3">
        <f t="shared" si="4"/>
        <v>56756223.283136129</v>
      </c>
      <c r="B24" s="3">
        <f t="shared" si="5"/>
        <v>14189055.820784032</v>
      </c>
      <c r="C24" s="3">
        <f t="shared" si="6"/>
        <v>5.5614866666666671</v>
      </c>
      <c r="D24">
        <f t="shared" si="7"/>
        <v>496.24743968706156</v>
      </c>
    </row>
    <row r="25" spans="1:4" ht="15.75" customHeight="1">
      <c r="A25" s="3">
        <f t="shared" si="4"/>
        <v>66176975.138216101</v>
      </c>
      <c r="B25" s="3">
        <f t="shared" si="5"/>
        <v>16544243.784554025</v>
      </c>
      <c r="C25" s="3">
        <f t="shared" si="6"/>
        <v>7.6194000000000006</v>
      </c>
      <c r="D25">
        <f t="shared" si="7"/>
        <v>583.08883906534652</v>
      </c>
    </row>
    <row r="26" spans="1:4" ht="15.75" customHeight="1">
      <c r="A26" s="3">
        <f t="shared" si="4"/>
        <v>56755685.390992895</v>
      </c>
      <c r="B26" s="3">
        <f t="shared" si="5"/>
        <v>14188921.347748224</v>
      </c>
      <c r="C26" s="3">
        <f t="shared" si="6"/>
        <v>10.009186666666668</v>
      </c>
      <c r="D26">
        <f t="shared" si="7"/>
        <v>893.12096361720069</v>
      </c>
    </row>
    <row r="27" spans="1:4" ht="15.75" customHeight="1">
      <c r="A27" s="3">
        <f t="shared" si="4"/>
        <v>56755300.192716658</v>
      </c>
      <c r="B27" s="3">
        <f t="shared" si="5"/>
        <v>14188825.048179165</v>
      </c>
      <c r="C27" s="3">
        <f t="shared" si="6"/>
        <v>17.540113333333334</v>
      </c>
      <c r="D27">
        <f t="shared" si="7"/>
        <v>1565.1171034473875</v>
      </c>
    </row>
    <row r="28" spans="1:4" ht="15.75" customHeight="1">
      <c r="B28" s="3">
        <f>AVERAGE(B19:B24,B26,B27)</f>
        <v>13973275.299042992</v>
      </c>
    </row>
  </sheetData>
  <sortState ref="A19:D27">
    <sortCondition descending="1" ref="D19:D2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Bowyer</cp:lastModifiedBy>
  <dcterms:modified xsi:type="dcterms:W3CDTF">2015-04-15T21:58:09Z</dcterms:modified>
</cp:coreProperties>
</file>