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1de20d32cfc2cb4/Cursos/Santander/Excel com IA/"/>
    </mc:Choice>
  </mc:AlternateContent>
  <xr:revisionPtr revIDLastSave="324" documentId="8_{43C77747-BBBB-4F3A-8030-4E0F006F2CBE}" xr6:coauthVersionLast="47" xr6:coauthVersionMax="47" xr10:uidLastSave="{48942C18-D869-41A9-82AA-B1C904A236D5}"/>
  <bookViews>
    <workbookView xWindow="-120" yWindow="-120" windowWidth="20730" windowHeight="11040" xr2:uid="{EBBF2E1F-4206-4041-824F-F64A2FBEB091}"/>
  </bookViews>
  <sheets>
    <sheet name="Planilha1" sheetId="1" r:id="rId1"/>
    <sheet name="Planilha2" sheetId="2" r:id="rId2"/>
  </sheets>
  <definedNames>
    <definedName name="Aporte">Planilha1!$D$8</definedName>
    <definedName name="Patrimonio">Planilha1!$D$11</definedName>
    <definedName name="Qtd_anos">Planilha1!$D$9</definedName>
    <definedName name="Rendimento_carteira">Planilha1!$D$4</definedName>
    <definedName name="Salario">Planilha1!$D$3</definedName>
    <definedName name="Sugestao_investimento">Planilha1!$D$5</definedName>
    <definedName name="Taxa_mensal">Planilha1!$D$10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1" l="1"/>
  <c r="C32" i="1"/>
  <c r="C33" i="1"/>
  <c r="C34" i="1"/>
  <c r="C35" i="1"/>
  <c r="C30" i="1"/>
  <c r="A15" i="2"/>
  <c r="A16" i="2"/>
  <c r="A17" i="2"/>
  <c r="A18" i="2"/>
  <c r="A19" i="2"/>
  <c r="A20" i="2"/>
  <c r="A9" i="2"/>
  <c r="A10" i="2"/>
  <c r="A11" i="2"/>
  <c r="A12" i="2"/>
  <c r="A13" i="2"/>
  <c r="A14" i="2"/>
  <c r="A4" i="2"/>
  <c r="A5" i="2"/>
  <c r="A6" i="2"/>
  <c r="A7" i="2"/>
  <c r="A8" i="2"/>
  <c r="A3" i="2"/>
  <c r="C27" i="1"/>
  <c r="D11" i="1"/>
  <c r="D12" i="1" s="1"/>
  <c r="D5" i="1"/>
  <c r="C17" i="1"/>
  <c r="D17" i="1" s="1"/>
  <c r="C16" i="1"/>
  <c r="D16" i="1" s="1"/>
  <c r="C20" i="1"/>
  <c r="D20" i="1" s="1"/>
  <c r="C22" i="1"/>
  <c r="D22" i="1" s="1"/>
  <c r="C21" i="1"/>
  <c r="D21" i="1" s="1"/>
  <c r="C19" i="1"/>
  <c r="D19" i="1" s="1"/>
  <c r="C18" i="1"/>
  <c r="D18" i="1" s="1"/>
  <c r="C15" i="1"/>
  <c r="D15" i="1" s="1"/>
  <c r="D30" i="1" l="1"/>
  <c r="D35" i="1"/>
  <c r="D34" i="1"/>
  <c r="D33" i="1"/>
  <c r="D32" i="1"/>
  <c r="D31" i="1"/>
  <c r="D36" i="1" l="1"/>
</calcChain>
</file>

<file path=xl/sharedStrings.xml><?xml version="1.0" encoding="utf-8"?>
<sst xmlns="http://schemas.openxmlformats.org/spreadsheetml/2006/main" count="72" uniqueCount="36">
  <si>
    <t>Quanto investir por mês?</t>
  </si>
  <si>
    <t>Por quantos anos?</t>
  </si>
  <si>
    <t>Taxa de rendimento mensal?</t>
  </si>
  <si>
    <t>Patrimônio Acumulado?</t>
  </si>
  <si>
    <t>Dividendos Mensais</t>
  </si>
  <si>
    <t>INVESTIMENTO MENSAL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</si>
  <si>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</si>
  <si>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</si>
  <si>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</si>
  <si>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</si>
  <si>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</si>
  <si>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</si>
  <si>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Quanto em 15 anos?</t>
  </si>
  <si>
    <t>Quanto em 3 anos?</t>
  </si>
  <si>
    <t>Quanto em 4 anos?</t>
  </si>
  <si>
    <t>Dividendos</t>
  </si>
  <si>
    <t>CONFIGURAÇÕES</t>
  </si>
  <si>
    <t>Rendimento Carteira</t>
  </si>
  <si>
    <t>Salário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</si>
  <si>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</si>
  <si>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</si>
  <si>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</si>
  <si>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</si>
  <si>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</si>
  <si>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</si>
  <si>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</si>
  <si>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</si>
  <si>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</si>
  <si>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FOF's</t>
  </si>
  <si>
    <t>DESENVOLVIMENTO</t>
  </si>
  <si>
    <t>HOTELARIAS</t>
  </si>
  <si>
    <t>Conservador</t>
  </si>
  <si>
    <t>%</t>
  </si>
  <si>
    <t>CHAVE</t>
  </si>
  <si>
    <t>Moderado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</si>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</sst>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5" formatCode="0.000%"/>
    <numFmt numFmtId="168" formatCode="&quot;R$&quot;\ #,##0.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  <border>
      <left/>
      <right style="medium">
        <color indexed="64"/>
      </right>
      <top/>
      <bottom style="thin">
        <color theme="0" tint="-4.9989318521683403E-2"/>
      </bottom>
      <diagonal/>
    </border>
    <border>
      <left style="medium">
        <color indexed="64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medium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/>
      <top style="thin">
        <color theme="0" tint="-4.9989318521683403E-2"/>
      </top>
      <bottom style="medium">
        <color indexed="64"/>
      </bottom>
      <diagonal/>
    </border>
    <border>
      <left/>
      <right/>
      <top style="thin">
        <color theme="0" tint="-4.9989318521683403E-2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4.9989318521683403E-2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Border="1"/>
    <xf numFmtId="9" fontId="0" fillId="0" borderId="0" xfId="0" applyNumberFormat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8" fontId="0" fillId="5" borderId="6" xfId="0" applyNumberFormat="1" applyFill="1" applyBorder="1" applyAlignment="1">
      <alignment horizontal="center"/>
    </xf>
    <xf numFmtId="8" fontId="0" fillId="5" borderId="7" xfId="0" applyNumberFormat="1" applyFill="1" applyBorder="1"/>
    <xf numFmtId="8" fontId="0" fillId="5" borderId="9" xfId="0" applyNumberFormat="1" applyFill="1" applyBorder="1" applyAlignment="1">
      <alignment horizontal="center"/>
    </xf>
    <xf numFmtId="8" fontId="0" fillId="5" borderId="10" xfId="0" applyNumberFormat="1" applyFill="1" applyBorder="1"/>
    <xf numFmtId="8" fontId="0" fillId="5" borderId="12" xfId="0" applyNumberFormat="1" applyFill="1" applyBorder="1" applyAlignment="1">
      <alignment horizontal="center"/>
    </xf>
    <xf numFmtId="8" fontId="0" fillId="5" borderId="13" xfId="0" applyNumberFormat="1" applyFill="1" applyBorder="1"/>
    <xf numFmtId="0" fontId="7" fillId="5" borderId="5" xfId="0" applyFont="1" applyFill="1" applyBorder="1" applyAlignment="1">
      <alignment horizontal="left" indent="3"/>
    </xf>
    <xf numFmtId="0" fontId="7" fillId="5" borderId="8" xfId="0" applyFont="1" applyFill="1" applyBorder="1" applyAlignment="1">
      <alignment horizontal="left" indent="3"/>
    </xf>
    <xf numFmtId="0" fontId="7" fillId="5" borderId="11" xfId="0" applyFont="1" applyFill="1" applyBorder="1" applyAlignment="1">
      <alignment horizontal="left" indent="3"/>
    </xf>
    <xf numFmtId="0" fontId="5" fillId="6" borderId="1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left" indent="3"/>
    </xf>
    <xf numFmtId="0" fontId="7" fillId="3" borderId="15" xfId="0" applyFont="1" applyFill="1" applyBorder="1" applyAlignment="1">
      <alignment horizontal="left" indent="3"/>
    </xf>
    <xf numFmtId="168" fontId="0" fillId="0" borderId="16" xfId="0" applyNumberFormat="1" applyBorder="1" applyAlignment="1">
      <alignment horizontal="center"/>
    </xf>
    <xf numFmtId="0" fontId="7" fillId="3" borderId="17" xfId="0" applyFont="1" applyFill="1" applyBorder="1" applyAlignment="1">
      <alignment horizontal="left" indent="3"/>
    </xf>
    <xf numFmtId="0" fontId="7" fillId="3" borderId="18" xfId="0" applyFont="1" applyFill="1" applyBorder="1" applyAlignment="1">
      <alignment horizontal="left" indent="3"/>
    </xf>
    <xf numFmtId="10" fontId="0" fillId="0" borderId="19" xfId="0" applyNumberFormat="1" applyBorder="1" applyAlignment="1">
      <alignment horizontal="center"/>
    </xf>
    <xf numFmtId="0" fontId="7" fillId="3" borderId="20" xfId="0" applyFont="1" applyFill="1" applyBorder="1" applyAlignment="1">
      <alignment horizontal="left" indent="3"/>
    </xf>
    <xf numFmtId="0" fontId="7" fillId="3" borderId="21" xfId="0" applyFont="1" applyFill="1" applyBorder="1" applyAlignment="1">
      <alignment horizontal="left" indent="3"/>
    </xf>
    <xf numFmtId="168" fontId="0" fillId="3" borderId="22" xfId="0" applyNumberFormat="1" applyFill="1" applyBorder="1" applyAlignment="1">
      <alignment horizontal="center"/>
    </xf>
    <xf numFmtId="168" fontId="4" fillId="0" borderId="23" xfId="1" applyNumberFormat="1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165" fontId="4" fillId="0" borderId="19" xfId="2" applyNumberFormat="1" applyFont="1" applyBorder="1" applyAlignment="1">
      <alignment horizontal="center"/>
    </xf>
    <xf numFmtId="0" fontId="8" fillId="5" borderId="17" xfId="0" applyFont="1" applyFill="1" applyBorder="1" applyAlignment="1">
      <alignment horizontal="left" indent="3"/>
    </xf>
    <xf numFmtId="0" fontId="8" fillId="5" borderId="18" xfId="0" applyFont="1" applyFill="1" applyBorder="1" applyAlignment="1">
      <alignment horizontal="left" indent="3"/>
    </xf>
    <xf numFmtId="8" fontId="4" fillId="5" borderId="19" xfId="0" applyNumberFormat="1" applyFont="1" applyFill="1" applyBorder="1" applyAlignment="1">
      <alignment horizontal="center"/>
    </xf>
    <xf numFmtId="0" fontId="8" fillId="5" borderId="20" xfId="0" applyFont="1" applyFill="1" applyBorder="1" applyAlignment="1">
      <alignment horizontal="left" indent="3"/>
    </xf>
    <xf numFmtId="0" fontId="8" fillId="5" borderId="21" xfId="0" applyFont="1" applyFill="1" applyBorder="1" applyAlignment="1">
      <alignment horizontal="left" indent="3"/>
    </xf>
    <xf numFmtId="8" fontId="4" fillId="5" borderId="22" xfId="0" applyNumberFormat="1" applyFont="1" applyFill="1" applyBorder="1" applyAlignment="1">
      <alignment horizontal="center"/>
    </xf>
    <xf numFmtId="0" fontId="2" fillId="2" borderId="0" xfId="3"/>
    <xf numFmtId="168" fontId="0" fillId="3" borderId="0" xfId="0" applyNumberFormat="1" applyFill="1" applyAlignment="1">
      <alignment horizontal="center"/>
    </xf>
    <xf numFmtId="0" fontId="2" fillId="2" borderId="0" xfId="3" applyAlignment="1">
      <alignment horizontal="center"/>
    </xf>
    <xf numFmtId="168" fontId="0" fillId="0" borderId="0" xfId="0" applyNumberFormat="1" applyAlignment="1">
      <alignment horizontal="center"/>
    </xf>
    <xf numFmtId="0" fontId="3" fillId="7" borderId="0" xfId="0" applyFont="1" applyFill="1" applyAlignment="1">
      <alignment horizontal="center"/>
    </xf>
    <xf numFmtId="0" fontId="0" fillId="7" borderId="0" xfId="0" applyFill="1"/>
    <xf numFmtId="0" fontId="0" fillId="0" borderId="0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9" fontId="0" fillId="0" borderId="0" xfId="0" applyNumberFormat="1" applyFill="1" applyBorder="1" applyAlignment="1">
      <alignment horizontal="center"/>
    </xf>
    <xf numFmtId="168" fontId="3" fillId="7" borderId="0" xfId="0" applyNumberFormat="1" applyFont="1" applyFill="1" applyAlignment="1">
      <alignment horizont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Planilha1!$C$29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Planilha1!$B$30:$B$35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FOF's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Planilha1!$C$30:$C$35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2-476E-8CA5-D37C81175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37</xdr:row>
      <xdr:rowOff>52387</xdr:rowOff>
    </xdr:from>
    <xdr:to>
      <xdr:col>3</xdr:col>
      <xdr:colOff>1162050</xdr:colOff>
      <xdr:row>53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60C943-5019-1B40-06D8-7C237BB44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80BD-100F-4F67-ABF8-B6092023E3CE}">
  <dimension ref="B1:D38"/>
  <sheetViews>
    <sheetView tabSelected="1" workbookViewId="0">
      <selection activeCell="F36" sqref="F36"/>
    </sheetView>
  </sheetViews>
  <sheetFormatPr defaultRowHeight="15" x14ac:dyDescent="0.25"/>
  <cols>
    <col min="2" max="2" width="48.28515625" customWidth="1"/>
    <col min="3" max="3" width="32.85546875" customWidth="1"/>
    <col min="4" max="4" width="17.85546875" bestFit="1" customWidth="1"/>
    <col min="5" max="5" width="23.7109375" bestFit="1" customWidth="1"/>
    <col min="6" max="6" width="12" customWidth="1"/>
  </cols>
  <sheetData>
    <row r="1" spans="2:4" ht="15.75" thickBot="1" x14ac:dyDescent="0.3"/>
    <row r="2" spans="2:4" ht="27.75" customHeight="1" x14ac:dyDescent="0.25">
      <c r="B2" s="18" t="s">
        <v>16</v>
      </c>
      <c r="C2" s="19"/>
      <c r="D2" s="20"/>
    </row>
    <row r="3" spans="2:4" ht="15.95" customHeight="1" x14ac:dyDescent="0.25">
      <c r="B3" s="21" t="s">
        <v>18</v>
      </c>
      <c r="C3" s="22"/>
      <c r="D3" s="23">
        <v>10000</v>
      </c>
    </row>
    <row r="4" spans="2:4" ht="15.95" customHeight="1" x14ac:dyDescent="0.25">
      <c r="B4" s="24" t="s">
        <v>17</v>
      </c>
      <c r="C4" s="25"/>
      <c r="D4" s="26">
        <v>6.0000000000000001E-3</v>
      </c>
    </row>
    <row r="5" spans="2:4" ht="15.95" customHeight="1" thickBot="1" x14ac:dyDescent="0.3">
      <c r="B5" s="27" t="s">
        <v>35</v>
      </c>
      <c r="C5" s="28"/>
      <c r="D5" s="29">
        <f>D3*30%</f>
        <v>3000</v>
      </c>
    </row>
    <row r="6" spans="2:4" ht="15.75" thickBot="1" x14ac:dyDescent="0.3"/>
    <row r="7" spans="2:4" ht="27.75" customHeight="1" thickBot="1" x14ac:dyDescent="0.3">
      <c r="B7" s="6" t="s">
        <v>5</v>
      </c>
      <c r="C7" s="7"/>
      <c r="D7" s="8"/>
    </row>
    <row r="8" spans="2:4" ht="15.95" customHeight="1" x14ac:dyDescent="0.3">
      <c r="B8" s="21" t="s">
        <v>0</v>
      </c>
      <c r="C8" s="22"/>
      <c r="D8" s="30">
        <v>2000</v>
      </c>
    </row>
    <row r="9" spans="2:4" ht="15.95" customHeight="1" x14ac:dyDescent="0.3">
      <c r="B9" s="24" t="s">
        <v>1</v>
      </c>
      <c r="C9" s="25"/>
      <c r="D9" s="31">
        <v>5</v>
      </c>
    </row>
    <row r="10" spans="2:4" ht="15.95" customHeight="1" x14ac:dyDescent="0.3">
      <c r="B10" s="24" t="s">
        <v>2</v>
      </c>
      <c r="C10" s="25"/>
      <c r="D10" s="32">
        <v>1.0789999999999999E-2</v>
      </c>
    </row>
    <row r="11" spans="2:4" ht="15.95" customHeight="1" x14ac:dyDescent="0.3">
      <c r="B11" s="33" t="s">
        <v>3</v>
      </c>
      <c r="C11" s="34"/>
      <c r="D11" s="35">
        <f>FV(Taxa_mensal,Qtd_anos*12,Aporte*-1)</f>
        <v>167553.82799697528</v>
      </c>
    </row>
    <row r="12" spans="2:4" ht="15.95" customHeight="1" thickBot="1" x14ac:dyDescent="0.35">
      <c r="B12" s="36" t="s">
        <v>4</v>
      </c>
      <c r="C12" s="37"/>
      <c r="D12" s="38">
        <f>Patrimonio*Rendimento_carteira</f>
        <v>1005.3229679818517</v>
      </c>
    </row>
    <row r="13" spans="2:4" ht="15.75" thickBot="1" x14ac:dyDescent="0.3"/>
    <row r="14" spans="2:4" ht="27.75" customHeight="1" x14ac:dyDescent="0.25">
      <c r="B14" s="6" t="s">
        <v>11</v>
      </c>
      <c r="C14" s="7"/>
      <c r="D14" s="5" t="s">
        <v>15</v>
      </c>
    </row>
    <row r="15" spans="2:4" ht="15.95" customHeight="1" x14ac:dyDescent="0.25">
      <c r="B15" s="15" t="s">
        <v>6</v>
      </c>
      <c r="C15" s="9">
        <f>FV($D$10,2*12,$D$8*-1)</f>
        <v>54455.254595290433</v>
      </c>
      <c r="D15" s="10">
        <f>C15*Rendimento_carteira</f>
        <v>326.73152757174262</v>
      </c>
    </row>
    <row r="16" spans="2:4" ht="15.95" customHeight="1" x14ac:dyDescent="0.25">
      <c r="B16" s="16" t="s">
        <v>13</v>
      </c>
      <c r="C16" s="11">
        <f>FV($D$10,3*12,$D$8*-1)</f>
        <v>87416.748046044217</v>
      </c>
      <c r="D16" s="12">
        <f>C16*Rendimento_carteira</f>
        <v>524.50048827626529</v>
      </c>
    </row>
    <row r="17" spans="2:4" ht="15.95" customHeight="1" x14ac:dyDescent="0.25">
      <c r="B17" s="16" t="s">
        <v>14</v>
      </c>
      <c r="C17" s="11">
        <f>FV($D$10,4*12,$D$8*-1)</f>
        <v>124908.70598322031</v>
      </c>
      <c r="D17" s="12">
        <f>C17*Rendimento_carteira</f>
        <v>749.45223589932186</v>
      </c>
    </row>
    <row r="18" spans="2:4" ht="15.95" customHeight="1" x14ac:dyDescent="0.25">
      <c r="B18" s="16" t="s">
        <v>7</v>
      </c>
      <c r="C18" s="11">
        <f>FV($D$10,5*12,$D$8*-1)</f>
        <v>167553.82799697528</v>
      </c>
      <c r="D18" s="12">
        <f>C18*Rendimento_carteira</f>
        <v>1005.3229679818517</v>
      </c>
    </row>
    <row r="19" spans="2:4" ht="15.95" customHeight="1" x14ac:dyDescent="0.25">
      <c r="B19" s="16" t="s">
        <v>8</v>
      </c>
      <c r="C19" s="11">
        <f>FV($D$10,10*12,$D$8*-1)</f>
        <v>486568.42506034439</v>
      </c>
      <c r="D19" s="12">
        <f>C19*Rendimento_carteira</f>
        <v>2919.4105503620663</v>
      </c>
    </row>
    <row r="20" spans="2:4" ht="15.95" customHeight="1" x14ac:dyDescent="0.25">
      <c r="B20" s="16" t="s">
        <v>12</v>
      </c>
      <c r="C20" s="11">
        <f>FV($D$10,15*12,$D$8*-1)</f>
        <v>1093957.1929334418</v>
      </c>
      <c r="D20" s="12">
        <f>C20*Rendimento_carteira</f>
        <v>6563.7431576006511</v>
      </c>
    </row>
    <row r="21" spans="2:4" ht="15.95" customHeight="1" x14ac:dyDescent="0.25">
      <c r="B21" s="16" t="s">
        <v>9</v>
      </c>
      <c r="C21" s="11">
        <f>FV($D$10,20*12,$D$8*-1)</f>
        <v>2250396.800194161</v>
      </c>
      <c r="D21" s="12">
        <f>C21*Rendimento_carteira</f>
        <v>13502.380801164967</v>
      </c>
    </row>
    <row r="22" spans="2:4" ht="15.95" customHeight="1" thickBot="1" x14ac:dyDescent="0.3">
      <c r="B22" s="17" t="s">
        <v>10</v>
      </c>
      <c r="C22" s="13">
        <f>FV($D$10,30*12,$D$8*-1)</f>
        <v>8644339.3100094292</v>
      </c>
      <c r="D22" s="14">
        <f>C22*Rendimento_carteira</f>
        <v>51866.035860056574</v>
      </c>
    </row>
    <row r="26" spans="2:4" x14ac:dyDescent="0.25">
      <c r="B26" s="41" t="s">
        <v>21</v>
      </c>
      <c r="C26" s="41" t="s">
        <v>19</v>
      </c>
      <c r="D26" s="39"/>
    </row>
    <row r="27" spans="2:4" x14ac:dyDescent="0.25">
      <c r="B27" s="2" t="s">
        <v>20</v>
      </c>
      <c r="C27" s="40">
        <f>Aporte</f>
        <v>2000</v>
      </c>
      <c r="D27" s="2"/>
    </row>
    <row r="29" spans="2:4" x14ac:dyDescent="0.25">
      <c r="B29" s="43" t="s">
        <v>22</v>
      </c>
      <c r="C29" s="43" t="s">
        <v>23</v>
      </c>
      <c r="D29" s="43" t="s">
        <v>24</v>
      </c>
    </row>
    <row r="30" spans="2:4" x14ac:dyDescent="0.25">
      <c r="B30" s="1" t="s">
        <v>25</v>
      </c>
      <c r="C30" s="4">
        <f>VLOOKUP($C$26&amp;"-"&amp;B30,Planilha2!$A:$D,4,FALSE)</f>
        <v>0.5</v>
      </c>
      <c r="D30" s="42">
        <f>$C$27*C30</f>
        <v>1000</v>
      </c>
    </row>
    <row r="31" spans="2:4" x14ac:dyDescent="0.25">
      <c r="B31" s="1" t="s">
        <v>26</v>
      </c>
      <c r="C31" s="4">
        <f>VLOOKUP($C$26&amp;"-"&amp;B31,Planilha2!$A:$D,4,FALSE)</f>
        <v>0.1</v>
      </c>
      <c r="D31" s="42">
        <f t="shared" ref="D31:D35" si="0">$C$27*C31</f>
        <v>200</v>
      </c>
    </row>
    <row r="32" spans="2:4" x14ac:dyDescent="0.25">
      <c r="B32" s="1" t="s">
        <v>27</v>
      </c>
      <c r="C32" s="4">
        <f>VLOOKUP($C$26&amp;"-"&amp;B32,Planilha2!$A:$D,4,FALSE)</f>
        <v>0.05</v>
      </c>
      <c r="D32" s="42">
        <f t="shared" si="0"/>
        <v>100</v>
      </c>
    </row>
    <row r="33" spans="2:4" x14ac:dyDescent="0.25">
      <c r="B33" s="1" t="s">
        <v>28</v>
      </c>
      <c r="C33" s="4">
        <f>VLOOKUP($C$26&amp;"-"&amp;B33,Planilha2!$A:$D,4,FALSE)</f>
        <v>0.05</v>
      </c>
      <c r="D33" s="42">
        <f t="shared" si="0"/>
        <v>100</v>
      </c>
    </row>
    <row r="34" spans="2:4" x14ac:dyDescent="0.25">
      <c r="B34" s="1" t="s">
        <v>29</v>
      </c>
      <c r="C34" s="4">
        <f>VLOOKUP($C$26&amp;"-"&amp;B34,Planilha2!$A:$D,4,FALSE)</f>
        <v>0.2</v>
      </c>
      <c r="D34" s="42">
        <f t="shared" si="0"/>
        <v>400</v>
      </c>
    </row>
    <row r="35" spans="2:4" x14ac:dyDescent="0.25">
      <c r="B35" s="1" t="s">
        <v>30</v>
      </c>
      <c r="C35" s="4">
        <f>VLOOKUP($C$26&amp;"-"&amp;B35,Planilha2!$A:$D,4,FALSE)</f>
        <v>0.1</v>
      </c>
      <c r="D35" s="42">
        <f t="shared" si="0"/>
        <v>200</v>
      </c>
    </row>
    <row r="36" spans="2:4" x14ac:dyDescent="0.25">
      <c r="B36" s="44"/>
      <c r="C36" s="44"/>
      <c r="D36" s="50">
        <f>SUM(D30:D35)</f>
        <v>2000</v>
      </c>
    </row>
    <row r="38" spans="2:4" x14ac:dyDescent="0.25">
      <c r="C38" s="4"/>
    </row>
  </sheetData>
  <mergeCells count="11">
    <mergeCell ref="B7:D7"/>
    <mergeCell ref="B2:D2"/>
    <mergeCell ref="B3:C3"/>
    <mergeCell ref="B4:C4"/>
    <mergeCell ref="B5:C5"/>
    <mergeCell ref="B14:C14"/>
    <mergeCell ref="B8:C8"/>
    <mergeCell ref="B9:C9"/>
    <mergeCell ref="B10:C10"/>
    <mergeCell ref="B11:C11"/>
    <mergeCell ref="B12:C12"/>
  </mergeCells>
  <dataValidations count="1">
    <dataValidation type="list" allowBlank="1" showInputMessage="1" showErrorMessage="1" sqref="C26" xr:uid="{E1B74929-486C-42AC-92E8-9D36AC5F9583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3910F-B871-4C73-B9E6-00B53D2767F8}">
  <dimension ref="A2:D20"/>
  <sheetViews>
    <sheetView workbookViewId="0">
      <selection activeCell="D15" sqref="D15"/>
    </sheetView>
  </sheetViews>
  <sheetFormatPr defaultRowHeight="15" x14ac:dyDescent="0.25"/>
  <cols>
    <col min="1" max="1" width="30.85546875" bestFit="1" customWidth="1"/>
    <col min="2" max="2" width="12.140625" bestFit="1" customWidth="1"/>
    <col min="3" max="3" width="18.5703125" bestFit="1" customWidth="1"/>
  </cols>
  <sheetData>
    <row r="2" spans="1:4" x14ac:dyDescent="0.25">
      <c r="A2" t="s">
        <v>33</v>
      </c>
      <c r="B2" s="1" t="s">
        <v>21</v>
      </c>
      <c r="C2" s="1" t="s">
        <v>22</v>
      </c>
      <c r="D2" s="1" t="s">
        <v>32</v>
      </c>
    </row>
    <row r="3" spans="1:4" x14ac:dyDescent="0.25">
      <c r="A3" t="str">
        <f>B3&amp;"-"&amp;C3</f>
        <v>Conservador-PAPEL</v>
      </c>
      <c r="B3" t="s">
        <v>31</v>
      </c>
      <c r="C3" s="1" t="s">
        <v>25</v>
      </c>
      <c r="D3" s="4">
        <v>0.3</v>
      </c>
    </row>
    <row r="4" spans="1:4" x14ac:dyDescent="0.25">
      <c r="A4" t="str">
        <f t="shared" ref="A4:A20" si="0">B4&amp;"-"&amp;C4</f>
        <v>Conservador-TIJOLO</v>
      </c>
      <c r="B4" t="s">
        <v>31</v>
      </c>
      <c r="C4" s="1" t="s">
        <v>26</v>
      </c>
      <c r="D4" s="4">
        <v>0.5</v>
      </c>
    </row>
    <row r="5" spans="1:4" x14ac:dyDescent="0.25">
      <c r="A5" t="str">
        <f t="shared" si="0"/>
        <v>Conservador-HÍBRIDOS</v>
      </c>
      <c r="B5" t="s">
        <v>31</v>
      </c>
      <c r="C5" s="1" t="s">
        <v>27</v>
      </c>
      <c r="D5" s="4">
        <v>0.1</v>
      </c>
    </row>
    <row r="6" spans="1:4" x14ac:dyDescent="0.25">
      <c r="A6" t="str">
        <f t="shared" si="0"/>
        <v>Conservador-FOF's</v>
      </c>
      <c r="B6" t="s">
        <v>31</v>
      </c>
      <c r="C6" s="1" t="s">
        <v>28</v>
      </c>
      <c r="D6" s="4">
        <v>0.1</v>
      </c>
    </row>
    <row r="7" spans="1:4" x14ac:dyDescent="0.25">
      <c r="A7" s="3" t="str">
        <f t="shared" si="0"/>
        <v>Conservador-DESENVOLVIMENTO</v>
      </c>
      <c r="B7" s="3" t="s">
        <v>31</v>
      </c>
      <c r="C7" s="45" t="s">
        <v>29</v>
      </c>
      <c r="D7" s="4">
        <v>0</v>
      </c>
    </row>
    <row r="8" spans="1:4" ht="15.75" thickBot="1" x14ac:dyDescent="0.3">
      <c r="A8" s="46" t="str">
        <f t="shared" si="0"/>
        <v>Conservador-HOTELARIAS</v>
      </c>
      <c r="B8" s="46" t="s">
        <v>31</v>
      </c>
      <c r="C8" s="47" t="s">
        <v>30</v>
      </c>
      <c r="D8" s="48">
        <v>0</v>
      </c>
    </row>
    <row r="9" spans="1:4" x14ac:dyDescent="0.25">
      <c r="A9" t="str">
        <f t="shared" si="0"/>
        <v>Moderado-PAPEL</v>
      </c>
      <c r="B9" t="s">
        <v>34</v>
      </c>
      <c r="C9" s="1" t="s">
        <v>25</v>
      </c>
      <c r="D9" s="49">
        <v>0.32</v>
      </c>
    </row>
    <row r="10" spans="1:4" x14ac:dyDescent="0.25">
      <c r="A10" t="str">
        <f t="shared" si="0"/>
        <v>Moderado-TIJOLO</v>
      </c>
      <c r="B10" t="s">
        <v>34</v>
      </c>
      <c r="C10" s="1" t="s">
        <v>26</v>
      </c>
      <c r="D10" s="49">
        <v>0.35</v>
      </c>
    </row>
    <row r="11" spans="1:4" x14ac:dyDescent="0.25">
      <c r="A11" t="str">
        <f t="shared" si="0"/>
        <v>Moderado-HÍBRIDOS</v>
      </c>
      <c r="B11" t="s">
        <v>34</v>
      </c>
      <c r="C11" s="1" t="s">
        <v>27</v>
      </c>
      <c r="D11" s="49">
        <v>0.08</v>
      </c>
    </row>
    <row r="12" spans="1:4" x14ac:dyDescent="0.25">
      <c r="A12" t="str">
        <f t="shared" si="0"/>
        <v>Moderado-FOF's</v>
      </c>
      <c r="B12" t="s">
        <v>34</v>
      </c>
      <c r="C12" s="1" t="s">
        <v>28</v>
      </c>
      <c r="D12" s="49">
        <v>0.05</v>
      </c>
    </row>
    <row r="13" spans="1:4" x14ac:dyDescent="0.25">
      <c r="A13" t="str">
        <f t="shared" si="0"/>
        <v>Moderado-DESENVOLVIMENTO</v>
      </c>
      <c r="B13" t="s">
        <v>34</v>
      </c>
      <c r="C13" s="1" t="s">
        <v>29</v>
      </c>
      <c r="D13" s="49">
        <v>0.1</v>
      </c>
    </row>
    <row r="14" spans="1:4" ht="15.75" thickBot="1" x14ac:dyDescent="0.3">
      <c r="A14" s="46" t="str">
        <f t="shared" si="0"/>
        <v>Moderado-HOTELARIAS</v>
      </c>
      <c r="B14" s="46" t="s">
        <v>34</v>
      </c>
      <c r="C14" s="47" t="s">
        <v>30</v>
      </c>
      <c r="D14" s="48">
        <v>0.1</v>
      </c>
    </row>
    <row r="15" spans="1:4" x14ac:dyDescent="0.25">
      <c r="A15" t="str">
        <f t="shared" si="0"/>
        <v>Agressivo-PAPEL</v>
      </c>
      <c r="B15" t="s">
        <v>19</v>
      </c>
      <c r="C15" s="1" t="s">
        <v>25</v>
      </c>
      <c r="D15" s="49">
        <v>0.5</v>
      </c>
    </row>
    <row r="16" spans="1:4" x14ac:dyDescent="0.25">
      <c r="A16" t="str">
        <f t="shared" si="0"/>
        <v>Agressivo-TIJOLO</v>
      </c>
      <c r="B16" t="s">
        <v>19</v>
      </c>
      <c r="C16" s="1" t="s">
        <v>26</v>
      </c>
      <c r="D16" s="49">
        <v>0.1</v>
      </c>
    </row>
    <row r="17" spans="1:4" x14ac:dyDescent="0.25">
      <c r="A17" t="str">
        <f t="shared" si="0"/>
        <v>Agressivo-HÍBRIDOS</v>
      </c>
      <c r="B17" t="s">
        <v>19</v>
      </c>
      <c r="C17" s="1" t="s">
        <v>27</v>
      </c>
      <c r="D17" s="49">
        <v>0.05</v>
      </c>
    </row>
    <row r="18" spans="1:4" x14ac:dyDescent="0.25">
      <c r="A18" t="str">
        <f t="shared" si="0"/>
        <v>Agressivo-FOF's</v>
      </c>
      <c r="B18" t="s">
        <v>19</v>
      </c>
      <c r="C18" s="1" t="s">
        <v>28</v>
      </c>
      <c r="D18" s="49">
        <v>0.05</v>
      </c>
    </row>
    <row r="19" spans="1:4" x14ac:dyDescent="0.25">
      <c r="A19" t="str">
        <f t="shared" si="0"/>
        <v>Agressivo-DESENVOLVIMENTO</v>
      </c>
      <c r="B19" t="s">
        <v>19</v>
      </c>
      <c r="C19" s="1" t="s">
        <v>29</v>
      </c>
      <c r="D19" s="49">
        <v>0.2</v>
      </c>
    </row>
    <row r="20" spans="1:4" x14ac:dyDescent="0.25">
      <c r="A20" t="str">
        <f t="shared" si="0"/>
        <v>Agressivo-HOTELARIAS</v>
      </c>
      <c r="B20" t="s">
        <v>19</v>
      </c>
      <c r="C20" s="1" t="s">
        <v>30</v>
      </c>
      <c r="D20" s="49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Planilha1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Denys Santos</dc:creator>
  <cp:lastModifiedBy>Marcus Denys Santos</cp:lastModifiedBy>
  <dcterms:created xsi:type="dcterms:W3CDTF">2025-05-19T20:27:37Z</dcterms:created>
  <dcterms:modified xsi:type="dcterms:W3CDTF">2025-05-20T02:38:36Z</dcterms:modified>
</cp:coreProperties>
</file>