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Marcus\Dropbox\TT284\EMA\"/>
    </mc:Choice>
  </mc:AlternateContent>
  <xr:revisionPtr revIDLastSave="0" documentId="13_ncr:1_{9B4D9C9F-E63A-4F93-A303-EAD70855475A}" xr6:coauthVersionLast="31" xr6:coauthVersionMax="31" xr10:uidLastSave="{00000000-0000-0000-0000-000000000000}"/>
  <bookViews>
    <workbookView xWindow="0" yWindow="0" windowWidth="28800" windowHeight="11760" activeTab="1" xr2:uid="{00000000-000D-0000-FFFF-FFFF00000000}"/>
  </bookViews>
  <sheets>
    <sheet name="Main Project Tasks" sheetId="1" r:id="rId1"/>
    <sheet name="Project Activities Breakdown" sheetId="4" r:id="rId2"/>
    <sheet name="Setup" sheetId="2" r:id="rId3"/>
  </sheets>
  <definedNames>
    <definedName name="CategoryList">Setup!$B$5:$B$12</definedName>
    <definedName name="ColumnTitle1" localSheetId="1">'Project Activities Breakdown'!$C$4</definedName>
    <definedName name="ColumnTitle1">'Main Project Tasks'!$B$4</definedName>
    <definedName name="ColumnTitle2" localSheetId="1">CategoryAndEmployeeTable[[#Headers],[Category Name]]</definedName>
    <definedName name="ColumnTitle2">CategoryAndEmployeeTable[[#Headers],[Category Name]]</definedName>
    <definedName name="EmployeeList" localSheetId="1">Setup!#REF!</definedName>
    <definedName name="EmployeeList">Setup!#REF!</definedName>
    <definedName name="FlagPercent" localSheetId="1">'Project Activities Breakdown'!$E$2</definedName>
    <definedName name="FlagPercent">'Main Project Tasks'!$D$2</definedName>
    <definedName name="_xlnm.Print_Titles" localSheetId="0">'Main Project Tasks'!$4:$4</definedName>
    <definedName name="_xlnm.Print_Titles" localSheetId="1">'Project Activities Breakdown'!$4:$4</definedName>
  </definedNames>
  <calcPr calcId="179017"/>
</workbook>
</file>

<file path=xl/calcChain.xml><?xml version="1.0" encoding="utf-8"?>
<calcChain xmlns="http://schemas.openxmlformats.org/spreadsheetml/2006/main">
  <c r="F37" i="4" l="1"/>
  <c r="F36" i="4"/>
  <c r="F35" i="4"/>
  <c r="E35" i="4"/>
  <c r="F44" i="4"/>
  <c r="F43" i="4"/>
  <c r="F42" i="4"/>
  <c r="F41" i="4"/>
  <c r="F40" i="4"/>
  <c r="F38" i="4"/>
  <c r="F34" i="4"/>
  <c r="F33" i="4"/>
  <c r="F32" i="4"/>
  <c r="F31" i="4"/>
  <c r="F30" i="4"/>
  <c r="F29" i="4"/>
  <c r="F28" i="4"/>
  <c r="F27" i="4"/>
  <c r="F26" i="4"/>
  <c r="F25" i="4"/>
  <c r="F24" i="4"/>
  <c r="F23" i="4"/>
  <c r="F21" i="4"/>
  <c r="F22" i="4"/>
  <c r="F20" i="4"/>
  <c r="F19" i="4"/>
  <c r="F18" i="4"/>
  <c r="F17" i="4"/>
  <c r="F16" i="4"/>
  <c r="F15" i="4"/>
  <c r="F14" i="4"/>
  <c r="F13" i="4"/>
  <c r="F12" i="4"/>
  <c r="F11" i="4"/>
  <c r="F10" i="4"/>
  <c r="F9" i="4"/>
  <c r="F8" i="4"/>
  <c r="F7" i="4"/>
  <c r="F6" i="4"/>
  <c r="F5" i="4"/>
  <c r="E44" i="4"/>
  <c r="E43" i="4"/>
  <c r="E42" i="4"/>
  <c r="E41" i="4"/>
  <c r="E40" i="4"/>
  <c r="F39" i="4"/>
  <c r="E39" i="4"/>
  <c r="E38" i="4"/>
  <c r="E36" i="4"/>
  <c r="E33" i="4"/>
  <c r="E34" i="4"/>
  <c r="E32" i="4"/>
  <c r="E31" i="4"/>
  <c r="E30" i="4"/>
  <c r="E28" i="4"/>
  <c r="E29" i="4"/>
  <c r="E27" i="4"/>
  <c r="E26" i="4"/>
  <c r="E25" i="4"/>
  <c r="E24" i="4"/>
  <c r="E23" i="4"/>
  <c r="E22" i="4"/>
  <c r="E21" i="4"/>
  <c r="E20" i="4"/>
  <c r="E19" i="4"/>
  <c r="E18" i="4"/>
  <c r="E17" i="4"/>
  <c r="E16" i="4"/>
  <c r="E15" i="4"/>
  <c r="E14" i="4"/>
  <c r="E13" i="4"/>
  <c r="E12" i="4"/>
  <c r="E11" i="4"/>
  <c r="E6" i="4"/>
  <c r="E7" i="4"/>
  <c r="E5" i="4"/>
  <c r="E8" i="4"/>
  <c r="E9" i="4"/>
  <c r="E10" i="4"/>
  <c r="E37" i="4"/>
  <c r="H5" i="4" l="1"/>
  <c r="E15" i="1"/>
  <c r="D15" i="1"/>
  <c r="E14" i="1"/>
  <c r="D14" i="1"/>
  <c r="E13" i="1"/>
  <c r="D13" i="1"/>
  <c r="E12" i="1"/>
  <c r="D12" i="1"/>
  <c r="E11" i="1"/>
  <c r="D11" i="1"/>
  <c r="E10" i="1"/>
  <c r="D10" i="1"/>
  <c r="D5" i="1"/>
  <c r="H43" i="4" l="1"/>
  <c r="K43" i="4"/>
  <c r="N43" i="4"/>
  <c r="H44" i="4"/>
  <c r="K44" i="4"/>
  <c r="N44" i="4"/>
  <c r="H40" i="4"/>
  <c r="K40" i="4"/>
  <c r="H39" i="4"/>
  <c r="K39" i="4"/>
  <c r="H41" i="4"/>
  <c r="K41" i="4"/>
  <c r="N41" i="4"/>
  <c r="H34" i="4"/>
  <c r="K34" i="4"/>
  <c r="H33" i="4"/>
  <c r="K33" i="4"/>
  <c r="H30" i="4"/>
  <c r="K30" i="4"/>
  <c r="H31" i="4"/>
  <c r="K31" i="4"/>
  <c r="H32" i="4"/>
  <c r="K32" i="4"/>
  <c r="H37" i="4"/>
  <c r="K37" i="4"/>
  <c r="H38" i="4"/>
  <c r="K38" i="4"/>
  <c r="G10" i="1"/>
  <c r="J10" i="1"/>
  <c r="M10" i="1"/>
  <c r="H28" i="4"/>
  <c r="K28" i="4"/>
  <c r="H29" i="4"/>
  <c r="K29" i="4"/>
  <c r="H35" i="4"/>
  <c r="K35" i="4"/>
  <c r="H27" i="4"/>
  <c r="K27" i="4"/>
  <c r="H36" i="4"/>
  <c r="K36" i="4"/>
  <c r="H23" i="4"/>
  <c r="H24" i="4"/>
  <c r="K23" i="4"/>
  <c r="K24" i="4"/>
  <c r="M23" i="4"/>
  <c r="M24" i="4"/>
  <c r="H25" i="4"/>
  <c r="K25" i="4"/>
  <c r="H26" i="4"/>
  <c r="K26" i="4"/>
  <c r="H17" i="4"/>
  <c r="H18" i="4"/>
  <c r="H19" i="4"/>
  <c r="K17" i="4"/>
  <c r="K18" i="4"/>
  <c r="K19" i="4"/>
  <c r="H22" i="4"/>
  <c r="K22" i="4"/>
  <c r="H21" i="4"/>
  <c r="K21" i="4"/>
  <c r="H20" i="4"/>
  <c r="K20" i="4"/>
  <c r="H16" i="4"/>
  <c r="I15" i="4"/>
  <c r="I14" i="4"/>
  <c r="I13" i="4"/>
  <c r="I12" i="4"/>
  <c r="I10" i="4"/>
  <c r="I9" i="4"/>
  <c r="N8" i="4"/>
  <c r="K8" i="4"/>
  <c r="H8" i="4"/>
  <c r="N7" i="4"/>
  <c r="K7" i="4"/>
  <c r="N6" i="4"/>
  <c r="K6" i="4"/>
  <c r="K5" i="4"/>
  <c r="I5" i="4"/>
  <c r="E7" i="1"/>
  <c r="J11" i="1"/>
  <c r="M11" i="1"/>
  <c r="E9" i="1"/>
  <c r="D9" i="1"/>
  <c r="E8" i="1"/>
  <c r="D8" i="1"/>
  <c r="D7" i="1"/>
  <c r="E6" i="1"/>
  <c r="E5" i="1"/>
  <c r="D6" i="1"/>
  <c r="J6" i="1"/>
  <c r="M6" i="1"/>
  <c r="L10" i="1" l="1"/>
  <c r="M43" i="4"/>
  <c r="M44" i="4"/>
  <c r="M40" i="4"/>
  <c r="M39" i="4"/>
  <c r="M41" i="4"/>
  <c r="M32" i="4"/>
  <c r="M34" i="4"/>
  <c r="M33" i="4"/>
  <c r="M30" i="4"/>
  <c r="M31" i="4"/>
  <c r="M37" i="4"/>
  <c r="M29" i="4"/>
  <c r="M38" i="4"/>
  <c r="M28" i="4"/>
  <c r="M35" i="4"/>
  <c r="M27" i="4"/>
  <c r="M36" i="4"/>
  <c r="M17" i="4"/>
  <c r="M25" i="4"/>
  <c r="M26" i="4"/>
  <c r="M18" i="4"/>
  <c r="M19" i="4"/>
  <c r="M22" i="4"/>
  <c r="M21" i="4"/>
  <c r="M20" i="4"/>
  <c r="M16" i="4"/>
  <c r="H13" i="4"/>
  <c r="G7" i="1"/>
  <c r="H9" i="4"/>
  <c r="H14" i="4"/>
  <c r="M8" i="4"/>
  <c r="H12" i="4"/>
  <c r="H6" i="4"/>
  <c r="M6" i="4" s="1"/>
  <c r="H10" i="4"/>
  <c r="H11" i="4"/>
  <c r="M11" i="4" s="1"/>
  <c r="H7" i="4"/>
  <c r="M7" i="4" s="1"/>
  <c r="G11" i="1"/>
  <c r="L11" i="1" s="1"/>
  <c r="G8" i="1"/>
  <c r="G5" i="1"/>
  <c r="G6" i="1"/>
  <c r="L6" i="1" s="1"/>
  <c r="J7" i="1"/>
  <c r="M7" i="1"/>
  <c r="L7" i="1" l="1"/>
  <c r="J5" i="1"/>
  <c r="J8" i="1"/>
  <c r="J9" i="1"/>
  <c r="J12" i="1"/>
  <c r="J13" i="1"/>
  <c r="J14" i="1"/>
  <c r="J15" i="1"/>
  <c r="I15" i="1" l="1"/>
  <c r="I14" i="1"/>
  <c r="I13" i="1"/>
  <c r="I12" i="1"/>
  <c r="I9" i="1"/>
  <c r="I8" i="1"/>
  <c r="H15" i="1"/>
  <c r="H14" i="1"/>
  <c r="H13" i="1"/>
  <c r="M13" i="4" s="1"/>
  <c r="H12" i="1"/>
  <c r="M12" i="4" s="1"/>
  <c r="H9" i="1"/>
  <c r="M10" i="4" s="1"/>
  <c r="H8" i="1"/>
  <c r="H5" i="1"/>
  <c r="N5" i="4" s="1"/>
  <c r="M5" i="4" s="1"/>
  <c r="M9" i="4" l="1"/>
  <c r="M14" i="4"/>
  <c r="M13" i="1"/>
  <c r="M8" i="1"/>
  <c r="M14" i="1"/>
  <c r="M9" i="1"/>
  <c r="M15" i="1"/>
  <c r="M12" i="1"/>
  <c r="H15" i="4" l="1"/>
  <c r="M15" i="4" s="1"/>
  <c r="G12" i="1" l="1"/>
  <c r="L12" i="1" s="1"/>
  <c r="G15" i="1"/>
  <c r="L15" i="1" s="1"/>
  <c r="G14" i="1"/>
  <c r="L14" i="1" s="1"/>
  <c r="G13" i="1"/>
  <c r="L13" i="1" s="1"/>
  <c r="G9" i="1"/>
  <c r="L9" i="1" s="1"/>
  <c r="L8" i="1"/>
  <c r="M5" i="1" l="1"/>
  <c r="L5" i="1" s="1"/>
</calcChain>
</file>

<file path=xl/sharedStrings.xml><?xml version="1.0" encoding="utf-8"?>
<sst xmlns="http://schemas.openxmlformats.org/spreadsheetml/2006/main" count="155" uniqueCount="92">
  <si>
    <t>Project</t>
  </si>
  <si>
    <t>Category</t>
  </si>
  <si>
    <t>Setup</t>
  </si>
  <si>
    <t xml:space="preserve">Percent Over/Under to Flag: </t>
  </si>
  <si>
    <t>Notes</t>
  </si>
  <si>
    <t>Estimated
Start</t>
  </si>
  <si>
    <t>Actual
Finish</t>
  </si>
  <si>
    <t>Estimated 
Finish</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</si>
  <si>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</si>
  <si>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</si>
  <si>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</si>
  <si>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</si>
  <si>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</si>
  <si>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</si>
  <si>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</si>
  <si>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</si>
  <si>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User Requirements</t>
  </si>
  <si>
    <t>Software Requirements</t>
  </si>
  <si>
    <t>Architectural Design</t>
  </si>
  <si>
    <t>Detailed Design</t>
  </si>
  <si>
    <t>Implementation Unit testing</t>
  </si>
  <si>
    <t>Integration and system testing</t>
  </si>
  <si>
    <t xml:space="preserve">Operation and mainteneance </t>
  </si>
  <si>
    <t>Identifiy User requirements from the business scenario and specefication</t>
  </si>
  <si>
    <t xml:space="preserve">Create Wire frames for HTML pages identified from the user specification </t>
  </si>
  <si>
    <t xml:space="preserve">Identify software components and technologies used for various parts of the site. E.G. SQL lite database to hold users. PHP to handle web forms etc. </t>
  </si>
  <si>
    <t xml:space="preserve">
</t>
  </si>
  <si>
    <t>Create responsive web page for users to submit a walk</t>
  </si>
  <si>
    <t xml:space="preserve">Create PHP script to test submission of a walk as a user </t>
  </si>
  <si>
    <t>Create Acceptance tests to veriy site functionality. Tests should describe requirements, instructions to user, expected outcomes from good data as well as unexpected outcomes from bad data</t>
  </si>
  <si>
    <t>Final testing to catch any missed bugs / implement missing features</t>
  </si>
  <si>
    <t xml:space="preserve">Test overall site works as it should. Meeting the user specefications. </t>
  </si>
  <si>
    <t>Main Tasks</t>
  </si>
  <si>
    <t>Activities Breakdown</t>
  </si>
  <si>
    <t xml:space="preserve">1. Which devices should web page work on ( Laptop / Mobile / Desktop) </t>
  </si>
  <si>
    <t>Main Task - Identifiy User requirements from the business scenario and specefication</t>
  </si>
  <si>
    <t>2. Should be accessible to anybody including those with disabilities</t>
  </si>
  <si>
    <t>Needs to work on a Desktop and a mobile device with a width of 400px</t>
  </si>
  <si>
    <t>3. Styling should be consisitent across pages</t>
  </si>
  <si>
    <t>Ensure Colour scheme and accessibiity options such as image text is used.</t>
  </si>
  <si>
    <t>4. Users must be able to submit a walk, which is stored in the database and can be displayed later.</t>
  </si>
  <si>
    <t>5. Users must be able to submit a review of a walk.</t>
  </si>
  <si>
    <t xml:space="preserve">Walk </t>
  </si>
  <si>
    <t xml:space="preserve">Main Task - Create Wire frames for HTML pages identified from the user specification </t>
  </si>
  <si>
    <t>Submitting a Walk form should include:
-Name of Walk
-Date
-StartTime
- Leader
- Meeting Point( Lattitude and Longtitude)
- Distance in Miles
- Route description
- notes 
Status(Proposed/Approved/Rejected</t>
  </si>
  <si>
    <t xml:space="preserve">3. Create wireframe for Viewing Events page </t>
  </si>
  <si>
    <t>2. Create wireframe Submitting a walk page.</t>
  </si>
  <si>
    <t xml:space="preserve">1. Create wireframe for member Registration page </t>
  </si>
  <si>
    <t>4. Create wireframe for Submitting a review page</t>
  </si>
  <si>
    <t>Main Task - Identify Software Components to use</t>
  </si>
  <si>
    <t>Use provided SQLlite Database. PHP / HTML / CSS / Javascript</t>
  </si>
  <si>
    <t>(300 words)</t>
  </si>
  <si>
    <t>Main Task - Create a responsive web page for users to submit a walk</t>
  </si>
  <si>
    <t>1. Should be a reflection of the wireframe created earlier</t>
  </si>
  <si>
    <t>2. CSS Styling should be suitable</t>
  </si>
  <si>
    <t xml:space="preserve">3. Should work and submit to the TT284 reflector </t>
  </si>
  <si>
    <t>4. Include a hidden field to track current user</t>
  </si>
  <si>
    <t>field Name: Session ID
containing: ABCDEF012345</t>
  </si>
  <si>
    <t>5. Use Media queries to make it suitable for mobile, laptop, desktop</t>
  </si>
  <si>
    <t>400px width for mobile devices</t>
  </si>
  <si>
    <t>6. Form data should be validated by HTML5</t>
  </si>
  <si>
    <t xml:space="preserve">7. HTML/CSS code should be verified </t>
  </si>
  <si>
    <t>https://validator.w3.org/
https://jigsaw.w3.org/css-validator/</t>
  </si>
  <si>
    <t>Main Task - Create PHP script to test submission  of a walk by a user</t>
  </si>
  <si>
    <t>1. Create a PHP test script which submits a walk and stores the data in the database.</t>
  </si>
  <si>
    <t>2. Create a PHP script that will query the database for all walks over a number of days. Past and future. Numbers should entered by the User and validated.</t>
  </si>
  <si>
    <t xml:space="preserve">3. Information about each walk should be presented back to the user in a web page format. </t>
  </si>
  <si>
    <t>Styled the same as the submit a walk page.</t>
  </si>
  <si>
    <t xml:space="preserve">Produce report on what is required for Authentication and authorisation on the website. 
</t>
  </si>
  <si>
    <t>Produce report on the purpose of version control software. Why it should be used and how it should be used.</t>
  </si>
  <si>
    <t>Main Activity - Produce a report on version control software and  how and why it should be used.</t>
  </si>
  <si>
    <t>1. Create Local SVN Repo</t>
  </si>
  <si>
    <t>Supply two pieces of eveidence. One taken halfway through project. Another  taken at the end. Caption evidence to explain what it is.</t>
  </si>
  <si>
    <t>Main Activity - Test webpages work overall as intended.</t>
  </si>
  <si>
    <t>Main Activity - Acceptance testing - Produce scripted tests for users to document how they should test the site.</t>
  </si>
  <si>
    <t xml:space="preserve">1. Describe requirements the user needs to provide </t>
  </si>
  <si>
    <t>2. Document instructions for user to follow</t>
  </si>
  <si>
    <t>3. Document expected outcomes from good and bad data</t>
  </si>
  <si>
    <t>Main Task - Final check over fro any missed requirements or to fix any bugs found</t>
  </si>
  <si>
    <t>Work Plan Reflection</t>
  </si>
  <si>
    <t>Main Task - Work Plan reflection, assesment of effectiveness of planning</t>
  </si>
  <si>
    <t>1. Explain what aspectsof the plan were most useful</t>
  </si>
  <si>
    <t>2. Was the risk Assessment useful?</t>
  </si>
  <si>
    <t xml:space="preserve">4. How would you approach the planning in the future? </t>
  </si>
  <si>
    <t>3. Did the planning help with completing the EMA?</t>
  </si>
  <si>
    <t>5. Lessons Learn't</t>
  </si>
  <si>
    <t>Work plan reflections</t>
  </si>
  <si>
    <t>Main Activities</t>
  </si>
  <si>
    <t xml:space="preserve">Main Task - Produce report on what is required for Authentication and Authorisation </t>
  </si>
  <si>
    <t>Sub Activities</t>
  </si>
  <si>
    <t>Work plan reflection</t>
  </si>
  <si>
    <t xml:space="preserve">2.  Show evidence of commit logs.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</si>
</sst>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3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xf numFmtId="164" fontId="9" fillId="0" borderId="4" xfId="12" applyNumberFormat="1" applyFill="1">
      <alignment horizontal="right" vertical="center"/>
    </xf>
    <xf numFmtId="0" fontId="8" fillId="0" borderId="0" xfId="5" applyNumberFormat="1" applyBorder="1">
      <alignment horizontal="left" vertical="center" wrapText="1" indent="1"/>
    </xf>
    <xf numFmtId="14" fontId="7" fillId="0" borderId="0" xfId="8" applyBorder="1" applyAlignment="1">
      <alignment horizontal="right" vertical="center" wrapText="1" indent="2"/>
    </xf>
    <xf numFmtId="0" fontId="8" fillId="0" borderId="0" xfId="5" applyNumberFormat="1" applyProtection="1">
      <alignment horizontal="left" vertical="center" wrapText="1" indent="1"/>
    </xf>
    <xf numFmtId="0" fontId="6" fillId="4" borderId="0" xfId="6" applyFill="1" applyBorder="1">
      <alignment horizontal="left" vertical="center" wrapText="1" indent="1"/>
    </xf>
    <xf numFmtId="0" fontId="4" fillId="0" borderId="0" xfId="9" applyAlignment="1" applyProtection="1">
      <alignment horizontal="center"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13">
    <dxf>
      <numFmt numFmtId="19" formatCode="dd/mm/yyyy"/>
    </dxf>
    <dxf>
      <numFmt numFmtId="0" formatCode="General"/>
    </dxf>
    <dxf>
      <numFmt numFmtId="164" formatCode="&quot;Over/Under flag&quot;;&quot;&quot;;&quot;&quot;"/>
    </dxf>
    <dxf>
      <border outline="0">
        <bottom style="thin">
          <color rgb="FFF8943F"/>
        </bottom>
      </border>
    </dxf>
    <dxf>
      <font>
        <b/>
        <i val="0"/>
        <color theme="4" tint="-0.499984740745262"/>
      </font>
    </dxf>
    <dxf>
      <font>
        <b/>
        <i val="0"/>
        <color theme="4" tint="-0.499984740745262"/>
      </font>
    </dxf>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Setup!A1"/></Relationships>
</file>

<file path=xl/drawings/_rels/drawing3.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466</xdr:colOff>
      <xdr:row>1</xdr:row>
      <xdr:rowOff>6351</xdr:rowOff>
    </xdr:from>
    <xdr:to>
      <xdr:col>2</xdr:col>
      <xdr:colOff>914866</xdr:colOff>
      <xdr:row>2</xdr:row>
      <xdr:rowOff>26671</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35C21A4D-4294-4B0E-924A-99FF7943EBB7}"/>
            </a:ext>
          </a:extLst>
        </xdr:cNvPr>
        <xdr:cNvSpPr txBox="1">
          <a:spLocks noChangeAspect="1"/>
        </xdr:cNvSpPr>
      </xdr:nvSpPr>
      <xdr:spPr>
        <a:xfrm>
          <a:off x="200491" y="830264"/>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N17" totalsRowShown="0" tableBorderDxfId="8" headerRowCellStyle="Heading 2">
  <autoFilter ref="B4:N17" xr:uid="{00000000-0009-0000-0100-000001000000}"/>
  <tableColumns count="13">
    <tableColumn id="1" xr3:uid="{00000000-0010-0000-0000-000001000000}" name="Project" dataCellStyle="Text"/>
    <tableColumn id="2" xr3:uid="{00000000-0010-0000-0000-000002000000}" name="Category"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CellStyle="Estimated duration">
      <calculatedColumnFormula>IF(COUNTA('Main Project Tasks'!$D5,'Main Project Tasks'!$E5)&lt;&gt;2,"",DAYS360('Main Project Tasks'!$D5,'Main Project Tasks'!$E5,FALSE))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7"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IF(COUNTA('Main Project Tasks'!$H5,'Main Project Tasks'!$I5)&lt;&gt;2,"",DAYS360('Main Project Tasks'!$H5,'Main Project Tasks'!$I5,FALSE))</calculatedColumnFormula>
    </tableColumn>
    <tableColumn id="12" xr3:uid="{00000000-0010-0000-0000-00000C000000}" name="Notes" dataDxfId="6"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01F232-0EE2-47A0-950B-1E362C0D1FA1}" name="ProjectTracker3" displayName="ProjectTracker3" ref="C4:O44" totalsRowShown="0" tableBorderDxfId="3" headerRowCellStyle="Heading 2">
  <autoFilter ref="C4:O44" xr:uid="{00000000-0009-0000-0100-000001000000}"/>
  <tableColumns count="13">
    <tableColumn id="1" xr3:uid="{11F70E6F-36AA-4FC1-B9F3-5A5BFBBF511F}" name="Sub Activities" dataCellStyle="Text"/>
    <tableColumn id="2" xr3:uid="{B705160C-3021-4B23-AC04-9888F180DA83}" name="Category" dataCellStyle="Text"/>
    <tableColumn id="4" xr3:uid="{D61EBDA9-F711-49A0-8B34-0D95BF4BB999}" name="Estimated_x000a_Start" dataDxfId="0" dataCellStyle="Date">
      <calculatedColumnFormula>TODAY()-2</calculatedColumnFormula>
    </tableColumn>
    <tableColumn id="5" xr3:uid="{2F10D1A0-9B8C-46E3-AB8B-9B9B865535F2}" name="Estimated _x000a_Finish" dataCellStyle="Date"/>
    <tableColumn id="6" xr3:uid="{F17C4EA7-00C5-4D76-A7BB-DF333A785BB8}" name="Estimated Work (in hours)" dataCellStyle="Numbers"/>
    <tableColumn id="7" xr3:uid="{CC86B29C-954F-4E99-9731-73323C6BA510}" name="Estimated Duration (in days)" dataCellStyle="Estimated duration">
      <calculatedColumnFormula>IF(COUNTA('Project Activities Breakdown'!$E5,'Project Activities Breakdown'!$F5)&lt;&gt;2,"",DAYS360('Project Activities Breakdown'!$E5,'Project Activities Breakdown'!$F5,FALSE))</calculatedColumnFormula>
    </tableColumn>
    <tableColumn id="8" xr3:uid="{5A561EC1-EC71-49DA-B694-7910B2FF0F68}" name="Actual _x000a_Start" dataCellStyle="Actual Start"/>
    <tableColumn id="9" xr3:uid="{F1094858-DC5D-439D-8333-7222EC3C9899}" name="Actual_x000a_Finish" dataCellStyle="Date"/>
    <tableColumn id="13" xr3:uid="{77CFD8F4-71C9-4DE7-A6E9-B69F43980470}" name="Flag icon for Over/Under Actual Work (in hours)" dataDxfId="2" dataCellStyle="Flag">
      <calculatedColumnFormula>IFERROR(IF(ProjectTracker3[Actual Work (in hours)]=0,"",IF(ABS((ProjectTracker3[[#This Row],[Actual Work (in hours)]]-ProjectTracker3[[#This Row],[Estimated Work (in hours)]])/ProjectTracker3[[#This Row],[Estimated Work (in hours)]])&gt;FlagPercent,1,0)),"")</calculatedColumnFormula>
    </tableColumn>
    <tableColumn id="10" xr3:uid="{43408292-C73C-4BAE-B708-C206C4B07F49}" name="Actual Work (in hours)" dataCellStyle="Numbers"/>
    <tableColumn id="14" xr3:uid="{3DAF9789-812D-4415-93BB-BAC3843F4EF1}" name="Flag icon for Over/Under Actual Duration (in days)" dataCellStyle="Flag">
      <calculatedColumnFormula>IFERROR(IF(ProjectTracker3[Actual Duration (in days)]=0,"",IF(ABS((ProjectTracker3[[#This Row],[Actual Duration (in days)]]-ProjectTracker3[[#This Row],[Estimated Duration (in days)]])/ProjectTracker3[[#This Row],[Estimated Duration (in days)]])&gt;FlagPercent,1,0)),"")</calculatedColumnFormula>
    </tableColumn>
    <tableColumn id="11" xr3:uid="{8197B160-C81B-4540-AB91-056A0F4B8CAA}" name="Actual Duration (in days)" dataCellStyle="Grey Column">
      <calculatedColumnFormula>IF(COUNTA('Project Activities Breakdown'!$I5,'Project Activities Breakdown'!$J5)&lt;&gt;2,"",DAYS360('Project Activities Breakdown'!$I5,'Project Activities Breakdown'!$J5,FALSE))</calculatedColumnFormula>
    </tableColumn>
    <tableColumn id="12" xr3:uid="{BD0BED7E-9190-40B1-9D05-ACA31F6949D6}" name="Notes"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B12" totalsRowShown="0" headerRowCellStyle="Heading 2" dataCellStyle="Text">
  <autoFilter ref="B4:B12" xr:uid="{00000000-0009-0000-0100-000003000000}"/>
  <tableColumns count="1">
    <tableColumn id="1" xr3:uid="{00000000-0010-0000-0100-000001000000}" name="Category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N17"/>
  <sheetViews>
    <sheetView showGridLines="0" zoomScaleNormal="100" workbookViewId="0">
      <pane ySplit="4" topLeftCell="A13" activePane="bottomLeft" state="frozen"/>
      <selection pane="bottomLeft" activeCell="F10" sqref="F10"/>
    </sheetView>
  </sheetViews>
  <sheetFormatPr defaultColWidth="9" defaultRowHeight="30" customHeight="1" x14ac:dyDescent="0.4"/>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4" ht="65.099999999999994" customHeight="1" x14ac:dyDescent="0.4">
      <c r="B1" s="8" t="s">
        <v>32</v>
      </c>
      <c r="C1"/>
    </row>
    <row r="2" spans="1:14" ht="20.25" customHeight="1" x14ac:dyDescent="0.4">
      <c r="A2" s="3"/>
      <c r="B2" s="8"/>
      <c r="C2" s="4" t="s">
        <v>3</v>
      </c>
      <c r="D2" s="5">
        <v>0.25</v>
      </c>
    </row>
    <row r="3" spans="1:14" ht="20.25" customHeight="1" x14ac:dyDescent="0.4">
      <c r="G3"/>
      <c r="H3"/>
    </row>
    <row r="4" spans="1:14" ht="54.95" customHeight="1" x14ac:dyDescent="0.4">
      <c r="B4" s="6" t="s">
        <v>0</v>
      </c>
      <c r="C4" s="6" t="s">
        <v>1</v>
      </c>
      <c r="D4" s="9" t="s">
        <v>5</v>
      </c>
      <c r="E4" s="9" t="s">
        <v>7</v>
      </c>
      <c r="F4" s="10" t="s">
        <v>9</v>
      </c>
      <c r="G4" s="11" t="s">
        <v>12</v>
      </c>
      <c r="H4" s="27" t="s">
        <v>15</v>
      </c>
      <c r="I4" s="9" t="s">
        <v>6</v>
      </c>
      <c r="J4" s="16" t="s">
        <v>13</v>
      </c>
      <c r="K4" s="10" t="s">
        <v>10</v>
      </c>
      <c r="L4" s="16" t="s">
        <v>14</v>
      </c>
      <c r="M4" s="10" t="s">
        <v>11</v>
      </c>
      <c r="N4" s="6" t="s">
        <v>4</v>
      </c>
    </row>
    <row r="5" spans="1:14" ht="69" customHeight="1" x14ac:dyDescent="0.4">
      <c r="B5" s="14" t="s">
        <v>23</v>
      </c>
      <c r="C5" s="14" t="s">
        <v>16</v>
      </c>
      <c r="D5" s="18">
        <f ca="1">TODAY()+1</f>
        <v>43205</v>
      </c>
      <c r="E5" s="18">
        <f ca="1">TODAY()+2</f>
        <v>43206</v>
      </c>
      <c r="F5" s="15">
        <v>7</v>
      </c>
      <c r="G5" s="28">
        <f ca="1">IF(COUNTA('Main Project Tasks'!$D5,'Main Project Tasks'!$E5)&lt;&gt;2,"",DAYS360('Main Project Tasks'!$D5,'Main Project Tasks'!$E5,FALSE))</f>
        <v>1</v>
      </c>
      <c r="H5" s="19">
        <f ca="1">TODAY()-65</f>
        <v>43139</v>
      </c>
      <c r="I5" s="18"/>
      <c r="J5" s="17">
        <f>IFERROR(IF(ProjectTracker[Actual Work (in hours)]=0,"",IF(ABS((ProjectTracker[[#This Row],[Actual Work (in hours)]]-ProjectTracker[[#This Row],[Estimated Work (in hours)]])/ProjectTracker[[#This Row],[Estimated Work (in hours)]])&gt;FlagPercent,1,0)),"")</f>
        <v>1</v>
      </c>
      <c r="K5" s="15">
        <v>300</v>
      </c>
      <c r="L5" s="17" t="str">
        <f ca="1">IFERROR(IF(ProjectTracker[Actual Duration (in days)]=0,"",IF(ABS((ProjectTracker[[#This Row],[Actual Duration (in days)]]-ProjectTracker[[#This Row],[Estimated Duration (in days)]])/ProjectTracker[[#This Row],[Estimated Duration (in days)]])&gt;FlagPercent,1,0)),"")</f>
        <v/>
      </c>
      <c r="M5" s="20" t="str">
        <f ca="1">IF(COUNTA('Main Project Tasks'!$H5,'Main Project Tasks'!$I5)&lt;&gt;2,"",DAYS360('Main Project Tasks'!$H5,'Main Project Tasks'!$I5,FALSE))</f>
        <v/>
      </c>
      <c r="N5" s="14"/>
    </row>
    <row r="6" spans="1:14" ht="69" customHeight="1" x14ac:dyDescent="0.4">
      <c r="B6" s="14" t="s">
        <v>24</v>
      </c>
      <c r="C6" s="14" t="s">
        <v>18</v>
      </c>
      <c r="D6" s="18">
        <f ca="1">TODAY()+2</f>
        <v>43206</v>
      </c>
      <c r="E6" s="31">
        <f ca="1">TODAY()+7</f>
        <v>43211</v>
      </c>
      <c r="F6" s="15">
        <v>60</v>
      </c>
      <c r="G6" s="28">
        <f ca="1">IF(COUNTA('Main Project Tasks'!$D6,'Main Project Tasks'!$E6)&lt;&gt;2,"",DAYS360('Main Project Tasks'!$D6,'Main Project Tasks'!$E6,FALSE))</f>
        <v>5</v>
      </c>
      <c r="H6" s="24"/>
      <c r="I6" s="18"/>
      <c r="J6" s="29" t="str">
        <f>IFERROR(IF(ProjectTracker[Actual Work (in hours)]=0,"",IF(ABS((ProjectTracker[[#This Row],[Actual Work (in hours)]]-ProjectTracker[[#This Row],[Estimated Work (in hours)]])/ProjectTracker[[#This Row],[Estimated Work (in hours)]])&gt;FlagPercent,1,0)),"")</f>
        <v/>
      </c>
      <c r="K6" s="15"/>
      <c r="L6" s="25" t="str">
        <f ca="1">IFERROR(IF(ProjectTracker[Actual Duration (in days)]=0,"",IF(ABS((ProjectTracker[[#This Row],[Actual Duration (in days)]]-ProjectTracker[[#This Row],[Estimated Duration (in days)]])/ProjectTracker[[#This Row],[Estimated Duration (in days)]])&gt;FlagPercent,1,0)),"")</f>
        <v/>
      </c>
      <c r="M6" s="20" t="str">
        <f>IF(COUNTA('Main Project Tasks'!$H6,'Main Project Tasks'!$I6)&lt;&gt;2,"",DAYS360('Main Project Tasks'!$H6,'Main Project Tasks'!$I6,FALSE))</f>
        <v/>
      </c>
      <c r="N6" s="30"/>
    </row>
    <row r="7" spans="1:14" ht="69" customHeight="1" x14ac:dyDescent="0.4">
      <c r="B7" s="14" t="s">
        <v>25</v>
      </c>
      <c r="C7" s="14" t="s">
        <v>17</v>
      </c>
      <c r="D7" s="18">
        <f ca="1">TODAY()+8</f>
        <v>43212</v>
      </c>
      <c r="E7" s="18">
        <f ca="1">TODAY()+9</f>
        <v>43213</v>
      </c>
      <c r="F7" s="15">
        <v>5</v>
      </c>
      <c r="G7" s="28">
        <f ca="1">IF(COUNTA('Main Project Tasks'!$D7,'Main Project Tasks'!$E7)&lt;&gt;2,"",DAYS360('Main Project Tasks'!$D7,'Main Project Tasks'!$E7,FALSE))</f>
        <v>1</v>
      </c>
      <c r="H7" s="24"/>
      <c r="I7" s="18"/>
      <c r="J7" s="29" t="str">
        <f>IFERROR(IF(ProjectTracker[Actual Work (in hours)]=0,"",IF(ABS((ProjectTracker[[#This Row],[Actual Work (in hours)]]-ProjectTracker[[#This Row],[Estimated Work (in hours)]])/ProjectTracker[[#This Row],[Estimated Work (in hours)]])&gt;FlagPercent,1,0)),"")</f>
        <v/>
      </c>
      <c r="K7" s="15"/>
      <c r="L7" s="25" t="str">
        <f ca="1">IFERROR(IF(ProjectTracker[Actual Duration (in days)]=0,"",IF(ABS((ProjectTracker[[#This Row],[Actual Duration (in days)]]-ProjectTracker[[#This Row],[Estimated Duration (in days)]])/ProjectTracker[[#This Row],[Estimated Duration (in days)]])&gt;FlagPercent,1,0)),"")</f>
        <v/>
      </c>
      <c r="M7" s="20" t="str">
        <f>IF(COUNTA('Main Project Tasks'!$H7,'Main Project Tasks'!$I7)&lt;&gt;2,"",DAYS360('Main Project Tasks'!$H7,'Main Project Tasks'!$I7,FALSE))</f>
        <v/>
      </c>
      <c r="N7" s="30"/>
    </row>
    <row r="8" spans="1:14" ht="58.15" customHeight="1" x14ac:dyDescent="0.4">
      <c r="B8" s="14" t="s">
        <v>27</v>
      </c>
      <c r="C8" s="14" t="s">
        <v>19</v>
      </c>
      <c r="D8" s="18">
        <f ca="1">TODAY()+12</f>
        <v>43216</v>
      </c>
      <c r="E8" s="18">
        <f ca="1">TODAY()+17</f>
        <v>43221</v>
      </c>
      <c r="F8" s="15">
        <v>70</v>
      </c>
      <c r="G8" s="28">
        <f ca="1">IF(COUNTA('Main Project Tasks'!$D8,'Main Project Tasks'!$E8)&lt;&gt;2,"",DAYS360('Main Project Tasks'!$D8,'Main Project Tasks'!$E8,FALSE))</f>
        <v>5</v>
      </c>
      <c r="H8" s="19">
        <f ca="1">TODAY()-41</f>
        <v>43163</v>
      </c>
      <c r="I8" s="18">
        <f ca="1">TODAY()-7</f>
        <v>43197</v>
      </c>
      <c r="J8" s="17">
        <f>IFERROR(IF(ProjectTracker[Actual Work (in hours)]=0,"",IF(ABS((ProjectTracker[[#This Row],[Actual Work (in hours)]]-ProjectTracker[[#This Row],[Estimated Work (in hours)]])/ProjectTracker[[#This Row],[Estimated Work (in hours)]])&gt;FlagPercent,1,0)),"")</f>
        <v>1</v>
      </c>
      <c r="K8" s="15">
        <v>390</v>
      </c>
      <c r="L8" s="17">
        <f ca="1">IFERROR(IF(ProjectTracker[Actual Duration (in days)]=0,"",IF(ABS((ProjectTracker[[#This Row],[Actual Duration (in days)]]-ProjectTracker[[#This Row],[Estimated Duration (in days)]])/ProjectTracker[[#This Row],[Estimated Duration (in days)]])&gt;FlagPercent,1,0)),"")</f>
        <v>1</v>
      </c>
      <c r="M8" s="20">
        <f ca="1">IF(COUNTA('Main Project Tasks'!$H8,'Main Project Tasks'!$I8)&lt;&gt;2,"",DAYS360('Main Project Tasks'!$H8,'Main Project Tasks'!$I8,FALSE))</f>
        <v>33</v>
      </c>
      <c r="N8" s="14"/>
    </row>
    <row r="9" spans="1:14" ht="59.25" customHeight="1" x14ac:dyDescent="0.4">
      <c r="B9" s="14" t="s">
        <v>28</v>
      </c>
      <c r="C9" s="14" t="s">
        <v>20</v>
      </c>
      <c r="D9" s="18">
        <f ca="1">TODAY()+17</f>
        <v>43221</v>
      </c>
      <c r="E9" s="18">
        <f ca="1">TODAY()+21</f>
        <v>43225</v>
      </c>
      <c r="F9" s="15">
        <v>50</v>
      </c>
      <c r="G9" s="28">
        <f ca="1">IF(COUNTA('Main Project Tasks'!$D9,'Main Project Tasks'!$E9)&lt;&gt;2,"",DAYS360('Main Project Tasks'!$D9,'Main Project Tasks'!$E9,FALSE))</f>
        <v>4</v>
      </c>
      <c r="H9" s="19">
        <f ca="1">TODAY()-100</f>
        <v>43104</v>
      </c>
      <c r="I9" s="18">
        <f ca="1">TODAY()-27</f>
        <v>43177</v>
      </c>
      <c r="J9" s="17">
        <f>IFERROR(IF(ProjectTracker[Actual Work (in hours)]=0,"",IF(ABS((ProjectTracker[[#This Row],[Actual Work (in hours)]]-ProjectTracker[[#This Row],[Estimated Work (in hours)]])/ProjectTracker[[#This Row],[Estimated Work (in hours)]])&gt;FlagPercent,1,0)),"")</f>
        <v>1</v>
      </c>
      <c r="K9" s="15">
        <v>500</v>
      </c>
      <c r="L9" s="17">
        <f ca="1">IFERROR(IF(ProjectTracker[Actual Duration (in days)]=0,"",IF(ABS((ProjectTracker[[#This Row],[Actual Duration (in days)]]-ProjectTracker[[#This Row],[Estimated Duration (in days)]])/ProjectTracker[[#This Row],[Estimated Duration (in days)]])&gt;FlagPercent,1,0)),"")</f>
        <v>1</v>
      </c>
      <c r="M9" s="20">
        <f ca="1">IF(COUNTA('Main Project Tasks'!$H9,'Main Project Tasks'!$I9)&lt;&gt;2,"",DAYS360('Main Project Tasks'!$H9,'Main Project Tasks'!$I9,FALSE))</f>
        <v>74</v>
      </c>
      <c r="N9" s="14"/>
    </row>
    <row r="10" spans="1:14" ht="88.5" customHeight="1" x14ac:dyDescent="0.4">
      <c r="B10" s="14" t="s">
        <v>68</v>
      </c>
      <c r="C10" s="14" t="s">
        <v>19</v>
      </c>
      <c r="D10" s="18">
        <f ca="1">TODAY()+22</f>
        <v>43226</v>
      </c>
      <c r="E10" s="18">
        <f ca="1">TODAY()+24</f>
        <v>43228</v>
      </c>
      <c r="F10" s="15">
        <v>15</v>
      </c>
      <c r="G10" s="28">
        <f ca="1">IF(COUNTA('Main Project Tasks'!$D10,'Main Project Tasks'!$E10)&lt;&gt;2,"",DAYS360('Main Project Tasks'!$D10,'Main Project Tasks'!$E10,FALSE))</f>
        <v>2</v>
      </c>
      <c r="H10" s="24"/>
      <c r="I10" s="18"/>
      <c r="J10" s="29" t="str">
        <f>IFERROR(IF(ProjectTracker[Actual Work (in hours)]=0,"",IF(ABS((ProjectTracker[[#This Row],[Actual Work (in hours)]]-ProjectTracker[[#This Row],[Estimated Work (in hours)]])/ProjectTracker[[#This Row],[Estimated Work (in hours)]])&gt;FlagPercent,1,0)),"")</f>
        <v/>
      </c>
      <c r="K10" s="15"/>
      <c r="L10" s="25" t="str">
        <f ca="1">IFERROR(IF(ProjectTracker[Actual Duration (in days)]=0,"",IF(ABS((ProjectTracker[[#This Row],[Actual Duration (in days)]]-ProjectTracker[[#This Row],[Estimated Duration (in days)]])/ProjectTracker[[#This Row],[Estimated Duration (in days)]])&gt;FlagPercent,1,0)),"")</f>
        <v/>
      </c>
      <c r="M10" s="20" t="str">
        <f>IF(COUNTA('Main Project Tasks'!$H10,'Main Project Tasks'!$I10)&lt;&gt;2,"",DAYS360('Main Project Tasks'!$H10,'Main Project Tasks'!$I10,FALSE))</f>
        <v/>
      </c>
      <c r="N10" s="30"/>
    </row>
    <row r="11" spans="1:14" ht="89.25" customHeight="1" x14ac:dyDescent="0.4">
      <c r="B11" s="14" t="s">
        <v>69</v>
      </c>
      <c r="C11" s="14" t="s">
        <v>17</v>
      </c>
      <c r="D11" s="18">
        <f ca="1">TODAY()+25</f>
        <v>43229</v>
      </c>
      <c r="E11" s="18">
        <f ca="1">TODAY()+27</f>
        <v>43231</v>
      </c>
      <c r="F11" s="15">
        <v>20</v>
      </c>
      <c r="G11" s="28">
        <f ca="1">IF(COUNTA('Main Project Tasks'!$D11,'Main Project Tasks'!$E11)&lt;&gt;2,"",DAYS360('Main Project Tasks'!$D11,'Main Project Tasks'!$E11,FALSE))</f>
        <v>2</v>
      </c>
      <c r="H11" s="24"/>
      <c r="I11" s="18"/>
      <c r="J11" s="29" t="str">
        <f>IFERROR(IF(ProjectTracker[Actual Work (in hours)]=0,"",IF(ABS((ProjectTracker[[#This Row],[Actual Work (in hours)]]-ProjectTracker[[#This Row],[Estimated Work (in hours)]])/ProjectTracker[[#This Row],[Estimated Work (in hours)]])&gt;FlagPercent,1,0)),"")</f>
        <v/>
      </c>
      <c r="K11" s="15"/>
      <c r="L11" s="25" t="str">
        <f ca="1">IFERROR(IF(ProjectTracker[Actual Duration (in days)]=0,"",IF(ABS((ProjectTracker[[#This Row],[Actual Duration (in days)]]-ProjectTracker[[#This Row],[Estimated Duration (in days)]])/ProjectTracker[[#This Row],[Estimated Duration (in days)]])&gt;FlagPercent,1,0)),"")</f>
        <v/>
      </c>
      <c r="M11" s="20" t="str">
        <f>IF(COUNTA('Main Project Tasks'!$H11,'Main Project Tasks'!$I11)&lt;&gt;2,"",DAYS360('Main Project Tasks'!$H11,'Main Project Tasks'!$I11,FALSE))</f>
        <v/>
      </c>
      <c r="N11" s="30"/>
    </row>
    <row r="12" spans="1:14" ht="56.25" customHeight="1" x14ac:dyDescent="0.4">
      <c r="B12" s="14" t="s">
        <v>31</v>
      </c>
      <c r="C12" s="14" t="s">
        <v>21</v>
      </c>
      <c r="D12" s="18">
        <f ca="1">TODAY()+28</f>
        <v>43232</v>
      </c>
      <c r="E12" s="18">
        <f ca="1">TODAY()+29</f>
        <v>43233</v>
      </c>
      <c r="F12" s="15">
        <v>4</v>
      </c>
      <c r="G12" s="28">
        <f ca="1">IF(COUNTA('Main Project Tasks'!$D12,'Main Project Tasks'!$E12)&lt;&gt;2,"",DAYS360('Main Project Tasks'!$D12,'Main Project Tasks'!$E12,FALSE))</f>
        <v>1</v>
      </c>
      <c r="H12" s="19">
        <f ca="1">TODAY()-90</f>
        <v>43114</v>
      </c>
      <c r="I12" s="18">
        <f ca="1">TODAY()-71</f>
        <v>43133</v>
      </c>
      <c r="J12" s="17">
        <f>IFERROR(IF(ProjectTracker[Actual Work (in hours)]=0,"",IF(ABS((ProjectTracker[[#This Row],[Actual Work (in hours)]]-ProjectTracker[[#This Row],[Estimated Work (in hours)]])/ProjectTracker[[#This Row],[Estimated Work (in hours)]])&gt;FlagPercent,1,0)),"")</f>
        <v>1</v>
      </c>
      <c r="K12" s="15">
        <v>276</v>
      </c>
      <c r="L12" s="17">
        <f ca="1">IFERROR(IF(ProjectTracker[Actual Duration (in days)]=0,"",IF(ABS((ProjectTracker[[#This Row],[Actual Duration (in days)]]-ProjectTracker[[#This Row],[Estimated Duration (in days)]])/ProjectTracker[[#This Row],[Estimated Duration (in days)]])&gt;FlagPercent,1,0)),"")</f>
        <v>1</v>
      </c>
      <c r="M12" s="20">
        <f ca="1">IF(COUNTA('Main Project Tasks'!$H12,'Main Project Tasks'!$I12)&lt;&gt;2,"",DAYS360('Main Project Tasks'!$H12,'Main Project Tasks'!$I12,FALSE))</f>
        <v>18</v>
      </c>
      <c r="N12" s="14"/>
    </row>
    <row r="13" spans="1:14" ht="141.75" customHeight="1" x14ac:dyDescent="0.4">
      <c r="B13" s="14" t="s">
        <v>29</v>
      </c>
      <c r="C13" s="14" t="s">
        <v>21</v>
      </c>
      <c r="D13" s="18">
        <f ca="1">TODAY()+29</f>
        <v>43233</v>
      </c>
      <c r="E13" s="18">
        <f ca="1">TODAY()+34</f>
        <v>43238</v>
      </c>
      <c r="F13" s="15">
        <v>80</v>
      </c>
      <c r="G13" s="28">
        <f ca="1">IF(COUNTA('Main Project Tasks'!$D13,'Main Project Tasks'!$E13)&lt;&gt;2,"",DAYS360('Main Project Tasks'!$D13,'Main Project Tasks'!$E13,FALSE))</f>
        <v>5</v>
      </c>
      <c r="H13" s="19">
        <f ca="1">TODAY()-90</f>
        <v>43114</v>
      </c>
      <c r="I13" s="18">
        <f ca="1">TODAY()-44</f>
        <v>43160</v>
      </c>
      <c r="J13" s="17">
        <f>IFERROR(IF(ProjectTracker[Actual Work (in hours)]=0,"",IF(ABS((ProjectTracker[[#This Row],[Actual Work (in hours)]]-ProjectTracker[[#This Row],[Estimated Work (in hours)]])/ProjectTracker[[#This Row],[Estimated Work (in hours)]])&gt;FlagPercent,1,0)),"")</f>
        <v>1</v>
      </c>
      <c r="K13" s="15">
        <v>310</v>
      </c>
      <c r="L13" s="17">
        <f ca="1">IFERROR(IF(ProjectTracker[Actual Duration (in days)]=0,"",IF(ABS((ProjectTracker[[#This Row],[Actual Duration (in days)]]-ProjectTracker[[#This Row],[Estimated Duration (in days)]])/ProjectTracker[[#This Row],[Estimated Duration (in days)]])&gt;FlagPercent,1,0)),"")</f>
        <v>1</v>
      </c>
      <c r="M13" s="20">
        <f ca="1">IF(COUNTA('Main Project Tasks'!$H13,'Main Project Tasks'!$I13)&lt;&gt;2,"",DAYS360('Main Project Tasks'!$H13,'Main Project Tasks'!$I13,FALSE))</f>
        <v>47</v>
      </c>
      <c r="N13" s="14"/>
    </row>
    <row r="14" spans="1:14" ht="58.5" customHeight="1" x14ac:dyDescent="0.4">
      <c r="B14" s="14" t="s">
        <v>30</v>
      </c>
      <c r="C14" s="14" t="s">
        <v>22</v>
      </c>
      <c r="D14" s="18">
        <f ca="1">TODAY()+36</f>
        <v>43240</v>
      </c>
      <c r="E14" s="18">
        <f ca="1">TODAY()+36</f>
        <v>43240</v>
      </c>
      <c r="F14" s="15">
        <v>5</v>
      </c>
      <c r="G14" s="28">
        <f ca="1">IF(COUNTA('Main Project Tasks'!$D14,'Main Project Tasks'!$E14)&lt;&gt;2,"",DAYS360('Main Project Tasks'!$D14,'Main Project Tasks'!$E14,FALSE))</f>
        <v>0</v>
      </c>
      <c r="H14" s="19">
        <f ca="1">TODAY()-60</f>
        <v>43144</v>
      </c>
      <c r="I14" s="18">
        <f ca="1">TODAY()-45</f>
        <v>43159</v>
      </c>
      <c r="J14" s="17">
        <f>IFERROR(IF(ProjectTracker[Actual Work (in hours)]=0,"",IF(ABS((ProjectTracker[[#This Row],[Actual Work (in hours)]]-ProjectTracker[[#This Row],[Estimated Work (in hours)]])/ProjectTracker[[#This Row],[Estimated Work (in hours)]])&gt;FlagPercent,1,0)),"")</f>
        <v>1</v>
      </c>
      <c r="K14" s="15">
        <v>510</v>
      </c>
      <c r="L14" s="17" t="str">
        <f ca="1">IFERROR(IF(ProjectTracker[Actual Duration (in days)]=0,"",IF(ABS((ProjectTracker[[#This Row],[Actual Duration (in days)]]-ProjectTracker[[#This Row],[Estimated Duration (in days)]])/ProjectTracker[[#This Row],[Estimated Duration (in days)]])&gt;FlagPercent,1,0)),"")</f>
        <v/>
      </c>
      <c r="M14" s="20">
        <f ca="1">IF(COUNTA('Main Project Tasks'!$H14,'Main Project Tasks'!$I14)&lt;&gt;2,"",DAYS360('Main Project Tasks'!$H14,'Main Project Tasks'!$I14,FALSE))</f>
        <v>15</v>
      </c>
      <c r="N14" s="14"/>
    </row>
    <row r="15" spans="1:14" ht="30" customHeight="1" x14ac:dyDescent="0.4">
      <c r="B15" s="14" t="s">
        <v>79</v>
      </c>
      <c r="C15" s="14" t="s">
        <v>90</v>
      </c>
      <c r="D15" s="18">
        <f ca="1">TODAY()+36</f>
        <v>43240</v>
      </c>
      <c r="E15" s="18">
        <f ca="1">TODAY()+38</f>
        <v>43242</v>
      </c>
      <c r="F15" s="15">
        <v>20</v>
      </c>
      <c r="G15" s="28">
        <f ca="1">IF(COUNTA('Main Project Tasks'!$D15,'Main Project Tasks'!$E15)&lt;&gt;2,"",DAYS360('Main Project Tasks'!$D15,'Main Project Tasks'!$E15,FALSE))</f>
        <v>2</v>
      </c>
      <c r="H15" s="19">
        <f ca="1">TODAY()-44</f>
        <v>43160</v>
      </c>
      <c r="I15" s="18">
        <f ca="1">TODAY()-15</f>
        <v>43189</v>
      </c>
      <c r="J15" s="17">
        <f>IFERROR(IF(ProjectTracker[Actual Work (in hours)]=0,"",IF(ABS((ProjectTracker[[#This Row],[Actual Work (in hours)]]-ProjectTracker[[#This Row],[Estimated Work (in hours)]])/ProjectTracker[[#This Row],[Estimated Work (in hours)]])&gt;FlagPercent,1,0)),"")</f>
        <v>1</v>
      </c>
      <c r="K15" s="15">
        <v>790</v>
      </c>
      <c r="L15" s="17">
        <f ca="1">IFERROR(IF(ProjectTracker[Actual Duration (in days)]=0,"",IF(ABS((ProjectTracker[[#This Row],[Actual Duration (in days)]]-ProjectTracker[[#This Row],[Estimated Duration (in days)]])/ProjectTracker[[#This Row],[Estimated Duration (in days)]])&gt;FlagPercent,1,0)),"")</f>
        <v>1</v>
      </c>
      <c r="M15" s="20">
        <f ca="1">IF(COUNTA('Main Project Tasks'!$H15,'Main Project Tasks'!$I15)&lt;&gt;2,"",DAYS360('Main Project Tasks'!$H15,'Main Project Tasks'!$I15,FALSE))</f>
        <v>29</v>
      </c>
      <c r="N15" s="14"/>
    </row>
    <row r="16" spans="1:14" ht="30" customHeight="1" x14ac:dyDescent="0.4">
      <c r="B16" s="14"/>
      <c r="C16" s="14"/>
      <c r="D16" s="18"/>
      <c r="E16" s="18"/>
      <c r="F16" s="15"/>
      <c r="G16" s="28"/>
      <c r="H16" s="19"/>
      <c r="I16" s="18"/>
      <c r="J16" s="17"/>
      <c r="K16" s="15"/>
      <c r="L16" s="17"/>
      <c r="M16" s="20"/>
      <c r="N16" s="14"/>
    </row>
    <row r="17" spans="2:14" ht="30" customHeight="1" x14ac:dyDescent="0.4">
      <c r="B17" s="21"/>
      <c r="C17" s="21"/>
      <c r="D17" s="22"/>
      <c r="E17" s="22"/>
      <c r="F17" s="23"/>
      <c r="G17" s="28"/>
      <c r="H17" s="24"/>
      <c r="I17" s="22"/>
      <c r="J17" s="25"/>
      <c r="K17" s="23"/>
      <c r="L17" s="17"/>
      <c r="M17" s="26"/>
      <c r="N17" s="21"/>
    </row>
  </sheetData>
  <conditionalFormatting sqref="K5:K17">
    <cfRule type="expression" dxfId="10" priority="6">
      <formula>(ABS((K5-F5))/F5)&gt;FlagPercent</formula>
    </cfRule>
  </conditionalFormatting>
  <conditionalFormatting sqref="M5:M17">
    <cfRule type="expression" dxfId="9" priority="8">
      <formula>(ABS((M5-G5))/G5)&gt;FlagPercent</formula>
    </cfRule>
  </conditionalFormatting>
  <dataValidations count="16">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Customizable over/under percent used for highlighting the actual work in hours and days in the project table that are over or under this number" sqref="D2" xr:uid="{00000000-0002-0000-0000-000001000000}"/>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Enter the estimated project start date in this column" sqref="D4" xr:uid="{00000000-0002-0000-0000-000009000000}"/>
    <dataValidation allowBlank="1" showInputMessage="1" showErrorMessage="1" prompt="Enter the estimated project finish date in this column" sqref="E4" xr:uid="{00000000-0002-0000-0000-00000A000000}"/>
    <dataValidation allowBlank="1" showInputMessage="1" showErrorMessage="1" prompt="Enter estimated project work in hours" sqref="F4" xr:uid="{00000000-0002-0000-0000-00000B000000}"/>
    <dataValidation allowBlank="1" showInputMessage="1" showErrorMessage="1" prompt="Enter estimated duration of the project in days in this column" sqref="G4" xr:uid="{00000000-0002-0000-0000-00000C000000}"/>
    <dataValidation allowBlank="1" showInputMessage="1" showErrorMessage="1" prompt="Enter the actual project start date in this column" sqref="H4" xr:uid="{00000000-0002-0000-0000-00000D000000}"/>
    <dataValidation allowBlank="1" showInputMessage="1" showErrorMessage="1" prompt="Enter the actual project finish date in this column" sqref="I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J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xr:uid="{00000000-0002-0000-0000-000010000000}"/>
    <dataValidation allowBlank="1" showInputMessage="1" showErrorMessage="1" prompt="Enter the actual project work in hours. Values that meet the Over/Under criteria are highlighted bold, red and generate a flag icon in column K at left" sqref="K4" xr:uid="{00000000-0002-0000-0000-000011000000}"/>
    <dataValidation allowBlank="1" showInputMessage="1" showErrorMessage="1" prompt="Enter the actual project duration in days. Values that meet the Over/Under criteria are highlighted bold, red and generate a flag icon in column M at left" sqref="M4" xr:uid="{00000000-0002-0000-0000-000012000000}"/>
    <dataValidation allowBlank="1" showInputMessage="1" showErrorMessage="1" prompt="Enter notes for projects in this column" sqref="N4" xr:uid="{00000000-0002-0000-0000-000013000000}"/>
    <dataValidation type="list" allowBlank="1" showInputMessage="1" showErrorMessage="1" error="Select a category from the list or create a new category to display in this list from the Setup worksheet." sqref="C5:C17" xr:uid="{00000000-0002-0000-0000-000002000000}">
      <formula1>CategoryList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0"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J5:J17</xm:sqref>
        </x14:conditionalFormatting>
        <x14:conditionalFormatting xmlns:xm="http://schemas.microsoft.com/office/excel/2006/main">
          <x14:cfRule type="iconSet" priority="52"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L5:L17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7B17-0F28-4F40-ADFD-02A9DE3DC566}">
  <sheetPr>
    <tabColor theme="9"/>
    <pageSetUpPr autoPageBreaks="0" fitToPage="1"/>
  </sheetPr>
  <dimension ref="A1:O44"/>
  <sheetViews>
    <sheetView showGridLines="0" tabSelected="1" zoomScaleNormal="100" workbookViewId="0">
      <pane ySplit="4" topLeftCell="A22" activePane="bottomLeft" state="frozen"/>
      <selection pane="bottomLeft" activeCell="E46" sqref="E46"/>
    </sheetView>
  </sheetViews>
  <sheetFormatPr defaultColWidth="9" defaultRowHeight="30" customHeight="1" x14ac:dyDescent="0.4"/>
  <cols>
    <col min="1" max="1" width="2.8125" style="1" customWidth="1"/>
    <col min="2" max="2" width="17.375" style="1" customWidth="1"/>
    <col min="3" max="5" width="22.625" style="1" customWidth="1"/>
    <col min="6" max="7" width="15.625" style="2" customWidth="1"/>
    <col min="8" max="9" width="12.625" style="1" customWidth="1"/>
    <col min="10" max="11" width="15.625" style="2" customWidth="1"/>
    <col min="12" max="12" width="11.6875" style="2" customWidth="1"/>
    <col min="13" max="13" width="8.1875" style="1" customWidth="1"/>
    <col min="14" max="14" width="10.3125" style="1" customWidth="1"/>
    <col min="15" max="15" width="22.375" style="1" customWidth="1"/>
    <col min="16" max="16" width="25.625" style="1" customWidth="1"/>
    <col min="17" max="17" width="2.625" style="1" customWidth="1"/>
    <col min="18" max="16384" width="9" style="1"/>
  </cols>
  <sheetData>
    <row r="1" spans="1:15" ht="65.099999999999994" customHeight="1" x14ac:dyDescent="0.4">
      <c r="B1" s="34" t="s">
        <v>33</v>
      </c>
      <c r="C1" s="34"/>
      <c r="D1"/>
    </row>
    <row r="2" spans="1:15" ht="20.25" customHeight="1" x14ac:dyDescent="0.4">
      <c r="A2" s="3"/>
      <c r="B2" s="8"/>
      <c r="C2" s="8"/>
      <c r="D2" s="4" t="s">
        <v>3</v>
      </c>
      <c r="E2" s="5">
        <v>0.25</v>
      </c>
    </row>
    <row r="3" spans="1:15" ht="20.25" customHeight="1" x14ac:dyDescent="0.4">
      <c r="H3"/>
      <c r="I3"/>
    </row>
    <row r="4" spans="1:15" ht="54.95" customHeight="1" x14ac:dyDescent="0.4">
      <c r="B4" s="33" t="s">
        <v>87</v>
      </c>
      <c r="C4" s="6" t="s">
        <v>89</v>
      </c>
      <c r="D4" s="9" t="s">
        <v>1</v>
      </c>
      <c r="E4" s="9" t="s">
        <v>5</v>
      </c>
      <c r="F4" s="10" t="s">
        <v>7</v>
      </c>
      <c r="G4" s="11" t="s">
        <v>9</v>
      </c>
      <c r="H4" s="27" t="s">
        <v>12</v>
      </c>
      <c r="I4" s="9" t="s">
        <v>15</v>
      </c>
      <c r="J4" s="16" t="s">
        <v>6</v>
      </c>
      <c r="K4" s="10" t="s">
        <v>13</v>
      </c>
      <c r="L4" s="16" t="s">
        <v>10</v>
      </c>
      <c r="M4" s="10" t="s">
        <v>14</v>
      </c>
      <c r="N4" s="6" t="s">
        <v>11</v>
      </c>
      <c r="O4" s="6" t="s">
        <v>4</v>
      </c>
    </row>
    <row r="5" spans="1:15" ht="94.15" customHeight="1" x14ac:dyDescent="0.4">
      <c r="B5" s="14" t="s">
        <v>35</v>
      </c>
      <c r="C5" s="14"/>
      <c r="D5" s="14" t="s">
        <v>16</v>
      </c>
      <c r="E5" s="18">
        <f ca="1">TODAY()-2</f>
        <v>43202</v>
      </c>
      <c r="F5" s="18">
        <f ca="1">TODAY()-2</f>
        <v>43202</v>
      </c>
      <c r="G5" s="15">
        <v>3</v>
      </c>
      <c r="H5" s="28">
        <f ca="1">IF(COUNTA('Project Activities Breakdown'!$E5,'Project Activities Breakdown'!$F5)&lt;&gt;2,"",DAYS360('Project Activities Breakdown'!$E5,'Project Activities Breakdown'!$F5,FALSE))</f>
        <v>0</v>
      </c>
      <c r="I5" s="19">
        <f ca="1">TODAY()-65</f>
        <v>43139</v>
      </c>
      <c r="J5" s="18"/>
      <c r="K5" s="17" t="str">
        <f>IFERROR(IF(ProjectTracker3[Actual Work (in hours)]=0,"",IF(ABS((ProjectTracker3[[#This Row],[Actual Work (in hours)]]-ProjectTracker3[[#This Row],[Estimated Work (in hours)]])/ProjectTracker3[[#This Row],[Estimated Work (in hours)]])&gt;FlagPercent,1,0)),"")</f>
        <v/>
      </c>
      <c r="L5" s="15"/>
      <c r="M5" s="17" t="str">
        <f ca="1">IFERROR(IF(ProjectTracker3[Actual Duration (in days)]=0,"",IF(ABS((ProjectTracker3[[#This Row],[Actual Duration (in days)]]-ProjectTracker3[[#This Row],[Estimated Duration (in days)]])/ProjectTracker3[[#This Row],[Estimated Duration (in days)]])&gt;FlagPercent,1,0)),"")</f>
        <v/>
      </c>
      <c r="N5" s="20" t="str">
        <f ca="1">IF(COUNTA('Project Activities Breakdown'!$I5,'Project Activities Breakdown'!$J5)&lt;&gt;2,"",DAYS360('Project Activities Breakdown'!$I5,'Project Activities Breakdown'!$J5,FALSE))</f>
        <v/>
      </c>
      <c r="O5" s="14"/>
    </row>
    <row r="6" spans="1:15" ht="134.35" customHeight="1" x14ac:dyDescent="0.4">
      <c r="B6" s="14"/>
      <c r="C6" s="14" t="s">
        <v>34</v>
      </c>
      <c r="D6" s="14" t="s">
        <v>16</v>
      </c>
      <c r="E6" s="18">
        <f ca="1">TODAY()-2</f>
        <v>43202</v>
      </c>
      <c r="F6" s="31">
        <f ca="1">TODAY()-2</f>
        <v>43202</v>
      </c>
      <c r="G6" s="15">
        <v>1</v>
      </c>
      <c r="H6" s="28">
        <f ca="1">IF(COUNTA('Project Activities Breakdown'!$E6,'Project Activities Breakdown'!$F6)&lt;&gt;2,"",DAYS360('Project Activities Breakdown'!$E6,'Project Activities Breakdown'!$F6,FALSE))</f>
        <v>0</v>
      </c>
      <c r="I6" s="24"/>
      <c r="J6" s="18"/>
      <c r="K6" s="29" t="str">
        <f>IFERROR(IF(ProjectTracker3[Actual Work (in hours)]=0,"",IF(ABS((ProjectTracker3[[#This Row],[Actual Work (in hours)]]-ProjectTracker3[[#This Row],[Estimated Work (in hours)]])/ProjectTracker3[[#This Row],[Estimated Work (in hours)]])&gt;FlagPercent,1,0)),"")</f>
        <v/>
      </c>
      <c r="L6" s="15"/>
      <c r="M6" s="25" t="str">
        <f ca="1">IFERROR(IF(ProjectTracker3[Actual Duration (in days)]=0,"",IF(ABS((ProjectTracker3[[#This Row],[Actual Duration (in days)]]-ProjectTracker3[[#This Row],[Estimated Duration (in days)]])/ProjectTracker3[[#This Row],[Estimated Duration (in days)]])&gt;FlagPercent,1,0)),"")</f>
        <v/>
      </c>
      <c r="N6" s="20" t="str">
        <f>IF(COUNTA('Project Activities Breakdown'!$I6,'Project Activities Breakdown'!$J6)&lt;&gt;2,"",DAYS360('Project Activities Breakdown'!$I6,'Project Activities Breakdown'!$J6,FALSE))</f>
        <v/>
      </c>
      <c r="O6" s="30" t="s">
        <v>37</v>
      </c>
    </row>
    <row r="7" spans="1:15" ht="69" customHeight="1" x14ac:dyDescent="0.4">
      <c r="B7" s="14"/>
      <c r="C7" s="14" t="s">
        <v>36</v>
      </c>
      <c r="D7" s="14" t="s">
        <v>16</v>
      </c>
      <c r="E7" s="18">
        <f ca="1">TODAY()-2</f>
        <v>43202</v>
      </c>
      <c r="F7" s="18">
        <f ca="1">TODAY()-2</f>
        <v>43202</v>
      </c>
      <c r="G7" s="15">
        <v>1</v>
      </c>
      <c r="H7" s="28">
        <f ca="1">IF(COUNTA('Project Activities Breakdown'!$E7,'Project Activities Breakdown'!$F7)&lt;&gt;2,"",DAYS360('Project Activities Breakdown'!$E7,'Project Activities Breakdown'!$F7,FALSE))</f>
        <v>0</v>
      </c>
      <c r="I7" s="24"/>
      <c r="J7" s="18"/>
      <c r="K7" s="29" t="str">
        <f>IFERROR(IF(ProjectTracker3[Actual Work (in hours)]=0,"",IF(ABS((ProjectTracker3[[#This Row],[Actual Work (in hours)]]-ProjectTracker3[[#This Row],[Estimated Work (in hours)]])/ProjectTracker3[[#This Row],[Estimated Work (in hours)]])&gt;FlagPercent,1,0)),"")</f>
        <v/>
      </c>
      <c r="L7" s="15"/>
      <c r="M7" s="25" t="str">
        <f ca="1">IFERROR(IF(ProjectTracker3[Actual Duration (in days)]=0,"",IF(ABS((ProjectTracker3[[#This Row],[Actual Duration (in days)]]-ProjectTracker3[[#This Row],[Estimated Duration (in days)]])/ProjectTracker3[[#This Row],[Estimated Duration (in days)]])&gt;FlagPercent,1,0)),"")</f>
        <v/>
      </c>
      <c r="N7" s="20" t="str">
        <f>IF(COUNTA('Project Activities Breakdown'!$I7,'Project Activities Breakdown'!$J7)&lt;&gt;2,"",DAYS360('Project Activities Breakdown'!$I7,'Project Activities Breakdown'!$J7,FALSE))</f>
        <v/>
      </c>
      <c r="O7" s="30" t="s">
        <v>39</v>
      </c>
    </row>
    <row r="8" spans="1:15" ht="69" customHeight="1" x14ac:dyDescent="0.4">
      <c r="B8" s="14"/>
      <c r="C8" s="14" t="s">
        <v>38</v>
      </c>
      <c r="D8" s="14" t="s">
        <v>16</v>
      </c>
      <c r="E8" s="18">
        <f t="shared" ref="E5:E44" ca="1" si="0">TODAY()-2</f>
        <v>43202</v>
      </c>
      <c r="F8" s="18">
        <f ca="1">TODAY()-2</f>
        <v>43202</v>
      </c>
      <c r="G8" s="15">
        <v>2</v>
      </c>
      <c r="H8" s="28">
        <f ca="1">IF(COUNTA('Project Activities Breakdown'!$E8,'Project Activities Breakdown'!$F8)&lt;&gt;2,"",DAYS360('Project Activities Breakdown'!$E8,'Project Activities Breakdown'!$F8,FALSE))</f>
        <v>0</v>
      </c>
      <c r="I8" s="24"/>
      <c r="J8" s="18"/>
      <c r="K8" s="29" t="str">
        <f>IFERROR(IF(ProjectTracker3[Actual Work (in hours)]=0,"",IF(ABS((ProjectTracker3[[#This Row],[Actual Work (in hours)]]-ProjectTracker3[[#This Row],[Estimated Work (in hours)]])/ProjectTracker3[[#This Row],[Estimated Work (in hours)]])&gt;FlagPercent,1,0)),"")</f>
        <v/>
      </c>
      <c r="L8" s="15"/>
      <c r="M8" s="25" t="str">
        <f ca="1">IFERROR(IF(ProjectTracker3[Actual Duration (in days)]=0,"",IF(ABS((ProjectTracker3[[#This Row],[Actual Duration (in days)]]-ProjectTracker3[[#This Row],[Estimated Duration (in days)]])/ProjectTracker3[[#This Row],[Estimated Duration (in days)]])&gt;FlagPercent,1,0)),"")</f>
        <v/>
      </c>
      <c r="N8" s="20" t="str">
        <f>IF(COUNTA('Project Activities Breakdown'!$I8,'Project Activities Breakdown'!$J8)&lt;&gt;2,"",DAYS360('Project Activities Breakdown'!$I8,'Project Activities Breakdown'!$J8,FALSE))</f>
        <v/>
      </c>
      <c r="O8" s="30"/>
    </row>
    <row r="9" spans="1:15" ht="137.25" customHeight="1" x14ac:dyDescent="0.4">
      <c r="B9" s="14"/>
      <c r="C9" s="14" t="s">
        <v>40</v>
      </c>
      <c r="D9" s="14" t="s">
        <v>16</v>
      </c>
      <c r="E9" s="18">
        <f t="shared" ca="1" si="0"/>
        <v>43202</v>
      </c>
      <c r="F9" s="18">
        <f ca="1">TODAY()-2</f>
        <v>43202</v>
      </c>
      <c r="G9" s="15">
        <v>1</v>
      </c>
      <c r="H9" s="28">
        <f ca="1">IF(COUNTA('Project Activities Breakdown'!$E9,'Project Activities Breakdown'!$F9)&lt;&gt;2,"",DAYS360('Project Activities Breakdown'!$E9,'Project Activities Breakdown'!$F9,FALSE))</f>
        <v>0</v>
      </c>
      <c r="I9" s="19">
        <f ca="1">TODAY()-41</f>
        <v>43163</v>
      </c>
      <c r="J9" s="18"/>
      <c r="K9" s="17"/>
      <c r="L9" s="15"/>
      <c r="M9" s="17" t="str">
        <f>IFERROR(IF(ProjectTracker3[Actual Duration (in days)]=0,"",IF(ABS((ProjectTracker3[[#This Row],[Actual Duration (in days)]]-ProjectTracker3[[#This Row],[Estimated Duration (in days)]])/ProjectTracker3[[#This Row],[Estimated Duration (in days)]])&gt;FlagPercent,1,0)),"")</f>
        <v/>
      </c>
      <c r="N9" s="20"/>
      <c r="O9" s="14"/>
    </row>
    <row r="10" spans="1:15" ht="59.25" customHeight="1" x14ac:dyDescent="0.4">
      <c r="B10" s="14"/>
      <c r="C10" s="14" t="s">
        <v>41</v>
      </c>
      <c r="D10" s="14" t="s">
        <v>16</v>
      </c>
      <c r="E10" s="18">
        <f t="shared" ca="1" si="0"/>
        <v>43202</v>
      </c>
      <c r="F10" s="18">
        <f ca="1">TODAY()-2</f>
        <v>43202</v>
      </c>
      <c r="G10" s="15">
        <v>1</v>
      </c>
      <c r="H10" s="28">
        <f ca="1">IF(COUNTA('Project Activities Breakdown'!$E10,'Project Activities Breakdown'!$F10)&lt;&gt;2,"",DAYS360('Project Activities Breakdown'!$E10,'Project Activities Breakdown'!$F10,FALSE))</f>
        <v>0</v>
      </c>
      <c r="I10" s="19">
        <f ca="1">TODAY()-100</f>
        <v>43104</v>
      </c>
      <c r="J10" s="18"/>
      <c r="K10" s="17"/>
      <c r="L10" s="15"/>
      <c r="M10" s="17" t="str">
        <f>IFERROR(IF(ProjectTracker3[Actual Duration (in days)]=0,"",IF(ABS((ProjectTracker3[[#This Row],[Actual Duration (in days)]]-ProjectTracker3[[#This Row],[Estimated Duration (in days)]])/ProjectTracker3[[#This Row],[Estimated Duration (in days)]])&gt;FlagPercent,1,0)),"")</f>
        <v/>
      </c>
      <c r="N10" s="20"/>
      <c r="O10" s="14" t="s">
        <v>42</v>
      </c>
    </row>
    <row r="11" spans="1:15" ht="89.25" customHeight="1" x14ac:dyDescent="0.4">
      <c r="B11" s="14" t="s">
        <v>43</v>
      </c>
      <c r="C11" s="14"/>
      <c r="D11" s="14" t="s">
        <v>18</v>
      </c>
      <c r="E11" s="18">
        <f ca="1">TODAY()-1</f>
        <v>43203</v>
      </c>
      <c r="F11" s="18">
        <f ca="1">TODAY()</f>
        <v>43204</v>
      </c>
      <c r="G11" s="15">
        <v>5</v>
      </c>
      <c r="H11" s="28">
        <f ca="1">IF(COUNTA('Project Activities Breakdown'!$E11,'Project Activities Breakdown'!$F11)&lt;&gt;2,"",DAYS360('Project Activities Breakdown'!$E11,'Project Activities Breakdown'!$F11,FALSE))</f>
        <v>1</v>
      </c>
      <c r="I11" s="24"/>
      <c r="J11" s="18"/>
      <c r="K11" s="29"/>
      <c r="L11" s="15"/>
      <c r="M11" s="25" t="str">
        <f>IFERROR(IF(ProjectTracker3[Actual Duration (in days)]=0,"",IF(ABS((ProjectTracker3[[#This Row],[Actual Duration (in days)]]-ProjectTracker3[[#This Row],[Estimated Duration (in days)]])/ProjectTracker3[[#This Row],[Estimated Duration (in days)]])&gt;FlagPercent,1,0)),"")</f>
        <v/>
      </c>
      <c r="N11" s="20"/>
      <c r="O11" s="30"/>
    </row>
    <row r="12" spans="1:15" ht="56.25" customHeight="1" x14ac:dyDescent="0.4">
      <c r="B12" s="14"/>
      <c r="C12" s="14" t="s">
        <v>47</v>
      </c>
      <c r="D12" s="14" t="s">
        <v>18</v>
      </c>
      <c r="E12" s="18">
        <f ca="1">TODAY()-1</f>
        <v>43203</v>
      </c>
      <c r="F12" s="18">
        <f ca="1">TODAY()</f>
        <v>43204</v>
      </c>
      <c r="G12" s="15">
        <v>6</v>
      </c>
      <c r="H12" s="28">
        <f ca="1">IF(COUNTA('Project Activities Breakdown'!$E12,'Project Activities Breakdown'!$F12)&lt;&gt;2,"",DAYS360('Project Activities Breakdown'!$E12,'Project Activities Breakdown'!$F12,FALSE))</f>
        <v>1</v>
      </c>
      <c r="I12" s="19">
        <f ca="1">TODAY()-90</f>
        <v>43114</v>
      </c>
      <c r="J12" s="18"/>
      <c r="K12" s="17"/>
      <c r="L12" s="15"/>
      <c r="M12" s="17" t="str">
        <f>IFERROR(IF(ProjectTracker3[Actual Duration (in days)]=0,"",IF(ABS((ProjectTracker3[[#This Row],[Actual Duration (in days)]]-ProjectTracker3[[#This Row],[Estimated Duration (in days)]])/ProjectTracker3[[#This Row],[Estimated Duration (in days)]])&gt;FlagPercent,1,0)),"")</f>
        <v/>
      </c>
      <c r="N12" s="20"/>
      <c r="O12" s="14"/>
    </row>
    <row r="13" spans="1:15" ht="71.650000000000006" customHeight="1" x14ac:dyDescent="0.4">
      <c r="B13" s="14"/>
      <c r="C13" s="14" t="s">
        <v>46</v>
      </c>
      <c r="D13" s="14" t="s">
        <v>18</v>
      </c>
      <c r="E13" s="18">
        <f ca="1">TODAY()-1</f>
        <v>43203</v>
      </c>
      <c r="F13" s="18">
        <f ca="1">TODAY()</f>
        <v>43204</v>
      </c>
      <c r="G13" s="15">
        <v>1.5</v>
      </c>
      <c r="H13" s="28">
        <f ca="1">IF(COUNTA('Project Activities Breakdown'!$E13,'Project Activities Breakdown'!$F13)&lt;&gt;2,"",DAYS360('Project Activities Breakdown'!$E13,'Project Activities Breakdown'!$F13,FALSE))</f>
        <v>1</v>
      </c>
      <c r="I13" s="19">
        <f ca="1">TODAY()-90</f>
        <v>43114</v>
      </c>
      <c r="J13" s="18"/>
      <c r="K13" s="17"/>
      <c r="L13" s="15"/>
      <c r="M13" s="17" t="str">
        <f>IFERROR(IF(ProjectTracker3[Actual Duration (in days)]=0,"",IF(ABS((ProjectTracker3[[#This Row],[Actual Duration (in days)]]-ProjectTracker3[[#This Row],[Estimated Duration (in days)]])/ProjectTracker3[[#This Row],[Estimated Duration (in days)]])&gt;FlagPercent,1,0)),"")</f>
        <v/>
      </c>
      <c r="N13" s="20"/>
      <c r="O13" s="14" t="s">
        <v>44</v>
      </c>
    </row>
    <row r="14" spans="1:15" ht="49.5" customHeight="1" x14ac:dyDescent="0.4">
      <c r="B14" s="14"/>
      <c r="C14" s="14" t="s">
        <v>45</v>
      </c>
      <c r="D14" s="14" t="s">
        <v>18</v>
      </c>
      <c r="E14" s="18">
        <f ca="1">TODAY()-1</f>
        <v>43203</v>
      </c>
      <c r="F14" s="18">
        <f ca="1">TODAY()</f>
        <v>43204</v>
      </c>
      <c r="G14" s="15">
        <v>2</v>
      </c>
      <c r="H14" s="28">
        <f ca="1">IF(COUNTA('Project Activities Breakdown'!$E14,'Project Activities Breakdown'!$F14)&lt;&gt;2,"",DAYS360('Project Activities Breakdown'!$E14,'Project Activities Breakdown'!$F14,FALSE))</f>
        <v>1</v>
      </c>
      <c r="I14" s="19">
        <f ca="1">TODAY()-60</f>
        <v>43144</v>
      </c>
      <c r="J14" s="18"/>
      <c r="K14" s="17"/>
      <c r="L14" s="15"/>
      <c r="M14" s="17" t="str">
        <f>IFERROR(IF(ProjectTracker3[Actual Duration (in days)]=0,"",IF(ABS((ProjectTracker3[[#This Row],[Actual Duration (in days)]]-ProjectTracker3[[#This Row],[Estimated Duration (in days)]])/ProjectTracker3[[#This Row],[Estimated Duration (in days)]])&gt;FlagPercent,1,0)),"")</f>
        <v/>
      </c>
      <c r="N14" s="20"/>
      <c r="O14" s="14"/>
    </row>
    <row r="15" spans="1:15" ht="60.75" customHeight="1" x14ac:dyDescent="0.4">
      <c r="B15" s="14"/>
      <c r="C15" s="14" t="s">
        <v>48</v>
      </c>
      <c r="D15" s="14" t="s">
        <v>18</v>
      </c>
      <c r="E15" s="18">
        <f ca="1">TODAY()-1</f>
        <v>43203</v>
      </c>
      <c r="F15" s="18">
        <f ca="1">TODAY()</f>
        <v>43204</v>
      </c>
      <c r="G15" s="15">
        <v>2</v>
      </c>
      <c r="H15" s="28">
        <f ca="1">IF(COUNTA('Project Activities Breakdown'!$E15,'Project Activities Breakdown'!$F15)&lt;&gt;2,"",DAYS360('Project Activities Breakdown'!$E15,'Project Activities Breakdown'!$F15,FALSE))</f>
        <v>1</v>
      </c>
      <c r="I15" s="19">
        <f ca="1">TODAY()-45</f>
        <v>43159</v>
      </c>
      <c r="J15" s="18"/>
      <c r="K15" s="17"/>
      <c r="L15" s="15"/>
      <c r="M15" s="17" t="str">
        <f>IFERROR(IF(ProjectTracker3[Actual Duration (in days)]=0,"",IF(ABS((ProjectTracker3[[#This Row],[Actual Duration (in days)]]-ProjectTracker3[[#This Row],[Estimated Duration (in days)]])/ProjectTracker3[[#This Row],[Estimated Duration (in days)]])&gt;FlagPercent,1,0)),"")</f>
        <v/>
      </c>
      <c r="N15" s="20"/>
      <c r="O15" s="14"/>
    </row>
    <row r="16" spans="1:15" ht="72.400000000000006" customHeight="1" x14ac:dyDescent="0.4">
      <c r="B16" s="21" t="s">
        <v>49</v>
      </c>
      <c r="C16" s="21"/>
      <c r="D16" s="21" t="s">
        <v>17</v>
      </c>
      <c r="E16" s="22">
        <f ca="1">TODAY()-2</f>
        <v>43202</v>
      </c>
      <c r="F16" s="22">
        <f ca="1">TODAY()</f>
        <v>43204</v>
      </c>
      <c r="G16" s="23">
        <v>1</v>
      </c>
      <c r="H16" s="28">
        <f ca="1">IF(COUNTA('Project Activities Breakdown'!$E16,'Project Activities Breakdown'!$F16)&lt;&gt;2,"",DAYS360('Project Activities Breakdown'!$E16,'Project Activities Breakdown'!$F16,FALSE))</f>
        <v>2</v>
      </c>
      <c r="I16" s="24">
        <v>42434</v>
      </c>
      <c r="J16" s="22"/>
      <c r="K16" s="25"/>
      <c r="L16" s="23"/>
      <c r="M16" s="17" t="str">
        <f>IFERROR(IF(ProjectTracker3[Actual Duration (in days)]=0,"",IF(ABS((ProjectTracker3[[#This Row],[Actual Duration (in days)]]-ProjectTracker3[[#This Row],[Estimated Duration (in days)]])/ProjectTracker3[[#This Row],[Estimated Duration (in days)]])&gt;FlagPercent,1,0)),"")</f>
        <v/>
      </c>
      <c r="N16" s="26"/>
      <c r="O16" s="21" t="s">
        <v>50</v>
      </c>
    </row>
    <row r="17" spans="2:15" ht="99.75" customHeight="1" x14ac:dyDescent="0.4">
      <c r="B17" s="21" t="s">
        <v>88</v>
      </c>
      <c r="C17" s="21" t="s">
        <v>26</v>
      </c>
      <c r="D17" s="21" t="s">
        <v>19</v>
      </c>
      <c r="E17" s="22">
        <f ca="1">TODAY()+22</f>
        <v>43226</v>
      </c>
      <c r="F17" s="22">
        <f ca="1">TODAY()+24</f>
        <v>43228</v>
      </c>
      <c r="G17" s="23">
        <v>15</v>
      </c>
      <c r="H17" s="28">
        <f ca="1">IF(COUNTA('Project Activities Breakdown'!$E17,'Project Activities Breakdown'!$F17)&lt;&gt;2,"",DAYS360('Project Activities Breakdown'!$E17,'Project Activities Breakdown'!$F17,FALSE))</f>
        <v>2</v>
      </c>
      <c r="I17" s="24"/>
      <c r="J17" s="22"/>
      <c r="K17" s="29" t="str">
        <f>IFERROR(IF(ProjectTracker3[Actual Work (in hours)]=0,"",IF(ABS((ProjectTracker3[[#This Row],[Actual Work (in hours)]]-ProjectTracker3[[#This Row],[Estimated Work (in hours)]])/ProjectTracker3[[#This Row],[Estimated Work (in hours)]])&gt;FlagPercent,1,0)),"")</f>
        <v/>
      </c>
      <c r="L17" s="23"/>
      <c r="M17" s="25" t="str">
        <f>IFERROR(IF(ProjectTracker3[Actual Duration (in days)]=0,"",IF(ABS((ProjectTracker3[[#This Row],[Actual Duration (in days)]]-ProjectTracker3[[#This Row],[Estimated Duration (in days)]])/ProjectTracker3[[#This Row],[Estimated Duration (in days)]])&gt;FlagPercent,1,0)),"")</f>
        <v/>
      </c>
      <c r="N17" s="26"/>
      <c r="O17" s="32" t="s">
        <v>51</v>
      </c>
    </row>
    <row r="18" spans="2:15" ht="78.75" customHeight="1" x14ac:dyDescent="0.4">
      <c r="B18" s="21" t="s">
        <v>52</v>
      </c>
      <c r="C18" s="21"/>
      <c r="D18" s="21" t="s">
        <v>19</v>
      </c>
      <c r="E18" s="22">
        <f ca="1">TODAY()</f>
        <v>43204</v>
      </c>
      <c r="F18" s="22">
        <f ca="1">TODAY()</f>
        <v>43204</v>
      </c>
      <c r="G18" s="23">
        <v>70</v>
      </c>
      <c r="H18" s="28">
        <f ca="1">IF(COUNTA('Project Activities Breakdown'!$E18,'Project Activities Breakdown'!$F18)&lt;&gt;2,"",DAYS360('Project Activities Breakdown'!$E18,'Project Activities Breakdown'!$F18,FALSE))</f>
        <v>0</v>
      </c>
      <c r="I18" s="24"/>
      <c r="J18" s="22"/>
      <c r="K18" s="29" t="str">
        <f>IFERROR(IF(ProjectTracker3[Actual Work (in hours)]=0,"",IF(ABS((ProjectTracker3[[#This Row],[Actual Work (in hours)]]-ProjectTracker3[[#This Row],[Estimated Work (in hours)]])/ProjectTracker3[[#This Row],[Estimated Work (in hours)]])&gt;FlagPercent,1,0)),"")</f>
        <v/>
      </c>
      <c r="L18" s="23"/>
      <c r="M18" s="25" t="str">
        <f>IFERROR(IF(ProjectTracker3[Actual Duration (in days)]=0,"",IF(ABS((ProjectTracker3[[#This Row],[Actual Duration (in days)]]-ProjectTracker3[[#This Row],[Estimated Duration (in days)]])/ProjectTracker3[[#This Row],[Estimated Duration (in days)]])&gt;FlagPercent,1,0)),"")</f>
        <v/>
      </c>
      <c r="N18" s="26"/>
      <c r="O18" s="32"/>
    </row>
    <row r="19" spans="2:15" ht="53.65" customHeight="1" x14ac:dyDescent="0.4">
      <c r="B19" s="21"/>
      <c r="C19" s="21" t="s">
        <v>53</v>
      </c>
      <c r="D19" s="21" t="s">
        <v>19</v>
      </c>
      <c r="E19" s="22">
        <f ca="1">TODAY()</f>
        <v>43204</v>
      </c>
      <c r="F19" s="22">
        <f ca="1">TODAY()</f>
        <v>43204</v>
      </c>
      <c r="G19" s="23">
        <v>63</v>
      </c>
      <c r="H19" s="28">
        <f ca="1">IF(COUNTA('Project Activities Breakdown'!$E19,'Project Activities Breakdown'!$F19)&lt;&gt;2,"",DAYS360('Project Activities Breakdown'!$E19,'Project Activities Breakdown'!$F19,FALSE))</f>
        <v>0</v>
      </c>
      <c r="I19" s="24"/>
      <c r="J19" s="22"/>
      <c r="K19" s="29" t="str">
        <f>IFERROR(IF(ProjectTracker3[Actual Work (in hours)]=0,"",IF(ABS((ProjectTracker3[[#This Row],[Actual Work (in hours)]]-ProjectTracker3[[#This Row],[Estimated Work (in hours)]])/ProjectTracker3[[#This Row],[Estimated Work (in hours)]])&gt;FlagPercent,1,0)),"")</f>
        <v/>
      </c>
      <c r="L19" s="23"/>
      <c r="M19" s="25" t="str">
        <f>IFERROR(IF(ProjectTracker3[Actual Duration (in days)]=0,"",IF(ABS((ProjectTracker3[[#This Row],[Actual Duration (in days)]]-ProjectTracker3[[#This Row],[Estimated Duration (in days)]])/ProjectTracker3[[#This Row],[Estimated Duration (in days)]])&gt;FlagPercent,1,0)),"")</f>
        <v/>
      </c>
      <c r="N19" s="26"/>
      <c r="O19" s="32"/>
    </row>
    <row r="20" spans="2:15" ht="53.65" customHeight="1" x14ac:dyDescent="0.4">
      <c r="B20" s="21"/>
      <c r="C20" s="21" t="s">
        <v>54</v>
      </c>
      <c r="D20" s="21" t="s">
        <v>19</v>
      </c>
      <c r="E20" s="22">
        <f ca="1">TODAY()</f>
        <v>43204</v>
      </c>
      <c r="F20" s="22">
        <f ca="1">TODAY()</f>
        <v>43204</v>
      </c>
      <c r="G20" s="23">
        <v>20</v>
      </c>
      <c r="H20" s="28">
        <f ca="1">IF(COUNTA('Project Activities Breakdown'!$E20,'Project Activities Breakdown'!$F20)&lt;&gt;2,"",DAYS360('Project Activities Breakdown'!$E20,'Project Activities Breakdown'!$F20,FALSE))</f>
        <v>0</v>
      </c>
      <c r="I20" s="24"/>
      <c r="J20" s="22"/>
      <c r="K20" s="29" t="str">
        <f>IFERROR(IF(ProjectTracker3[Actual Work (in hours)]=0,"",IF(ABS((ProjectTracker3[[#This Row],[Actual Work (in hours)]]-ProjectTracker3[[#This Row],[Estimated Work (in hours)]])/ProjectTracker3[[#This Row],[Estimated Work (in hours)]])&gt;FlagPercent,1,0)),"")</f>
        <v/>
      </c>
      <c r="L20" s="23"/>
      <c r="M20" s="25" t="str">
        <f>IFERROR(IF(ProjectTracker3[Actual Duration (in days)]=0,"",IF(ABS((ProjectTracker3[[#This Row],[Actual Duration (in days)]]-ProjectTracker3[[#This Row],[Estimated Duration (in days)]])/ProjectTracker3[[#This Row],[Estimated Duration (in days)]])&gt;FlagPercent,1,0)),"")</f>
        <v/>
      </c>
      <c r="N20" s="26"/>
      <c r="O20" s="32"/>
    </row>
    <row r="21" spans="2:15" ht="53.65" customHeight="1" x14ac:dyDescent="0.4">
      <c r="B21" s="21"/>
      <c r="C21" s="21" t="s">
        <v>55</v>
      </c>
      <c r="D21" s="21" t="s">
        <v>19</v>
      </c>
      <c r="E21" s="22">
        <f ca="1">TODAY()</f>
        <v>43204</v>
      </c>
      <c r="F21" s="22">
        <f ca="1">TODAY()+3</f>
        <v>43207</v>
      </c>
      <c r="G21" s="23">
        <v>2</v>
      </c>
      <c r="H21" s="28">
        <f ca="1">IF(COUNTA('Project Activities Breakdown'!$E21,'Project Activities Breakdown'!$F21)&lt;&gt;2,"",DAYS360('Project Activities Breakdown'!$E21,'Project Activities Breakdown'!$F21,FALSE))</f>
        <v>3</v>
      </c>
      <c r="I21" s="24"/>
      <c r="J21" s="22"/>
      <c r="K21" s="29" t="str">
        <f>IFERROR(IF(ProjectTracker3[Actual Work (in hours)]=0,"",IF(ABS((ProjectTracker3[[#This Row],[Actual Work (in hours)]]-ProjectTracker3[[#This Row],[Estimated Work (in hours)]])/ProjectTracker3[[#This Row],[Estimated Work (in hours)]])&gt;FlagPercent,1,0)),"")</f>
        <v/>
      </c>
      <c r="L21" s="23"/>
      <c r="M21" s="25" t="str">
        <f>IFERROR(IF(ProjectTracker3[Actual Duration (in days)]=0,"",IF(ABS((ProjectTracker3[[#This Row],[Actual Duration (in days)]]-ProjectTracker3[[#This Row],[Estimated Duration (in days)]])/ProjectTracker3[[#This Row],[Estimated Duration (in days)]])&gt;FlagPercent,1,0)),"")</f>
        <v/>
      </c>
      <c r="N21" s="26"/>
      <c r="O21" s="32"/>
    </row>
    <row r="22" spans="2:15" ht="53.65" customHeight="1" x14ac:dyDescent="0.4">
      <c r="B22" s="21"/>
      <c r="C22" s="21" t="s">
        <v>56</v>
      </c>
      <c r="D22" s="21" t="s">
        <v>19</v>
      </c>
      <c r="E22" s="22">
        <f ca="1">TODAY()</f>
        <v>43204</v>
      </c>
      <c r="F22" s="22">
        <f ca="1">TODAY()</f>
        <v>43204</v>
      </c>
      <c r="G22" s="23">
        <v>1</v>
      </c>
      <c r="H22" s="28">
        <f ca="1">IF(COUNTA('Project Activities Breakdown'!$E22,'Project Activities Breakdown'!$F22)&lt;&gt;2,"",DAYS360('Project Activities Breakdown'!$E22,'Project Activities Breakdown'!$F22,FALSE))</f>
        <v>0</v>
      </c>
      <c r="I22" s="24"/>
      <c r="J22" s="22"/>
      <c r="K22" s="29" t="str">
        <f>IFERROR(IF(ProjectTracker3[Actual Work (in hours)]=0,"",IF(ABS((ProjectTracker3[[#This Row],[Actual Work (in hours)]]-ProjectTracker3[[#This Row],[Estimated Work (in hours)]])/ProjectTracker3[[#This Row],[Estimated Work (in hours)]])&gt;FlagPercent,1,0)),"")</f>
        <v/>
      </c>
      <c r="L22" s="23"/>
      <c r="M22" s="25" t="str">
        <f>IFERROR(IF(ProjectTracker3[Actual Duration (in days)]=0,"",IF(ABS((ProjectTracker3[[#This Row],[Actual Duration (in days)]]-ProjectTracker3[[#This Row],[Estimated Duration (in days)]])/ProjectTracker3[[#This Row],[Estimated Duration (in days)]])&gt;FlagPercent,1,0)),"")</f>
        <v/>
      </c>
      <c r="N22" s="26"/>
      <c r="O22" s="32" t="s">
        <v>57</v>
      </c>
    </row>
    <row r="23" spans="2:15" ht="53.65" customHeight="1" x14ac:dyDescent="0.4">
      <c r="B23" s="21"/>
      <c r="C23" s="21" t="s">
        <v>58</v>
      </c>
      <c r="D23" s="21" t="s">
        <v>19</v>
      </c>
      <c r="E23" s="22">
        <f ca="1">TODAY()</f>
        <v>43204</v>
      </c>
      <c r="F23" s="22">
        <f ca="1">TODAY()+2</f>
        <v>43206</v>
      </c>
      <c r="G23" s="23">
        <v>15</v>
      </c>
      <c r="H23" s="28">
        <f ca="1">IF(COUNTA('Project Activities Breakdown'!$E23,'Project Activities Breakdown'!$F23)&lt;&gt;2,"",DAYS360('Project Activities Breakdown'!$E23,'Project Activities Breakdown'!$F23,FALSE))</f>
        <v>2</v>
      </c>
      <c r="I23" s="24"/>
      <c r="J23" s="22"/>
      <c r="K23" s="29" t="str">
        <f>IFERROR(IF(ProjectTracker3[Actual Work (in hours)]=0,"",IF(ABS((ProjectTracker3[[#This Row],[Actual Work (in hours)]]-ProjectTracker3[[#This Row],[Estimated Work (in hours)]])/ProjectTracker3[[#This Row],[Estimated Work (in hours)]])&gt;FlagPercent,1,0)),"")</f>
        <v/>
      </c>
      <c r="L23" s="23"/>
      <c r="M23" s="25" t="str">
        <f>IFERROR(IF(ProjectTracker3[Actual Duration (in days)]=0,"",IF(ABS((ProjectTracker3[[#This Row],[Actual Duration (in days)]]-ProjectTracker3[[#This Row],[Estimated Duration (in days)]])/ProjectTracker3[[#This Row],[Estimated Duration (in days)]])&gt;FlagPercent,1,0)),"")</f>
        <v/>
      </c>
      <c r="N23" s="26"/>
      <c r="O23" s="32" t="s">
        <v>59</v>
      </c>
    </row>
    <row r="24" spans="2:15" ht="53.65" customHeight="1" x14ac:dyDescent="0.4">
      <c r="B24" s="21"/>
      <c r="C24" s="21" t="s">
        <v>60</v>
      </c>
      <c r="D24" s="21" t="s">
        <v>19</v>
      </c>
      <c r="E24" s="22">
        <f ca="1">TODAY()</f>
        <v>43204</v>
      </c>
      <c r="F24" s="22">
        <f ca="1">TODAY()+4</f>
        <v>43208</v>
      </c>
      <c r="G24" s="23">
        <v>15</v>
      </c>
      <c r="H24" s="28">
        <f ca="1">IF(COUNTA('Project Activities Breakdown'!$E24,'Project Activities Breakdown'!$F24)&lt;&gt;2,"",DAYS360('Project Activities Breakdown'!$E24,'Project Activities Breakdown'!$F24,FALSE))</f>
        <v>4</v>
      </c>
      <c r="I24" s="24"/>
      <c r="J24" s="22"/>
      <c r="K24" s="29" t="str">
        <f>IFERROR(IF(ProjectTracker3[Actual Work (in hours)]=0,"",IF(ABS((ProjectTracker3[[#This Row],[Actual Work (in hours)]]-ProjectTracker3[[#This Row],[Estimated Work (in hours)]])/ProjectTracker3[[#This Row],[Estimated Work (in hours)]])&gt;FlagPercent,1,0)),"")</f>
        <v/>
      </c>
      <c r="L24" s="23"/>
      <c r="M24" s="25" t="str">
        <f>IFERROR(IF(ProjectTracker3[Actual Duration (in days)]=0,"",IF(ABS((ProjectTracker3[[#This Row],[Actual Duration (in days)]]-ProjectTracker3[[#This Row],[Estimated Duration (in days)]])/ProjectTracker3[[#This Row],[Estimated Duration (in days)]])&gt;FlagPercent,1,0)),"")</f>
        <v/>
      </c>
      <c r="N24" s="26"/>
      <c r="O24" s="32"/>
    </row>
    <row r="25" spans="2:15" ht="53.65" customHeight="1" x14ac:dyDescent="0.4">
      <c r="B25" s="21"/>
      <c r="C25" s="21" t="s">
        <v>61</v>
      </c>
      <c r="D25" s="21" t="s">
        <v>19</v>
      </c>
      <c r="E25" s="22">
        <f ca="1">TODAY()</f>
        <v>43204</v>
      </c>
      <c r="F25" s="22">
        <f ca="1">TODAY()+4</f>
        <v>43208</v>
      </c>
      <c r="G25" s="23">
        <v>10</v>
      </c>
      <c r="H25" s="28">
        <f ca="1">IF(COUNTA('Project Activities Breakdown'!$E25,'Project Activities Breakdown'!$F25)&lt;&gt;2,"",DAYS360('Project Activities Breakdown'!$E25,'Project Activities Breakdown'!$F25,FALSE))</f>
        <v>4</v>
      </c>
      <c r="I25" s="24"/>
      <c r="J25" s="22"/>
      <c r="K25" s="29" t="str">
        <f>IFERROR(IF(ProjectTracker3[Actual Work (in hours)]=0,"",IF(ABS((ProjectTracker3[[#This Row],[Actual Work (in hours)]]-ProjectTracker3[[#This Row],[Estimated Work (in hours)]])/ProjectTracker3[[#This Row],[Estimated Work (in hours)]])&gt;FlagPercent,1,0)),"")</f>
        <v/>
      </c>
      <c r="L25" s="23"/>
      <c r="M25" s="25" t="str">
        <f>IFERROR(IF(ProjectTracker3[Actual Duration (in days)]=0,"",IF(ABS((ProjectTracker3[[#This Row],[Actual Duration (in days)]]-ProjectTracker3[[#This Row],[Estimated Duration (in days)]])/ProjectTracker3[[#This Row],[Estimated Duration (in days)]])&gt;FlagPercent,1,0)),"")</f>
        <v/>
      </c>
      <c r="N25" s="26"/>
      <c r="O25" s="32" t="s">
        <v>62</v>
      </c>
    </row>
    <row r="26" spans="2:15" ht="53.65" customHeight="1" x14ac:dyDescent="0.4">
      <c r="B26" s="21" t="s">
        <v>63</v>
      </c>
      <c r="C26" s="21"/>
      <c r="D26" s="21" t="s">
        <v>20</v>
      </c>
      <c r="E26" s="22">
        <f ca="1">TODAY()+17</f>
        <v>43221</v>
      </c>
      <c r="F26" s="22">
        <f ca="1">TODAY()+21</f>
        <v>43225</v>
      </c>
      <c r="G26" s="23">
        <v>50</v>
      </c>
      <c r="H26" s="28">
        <f ca="1">IF(COUNTA('Project Activities Breakdown'!$E26,'Project Activities Breakdown'!$F26)&lt;&gt;2,"",DAYS360('Project Activities Breakdown'!$E26,'Project Activities Breakdown'!$F26,FALSE))</f>
        <v>4</v>
      </c>
      <c r="I26" s="24"/>
      <c r="J26" s="22"/>
      <c r="K26" s="29" t="str">
        <f>IFERROR(IF(ProjectTracker3[Actual Work (in hours)]=0,"",IF(ABS((ProjectTracker3[[#This Row],[Actual Work (in hours)]]-ProjectTracker3[[#This Row],[Estimated Work (in hours)]])/ProjectTracker3[[#This Row],[Estimated Work (in hours)]])&gt;FlagPercent,1,0)),"")</f>
        <v/>
      </c>
      <c r="L26" s="23"/>
      <c r="M26" s="25" t="str">
        <f>IFERROR(IF(ProjectTracker3[Actual Duration (in days)]=0,"",IF(ABS((ProjectTracker3[[#This Row],[Actual Duration (in days)]]-ProjectTracker3[[#This Row],[Estimated Duration (in days)]])/ProjectTracker3[[#This Row],[Estimated Duration (in days)]])&gt;FlagPercent,1,0)),"")</f>
        <v/>
      </c>
      <c r="N26" s="26"/>
      <c r="O26" s="32"/>
    </row>
    <row r="27" spans="2:15" ht="53.65" customHeight="1" x14ac:dyDescent="0.4">
      <c r="B27" s="21"/>
      <c r="C27" s="21" t="s">
        <v>64</v>
      </c>
      <c r="D27" s="21" t="s">
        <v>20</v>
      </c>
      <c r="E27" s="22">
        <f ca="1">TODAY()+17</f>
        <v>43221</v>
      </c>
      <c r="F27" s="22">
        <f ca="1">TODAY()+19</f>
        <v>43223</v>
      </c>
      <c r="G27" s="23">
        <v>20</v>
      </c>
      <c r="H27" s="28">
        <f ca="1">IF(COUNTA('Project Activities Breakdown'!$E27,'Project Activities Breakdown'!$F27)&lt;&gt;2,"",DAYS360('Project Activities Breakdown'!$E27,'Project Activities Breakdown'!$F27,FALSE))</f>
        <v>2</v>
      </c>
      <c r="I27" s="24"/>
      <c r="J27" s="22"/>
      <c r="K27" s="29" t="str">
        <f>IFERROR(IF(ProjectTracker3[Actual Work (in hours)]=0,"",IF(ABS((ProjectTracker3[[#This Row],[Actual Work (in hours)]]-ProjectTracker3[[#This Row],[Estimated Work (in hours)]])/ProjectTracker3[[#This Row],[Estimated Work (in hours)]])&gt;FlagPercent,1,0)),"")</f>
        <v/>
      </c>
      <c r="L27" s="23"/>
      <c r="M27" s="25" t="str">
        <f>IFERROR(IF(ProjectTracker3[Actual Duration (in days)]=0,"",IF(ABS((ProjectTracker3[[#This Row],[Actual Duration (in days)]]-ProjectTracker3[[#This Row],[Estimated Duration (in days)]])/ProjectTracker3[[#This Row],[Estimated Duration (in days)]])&gt;FlagPercent,1,0)),"")</f>
        <v/>
      </c>
      <c r="N27" s="26"/>
      <c r="O27" s="32"/>
    </row>
    <row r="28" spans="2:15" ht="53.65" customHeight="1" x14ac:dyDescent="0.4">
      <c r="B28" s="21"/>
      <c r="C28" s="21" t="s">
        <v>65</v>
      </c>
      <c r="D28" s="21" t="s">
        <v>20</v>
      </c>
      <c r="E28" s="22">
        <f ca="1">TODAY()+19</f>
        <v>43223</v>
      </c>
      <c r="F28" s="22">
        <f ca="1">TODAY()+20</f>
        <v>43224</v>
      </c>
      <c r="G28" s="23">
        <v>20</v>
      </c>
      <c r="H28" s="28">
        <f ca="1">IF(COUNTA('Project Activities Breakdown'!$E28,'Project Activities Breakdown'!$F28)&lt;&gt;2,"",DAYS360('Project Activities Breakdown'!$E28,'Project Activities Breakdown'!$F28,FALSE))</f>
        <v>1</v>
      </c>
      <c r="I28" s="24"/>
      <c r="J28" s="22"/>
      <c r="K28" s="29" t="str">
        <f>IFERROR(IF(ProjectTracker3[Actual Work (in hours)]=0,"",IF(ABS((ProjectTracker3[[#This Row],[Actual Work (in hours)]]-ProjectTracker3[[#This Row],[Estimated Work (in hours)]])/ProjectTracker3[[#This Row],[Estimated Work (in hours)]])&gt;FlagPercent,1,0)),"")</f>
        <v/>
      </c>
      <c r="L28" s="23"/>
      <c r="M28" s="25" t="str">
        <f>IFERROR(IF(ProjectTracker3[Actual Duration (in days)]=0,"",IF(ABS((ProjectTracker3[[#This Row],[Actual Duration (in days)]]-ProjectTracker3[[#This Row],[Estimated Duration (in days)]])/ProjectTracker3[[#This Row],[Estimated Duration (in days)]])&gt;FlagPercent,1,0)),"")</f>
        <v/>
      </c>
      <c r="N28" s="26"/>
      <c r="O28" s="32"/>
    </row>
    <row r="29" spans="2:15" ht="53.65" customHeight="1" x14ac:dyDescent="0.4">
      <c r="B29" s="21"/>
      <c r="C29" s="21" t="s">
        <v>66</v>
      </c>
      <c r="D29" s="21" t="s">
        <v>20</v>
      </c>
      <c r="E29" s="22">
        <f ca="1">TODAY()+21</f>
        <v>43225</v>
      </c>
      <c r="F29" s="22">
        <f ca="1">TODAY()+22</f>
        <v>43226</v>
      </c>
      <c r="G29" s="23">
        <v>10</v>
      </c>
      <c r="H29" s="28">
        <f ca="1">IF(COUNTA('Project Activities Breakdown'!$E29,'Project Activities Breakdown'!$F29)&lt;&gt;2,"",DAYS360('Project Activities Breakdown'!$E29,'Project Activities Breakdown'!$F29,FALSE))</f>
        <v>1</v>
      </c>
      <c r="I29" s="24"/>
      <c r="J29" s="22"/>
      <c r="K29" s="29" t="str">
        <f>IFERROR(IF(ProjectTracker3[Actual Work (in hours)]=0,"",IF(ABS((ProjectTracker3[[#This Row],[Actual Work (in hours)]]-ProjectTracker3[[#This Row],[Estimated Work (in hours)]])/ProjectTracker3[[#This Row],[Estimated Work (in hours)]])&gt;FlagPercent,1,0)),"")</f>
        <v/>
      </c>
      <c r="L29" s="23"/>
      <c r="M29" s="25" t="str">
        <f>IFERROR(IF(ProjectTracker3[Actual Duration (in days)]=0,"",IF(ABS((ProjectTracker3[[#This Row],[Actual Duration (in days)]]-ProjectTracker3[[#This Row],[Estimated Duration (in days)]])/ProjectTracker3[[#This Row],[Estimated Duration (in days)]])&gt;FlagPercent,1,0)),"")</f>
        <v/>
      </c>
      <c r="N29" s="26"/>
      <c r="O29" s="32" t="s">
        <v>67</v>
      </c>
    </row>
    <row r="30" spans="2:15" ht="70.5" customHeight="1" x14ac:dyDescent="0.4">
      <c r="B30" s="21" t="s">
        <v>73</v>
      </c>
      <c r="C30" s="21"/>
      <c r="D30" s="21" t="s">
        <v>21</v>
      </c>
      <c r="E30" s="22">
        <f ca="1">TODAY()+28</f>
        <v>43232</v>
      </c>
      <c r="F30" s="22">
        <f ca="1">TODAY()+29</f>
        <v>43233</v>
      </c>
      <c r="G30" s="23">
        <v>5</v>
      </c>
      <c r="H30" s="28">
        <f ca="1">IF(COUNTA('Project Activities Breakdown'!$E30,'Project Activities Breakdown'!$F30)&lt;&gt;2,"",DAYS360('Project Activities Breakdown'!$E30,'Project Activities Breakdown'!$F30,FALSE))</f>
        <v>1</v>
      </c>
      <c r="I30" s="24"/>
      <c r="J30" s="22"/>
      <c r="K30" s="29" t="str">
        <f>IFERROR(IF(ProjectTracker3[Actual Work (in hours)]=0,"",IF(ABS((ProjectTracker3[[#This Row],[Actual Work (in hours)]]-ProjectTracker3[[#This Row],[Estimated Work (in hours)]])/ProjectTracker3[[#This Row],[Estimated Work (in hours)]])&gt;FlagPercent,1,0)),"")</f>
        <v/>
      </c>
      <c r="L30" s="23"/>
      <c r="M30" s="25" t="str">
        <f>IFERROR(IF(ProjectTracker3[Actual Duration (in days)]=0,"",IF(ABS((ProjectTracker3[[#This Row],[Actual Duration (in days)]]-ProjectTracker3[[#This Row],[Estimated Duration (in days)]])/ProjectTracker3[[#This Row],[Estimated Duration (in days)]])&gt;FlagPercent,1,0)),"")</f>
        <v/>
      </c>
      <c r="N30" s="26"/>
      <c r="O30" s="32"/>
    </row>
    <row r="31" spans="2:15" ht="62.25" customHeight="1" x14ac:dyDescent="0.4">
      <c r="B31" s="21" t="s">
        <v>74</v>
      </c>
      <c r="C31" s="21"/>
      <c r="D31" s="21" t="s">
        <v>21</v>
      </c>
      <c r="E31" s="22">
        <f ca="1">TODAY()+29</f>
        <v>43233</v>
      </c>
      <c r="F31" s="22">
        <f ca="1">TODAY()+34</f>
        <v>43238</v>
      </c>
      <c r="G31" s="23">
        <v>80</v>
      </c>
      <c r="H31" s="28">
        <f ca="1">IF(COUNTA('Project Activities Breakdown'!$E31,'Project Activities Breakdown'!$F31)&lt;&gt;2,"",DAYS360('Project Activities Breakdown'!$E31,'Project Activities Breakdown'!$F31,FALSE))</f>
        <v>5</v>
      </c>
      <c r="I31" s="24"/>
      <c r="J31" s="22"/>
      <c r="K31" s="29" t="str">
        <f>IFERROR(IF(ProjectTracker3[Actual Work (in hours)]=0,"",IF(ABS((ProjectTracker3[[#This Row],[Actual Work (in hours)]]-ProjectTracker3[[#This Row],[Estimated Work (in hours)]])/ProjectTracker3[[#This Row],[Estimated Work (in hours)]])&gt;FlagPercent,1,0)),"")</f>
        <v/>
      </c>
      <c r="L31" s="23"/>
      <c r="M31" s="25" t="str">
        <f>IFERROR(IF(ProjectTracker3[Actual Duration (in days)]=0,"",IF(ABS((ProjectTracker3[[#This Row],[Actual Duration (in days)]]-ProjectTracker3[[#This Row],[Estimated Duration (in days)]])/ProjectTracker3[[#This Row],[Estimated Duration (in days)]])&gt;FlagPercent,1,0)),"")</f>
        <v/>
      </c>
      <c r="N31" s="26"/>
      <c r="O31" s="32"/>
    </row>
    <row r="32" spans="2:15" ht="53.65" customHeight="1" x14ac:dyDescent="0.4">
      <c r="B32" s="21"/>
      <c r="C32" s="21" t="s">
        <v>75</v>
      </c>
      <c r="D32" s="21" t="s">
        <v>21</v>
      </c>
      <c r="E32" s="22">
        <f ca="1">TODAY()+29</f>
        <v>43233</v>
      </c>
      <c r="F32" s="22">
        <f ca="1">TODAY()+30</f>
        <v>43234</v>
      </c>
      <c r="G32" s="23">
        <v>30</v>
      </c>
      <c r="H32" s="28">
        <f ca="1">IF(COUNTA('Project Activities Breakdown'!$E32,'Project Activities Breakdown'!$F32)&lt;&gt;2,"",DAYS360('Project Activities Breakdown'!$E32,'Project Activities Breakdown'!$F32,FALSE))</f>
        <v>1</v>
      </c>
      <c r="I32" s="24"/>
      <c r="J32" s="22"/>
      <c r="K32" s="29" t="str">
        <f>IFERROR(IF(ProjectTracker3[Actual Work (in hours)]=0,"",IF(ABS((ProjectTracker3[[#This Row],[Actual Work (in hours)]]-ProjectTracker3[[#This Row],[Estimated Work (in hours)]])/ProjectTracker3[[#This Row],[Estimated Work (in hours)]])&gt;FlagPercent,1,0)),"")</f>
        <v/>
      </c>
      <c r="L32" s="23"/>
      <c r="M32" s="25" t="str">
        <f>IFERROR(IF(ProjectTracker3[Actual Duration (in days)]=0,"",IF(ABS((ProjectTracker3[[#This Row],[Actual Duration (in days)]]-ProjectTracker3[[#This Row],[Estimated Duration (in days)]])/ProjectTracker3[[#This Row],[Estimated Duration (in days)]])&gt;FlagPercent,1,0)),"")</f>
        <v/>
      </c>
      <c r="N32" s="26"/>
      <c r="O32" s="32"/>
    </row>
    <row r="33" spans="2:15" ht="53.65" customHeight="1" x14ac:dyDescent="0.4">
      <c r="B33" s="21"/>
      <c r="C33" s="21" t="s">
        <v>76</v>
      </c>
      <c r="D33" s="21" t="s">
        <v>21</v>
      </c>
      <c r="E33" s="22">
        <f ca="1">TODAY()+31</f>
        <v>43235</v>
      </c>
      <c r="F33" s="22">
        <f ca="1">TODAY()+32</f>
        <v>43236</v>
      </c>
      <c r="G33" s="23">
        <v>30</v>
      </c>
      <c r="H33" s="28">
        <f ca="1">IF(COUNTA('Project Activities Breakdown'!$E33,'Project Activities Breakdown'!$F33)&lt;&gt;2,"",DAYS360('Project Activities Breakdown'!$E33,'Project Activities Breakdown'!$F33,FALSE))</f>
        <v>1</v>
      </c>
      <c r="I33" s="24"/>
      <c r="J33" s="22"/>
      <c r="K33" s="29" t="str">
        <f>IFERROR(IF(ProjectTracker3[Actual Work (in hours)]=0,"",IF(ABS((ProjectTracker3[[#This Row],[Actual Work (in hours)]]-ProjectTracker3[[#This Row],[Estimated Work (in hours)]])/ProjectTracker3[[#This Row],[Estimated Work (in hours)]])&gt;FlagPercent,1,0)),"")</f>
        <v/>
      </c>
      <c r="L33" s="23"/>
      <c r="M33" s="25" t="str">
        <f>IFERROR(IF(ProjectTracker3[Actual Duration (in days)]=0,"",IF(ABS((ProjectTracker3[[#This Row],[Actual Duration (in days)]]-ProjectTracker3[[#This Row],[Estimated Duration (in days)]])/ProjectTracker3[[#This Row],[Estimated Duration (in days)]])&gt;FlagPercent,1,0)),"")</f>
        <v/>
      </c>
      <c r="N33" s="26"/>
      <c r="O33" s="32"/>
    </row>
    <row r="34" spans="2:15" ht="53.65" customHeight="1" x14ac:dyDescent="0.4">
      <c r="B34" s="21"/>
      <c r="C34" s="21" t="s">
        <v>77</v>
      </c>
      <c r="D34" s="21" t="s">
        <v>21</v>
      </c>
      <c r="E34" s="22">
        <f ca="1">TODAY()+34</f>
        <v>43238</v>
      </c>
      <c r="F34" s="22">
        <f ca="1">TODAY()+34</f>
        <v>43238</v>
      </c>
      <c r="G34" s="23">
        <v>20</v>
      </c>
      <c r="H34" s="28">
        <f ca="1">IF(COUNTA('Project Activities Breakdown'!$E34,'Project Activities Breakdown'!$F34)&lt;&gt;2,"",DAYS360('Project Activities Breakdown'!$E34,'Project Activities Breakdown'!$F34,FALSE))</f>
        <v>0</v>
      </c>
      <c r="I34" s="24"/>
      <c r="J34" s="22"/>
      <c r="K34" s="29" t="str">
        <f>IFERROR(IF(ProjectTracker3[Actual Work (in hours)]=0,"",IF(ABS((ProjectTracker3[[#This Row],[Actual Work (in hours)]]-ProjectTracker3[[#This Row],[Estimated Work (in hours)]])/ProjectTracker3[[#This Row],[Estimated Work (in hours)]])&gt;FlagPercent,1,0)),"")</f>
        <v/>
      </c>
      <c r="L34" s="23"/>
      <c r="M34" s="25" t="str">
        <f>IFERROR(IF(ProjectTracker3[Actual Duration (in days)]=0,"",IF(ABS((ProjectTracker3[[#This Row],[Actual Duration (in days)]]-ProjectTracker3[[#This Row],[Estimated Duration (in days)]])/ProjectTracker3[[#This Row],[Estimated Duration (in days)]])&gt;FlagPercent,1,0)),"")</f>
        <v/>
      </c>
      <c r="N34" s="26"/>
      <c r="O34" s="32"/>
    </row>
    <row r="35" spans="2:15" ht="53.65" customHeight="1" x14ac:dyDescent="0.4">
      <c r="B35" s="21" t="s">
        <v>70</v>
      </c>
      <c r="C35" s="21"/>
      <c r="D35" s="21" t="s">
        <v>17</v>
      </c>
      <c r="E35" s="22">
        <f ca="1">TODAY()+34</f>
        <v>43238</v>
      </c>
      <c r="F35" s="22">
        <f ca="1">TODAY()+36</f>
        <v>43240</v>
      </c>
      <c r="G35" s="23">
        <v>20</v>
      </c>
      <c r="H35" s="28">
        <f ca="1">IF(COUNTA('Project Activities Breakdown'!$E35,'Project Activities Breakdown'!$F35)&lt;&gt;2,"",DAYS360('Project Activities Breakdown'!$E35,'Project Activities Breakdown'!$F35,FALSE))</f>
        <v>2</v>
      </c>
      <c r="I35" s="24"/>
      <c r="J35" s="22"/>
      <c r="K35" s="29" t="str">
        <f>IFERROR(IF(ProjectTracker3[Actual Work (in hours)]=0,"",IF(ABS((ProjectTracker3[[#This Row],[Actual Work (in hours)]]-ProjectTracker3[[#This Row],[Estimated Work (in hours)]])/ProjectTracker3[[#This Row],[Estimated Work (in hours)]])&gt;FlagPercent,1,0)),"")</f>
        <v/>
      </c>
      <c r="L35" s="23"/>
      <c r="M35" s="25" t="str">
        <f>IFERROR(IF(ProjectTracker3[Actual Duration (in days)]=0,"",IF(ABS((ProjectTracker3[[#This Row],[Actual Duration (in days)]]-ProjectTracker3[[#This Row],[Estimated Duration (in days)]])/ProjectTracker3[[#This Row],[Estimated Duration (in days)]])&gt;FlagPercent,1,0)),"")</f>
        <v/>
      </c>
      <c r="N35" s="26"/>
      <c r="O35" s="32"/>
    </row>
    <row r="36" spans="2:15" ht="53.65" customHeight="1" x14ac:dyDescent="0.4">
      <c r="B36" s="21"/>
      <c r="C36" s="21" t="s">
        <v>71</v>
      </c>
      <c r="D36" s="21" t="s">
        <v>17</v>
      </c>
      <c r="E36" s="22">
        <f ca="1">TODAY()-2</f>
        <v>43202</v>
      </c>
      <c r="F36" s="22">
        <f ca="1">TODAY()-1</f>
        <v>43203</v>
      </c>
      <c r="G36" s="23">
        <v>1</v>
      </c>
      <c r="H36" s="28">
        <f ca="1">IF(COUNTA('Project Activities Breakdown'!$E36,'Project Activities Breakdown'!$F36)&lt;&gt;2,"",DAYS360('Project Activities Breakdown'!$E36,'Project Activities Breakdown'!$F36,FALSE))</f>
        <v>1</v>
      </c>
      <c r="I36" s="24"/>
      <c r="J36" s="22"/>
      <c r="K36" s="29" t="str">
        <f>IFERROR(IF(ProjectTracker3[Actual Work (in hours)]=0,"",IF(ABS((ProjectTracker3[[#This Row],[Actual Work (in hours)]]-ProjectTracker3[[#This Row],[Estimated Work (in hours)]])/ProjectTracker3[[#This Row],[Estimated Work (in hours)]])&gt;FlagPercent,1,0)),"")</f>
        <v/>
      </c>
      <c r="L36" s="23"/>
      <c r="M36" s="25" t="str">
        <f>IFERROR(IF(ProjectTracker3[Actual Duration (in days)]=0,"",IF(ABS((ProjectTracker3[[#This Row],[Actual Duration (in days)]]-ProjectTracker3[[#This Row],[Estimated Duration (in days)]])/ProjectTracker3[[#This Row],[Estimated Duration (in days)]])&gt;FlagPercent,1,0)),"")</f>
        <v/>
      </c>
      <c r="N36" s="26"/>
      <c r="O36" s="32"/>
    </row>
    <row r="37" spans="2:15" ht="53.65" customHeight="1" x14ac:dyDescent="0.4">
      <c r="B37" s="21"/>
      <c r="C37" s="21" t="s">
        <v>91</v>
      </c>
      <c r="D37" s="21" t="s">
        <v>17</v>
      </c>
      <c r="E37" s="22">
        <f t="shared" ca="1" si="0"/>
        <v>43202</v>
      </c>
      <c r="F37" s="22">
        <f ca="1">TODAY()+4</f>
        <v>43208</v>
      </c>
      <c r="G37" s="23">
        <v>1</v>
      </c>
      <c r="H37" s="28">
        <f ca="1">IF(COUNTA('Project Activities Breakdown'!$E37,'Project Activities Breakdown'!$F37)&lt;&gt;2,"",DAYS360('Project Activities Breakdown'!$E37,'Project Activities Breakdown'!$F37,FALSE))</f>
        <v>6</v>
      </c>
      <c r="I37" s="24"/>
      <c r="J37" s="22"/>
      <c r="K37" s="29" t="str">
        <f>IFERROR(IF(ProjectTracker3[Actual Work (in hours)]=0,"",IF(ABS((ProjectTracker3[[#This Row],[Actual Work (in hours)]]-ProjectTracker3[[#This Row],[Estimated Work (in hours)]])/ProjectTracker3[[#This Row],[Estimated Work (in hours)]])&gt;FlagPercent,1,0)),"")</f>
        <v/>
      </c>
      <c r="L37" s="23"/>
      <c r="M37" s="25" t="str">
        <f>IFERROR(IF(ProjectTracker3[Actual Duration (in days)]=0,"",IF(ABS((ProjectTracker3[[#This Row],[Actual Duration (in days)]]-ProjectTracker3[[#This Row],[Estimated Duration (in days)]])/ProjectTracker3[[#This Row],[Estimated Duration (in days)]])&gt;FlagPercent,1,0)),"")</f>
        <v/>
      </c>
      <c r="N37" s="26"/>
      <c r="O37" s="32" t="s">
        <v>72</v>
      </c>
    </row>
    <row r="38" spans="2:15" ht="89.25" customHeight="1" x14ac:dyDescent="0.4">
      <c r="B38" s="21" t="s">
        <v>78</v>
      </c>
      <c r="C38" s="21"/>
      <c r="D38" s="21" t="s">
        <v>22</v>
      </c>
      <c r="E38" s="22">
        <f ca="1">TODAY()+36</f>
        <v>43240</v>
      </c>
      <c r="F38" s="22">
        <f ca="1">TODAY()+37</f>
        <v>43241</v>
      </c>
      <c r="G38" s="23">
        <v>5</v>
      </c>
      <c r="H38" s="28">
        <f ca="1">IF(COUNTA('Project Activities Breakdown'!$E38,'Project Activities Breakdown'!$F38)&lt;&gt;2,"",DAYS360('Project Activities Breakdown'!$E38,'Project Activities Breakdown'!$F38,FALSE))</f>
        <v>1</v>
      </c>
      <c r="I38" s="24"/>
      <c r="J38" s="22"/>
      <c r="K38" s="29" t="str">
        <f>IFERROR(IF(ProjectTracker3[Actual Work (in hours)]=0,"",IF(ABS((ProjectTracker3[[#This Row],[Actual Work (in hours)]]-ProjectTracker3[[#This Row],[Estimated Work (in hours)]])/ProjectTracker3[[#This Row],[Estimated Work (in hours)]])&gt;FlagPercent,1,0)),"")</f>
        <v/>
      </c>
      <c r="L38" s="23"/>
      <c r="M38" s="25" t="str">
        <f>IFERROR(IF(ProjectTracker3[Actual Duration (in days)]=0,"",IF(ABS((ProjectTracker3[[#This Row],[Actual Duration (in days)]]-ProjectTracker3[[#This Row],[Estimated Duration (in days)]])/ProjectTracker3[[#This Row],[Estimated Duration (in days)]])&gt;FlagPercent,1,0)),"")</f>
        <v/>
      </c>
      <c r="N38" s="26"/>
      <c r="O38" s="32"/>
    </row>
    <row r="39" spans="2:15" ht="77.25" customHeight="1" x14ac:dyDescent="0.4">
      <c r="B39" s="21" t="s">
        <v>80</v>
      </c>
      <c r="C39" s="21"/>
      <c r="D39" s="21" t="s">
        <v>86</v>
      </c>
      <c r="E39" s="22">
        <f ca="1">TODAY()+36</f>
        <v>43240</v>
      </c>
      <c r="F39" s="22">
        <f ca="1">TODAY()+38</f>
        <v>43242</v>
      </c>
      <c r="G39" s="23">
        <v>25</v>
      </c>
      <c r="H39" s="28">
        <f ca="1">IF(COUNTA('Project Activities Breakdown'!$E39,'Project Activities Breakdown'!$F39)&lt;&gt;2,"",DAYS360('Project Activities Breakdown'!$E39,'Project Activities Breakdown'!$F39,FALSE))</f>
        <v>2</v>
      </c>
      <c r="I39" s="24"/>
      <c r="J39" s="22"/>
      <c r="K39" s="29" t="str">
        <f>IFERROR(IF(ProjectTracker3[Actual Work (in hours)]=0,"",IF(ABS((ProjectTracker3[[#This Row],[Actual Work (in hours)]]-ProjectTracker3[[#This Row],[Estimated Work (in hours)]])/ProjectTracker3[[#This Row],[Estimated Work (in hours)]])&gt;FlagPercent,1,0)),"")</f>
        <v/>
      </c>
      <c r="L39" s="23"/>
      <c r="M39" s="25" t="str">
        <f>IFERROR(IF(ProjectTracker3[Actual Duration (in days)]=0,"",IF(ABS((ProjectTracker3[[#This Row],[Actual Duration (in days)]]-ProjectTracker3[[#This Row],[Estimated Duration (in days)]])/ProjectTracker3[[#This Row],[Estimated Duration (in days)]])&gt;FlagPercent,1,0)),"")</f>
        <v/>
      </c>
      <c r="N39" s="26"/>
      <c r="O39" s="32"/>
    </row>
    <row r="40" spans="2:15" ht="53.65" customHeight="1" x14ac:dyDescent="0.4">
      <c r="B40" s="21"/>
      <c r="C40" s="21" t="s">
        <v>81</v>
      </c>
      <c r="D40" s="21" t="s">
        <v>86</v>
      </c>
      <c r="E40" s="22">
        <f ca="1">TODAY()+36</f>
        <v>43240</v>
      </c>
      <c r="F40" s="22">
        <f ca="1">TODAY()+37</f>
        <v>43241</v>
      </c>
      <c r="G40" s="23">
        <v>5</v>
      </c>
      <c r="H40" s="28">
        <f ca="1">IF(COUNTA('Project Activities Breakdown'!$E40,'Project Activities Breakdown'!$F40)&lt;&gt;2,"",DAYS360('Project Activities Breakdown'!$E40,'Project Activities Breakdown'!$F40,FALSE))</f>
        <v>1</v>
      </c>
      <c r="I40" s="24"/>
      <c r="J40" s="22"/>
      <c r="K40" s="29" t="str">
        <f>IFERROR(IF(ProjectTracker3[Actual Work (in hours)]=0,"",IF(ABS((ProjectTracker3[[#This Row],[Actual Work (in hours)]]-ProjectTracker3[[#This Row],[Estimated Work (in hours)]])/ProjectTracker3[[#This Row],[Estimated Work (in hours)]])&gt;FlagPercent,1,0)),"")</f>
        <v/>
      </c>
      <c r="L40" s="23"/>
      <c r="M40" s="25" t="str">
        <f>IFERROR(IF(ProjectTracker3[Actual Duration (in days)]=0,"",IF(ABS((ProjectTracker3[[#This Row],[Actual Duration (in days)]]-ProjectTracker3[[#This Row],[Estimated Duration (in days)]])/ProjectTracker3[[#This Row],[Estimated Duration (in days)]])&gt;FlagPercent,1,0)),"")</f>
        <v/>
      </c>
      <c r="N40" s="26"/>
      <c r="O40" s="32"/>
    </row>
    <row r="41" spans="2:15" ht="53.65" customHeight="1" x14ac:dyDescent="0.4">
      <c r="B41" s="21"/>
      <c r="C41" s="21" t="s">
        <v>82</v>
      </c>
      <c r="D41" s="21" t="s">
        <v>86</v>
      </c>
      <c r="E41" s="22">
        <f ca="1">TODAY()+36</f>
        <v>43240</v>
      </c>
      <c r="F41" s="22">
        <f ca="1">TODAY()+37</f>
        <v>43241</v>
      </c>
      <c r="G41" s="23">
        <v>5</v>
      </c>
      <c r="H41" s="28">
        <f ca="1">IF(COUNTA('Project Activities Breakdown'!$E41,'Project Activities Breakdown'!$F41)&lt;&gt;2,"",DAYS360('Project Activities Breakdown'!$E41,'Project Activities Breakdown'!$F41,FALSE))</f>
        <v>1</v>
      </c>
      <c r="I41" s="24"/>
      <c r="J41" s="22"/>
      <c r="K41" s="29" t="str">
        <f>IFERROR(IF(ProjectTracker3[Actual Work (in hours)]=0,"",IF(ABS((ProjectTracker3[[#This Row],[Actual Work (in hours)]]-ProjectTracker3[[#This Row],[Estimated Work (in hours)]])/ProjectTracker3[[#This Row],[Estimated Work (in hours)]])&gt;FlagPercent,1,0)),"")</f>
        <v/>
      </c>
      <c r="L41" s="23"/>
      <c r="M41" s="25" t="str">
        <f ca="1">IFERROR(IF(ProjectTracker3[Actual Duration (in days)]=0,"",IF(ABS((ProjectTracker3[[#This Row],[Actual Duration (in days)]]-ProjectTracker3[[#This Row],[Estimated Duration (in days)]])/ProjectTracker3[[#This Row],[Estimated Duration (in days)]])&gt;FlagPercent,1,0)),"")</f>
        <v/>
      </c>
      <c r="N41" s="26" t="str">
        <f>IF(COUNTA('Project Activities Breakdown'!$I41,'Project Activities Breakdown'!$J41)&lt;&gt;2,"",DAYS360('Project Activities Breakdown'!$I41,'Project Activities Breakdown'!$J41,FALSE))</f>
        <v/>
      </c>
      <c r="O41" s="32"/>
    </row>
    <row r="42" spans="2:15" ht="75.75" customHeight="1" x14ac:dyDescent="0.4">
      <c r="B42" s="21"/>
      <c r="C42" s="21" t="s">
        <v>84</v>
      </c>
      <c r="D42" s="21" t="s">
        <v>86</v>
      </c>
      <c r="E42" s="22">
        <f ca="1">TODAY()+37</f>
        <v>43241</v>
      </c>
      <c r="F42" s="22">
        <f ca="1">TODAY()+38</f>
        <v>43242</v>
      </c>
      <c r="G42" s="23">
        <v>5</v>
      </c>
      <c r="H42" s="28"/>
      <c r="I42" s="24"/>
      <c r="J42" s="22"/>
      <c r="K42" s="29"/>
      <c r="L42" s="23"/>
      <c r="M42" s="25"/>
      <c r="N42" s="26"/>
      <c r="O42" s="32"/>
    </row>
    <row r="43" spans="2:15" ht="75.75" customHeight="1" x14ac:dyDescent="0.4">
      <c r="B43" s="21"/>
      <c r="C43" s="21" t="s">
        <v>83</v>
      </c>
      <c r="D43" s="21" t="s">
        <v>86</v>
      </c>
      <c r="E43" s="22">
        <f ca="1">TODAY()+37</f>
        <v>43241</v>
      </c>
      <c r="F43" s="22">
        <f ca="1">TODAY()+38</f>
        <v>43242</v>
      </c>
      <c r="G43" s="23">
        <v>5</v>
      </c>
      <c r="H43" s="28">
        <f ca="1">IF(COUNTA('Project Activities Breakdown'!$E43,'Project Activities Breakdown'!$F43)&lt;&gt;2,"",DAYS360('Project Activities Breakdown'!$E43,'Project Activities Breakdown'!$F43,FALSE))</f>
        <v>1</v>
      </c>
      <c r="I43" s="24"/>
      <c r="J43" s="22"/>
      <c r="K43" s="29" t="str">
        <f>IFERROR(IF(ProjectTracker3[Actual Work (in hours)]=0,"",IF(ABS((ProjectTracker3[[#This Row],[Actual Work (in hours)]]-ProjectTracker3[[#This Row],[Estimated Work (in hours)]])/ProjectTracker3[[#This Row],[Estimated Work (in hours)]])&gt;FlagPercent,1,0)),"")</f>
        <v/>
      </c>
      <c r="L43" s="23"/>
      <c r="M43" s="25" t="str">
        <f ca="1">IFERROR(IF(ProjectTracker3[Actual Duration (in days)]=0,"",IF(ABS((ProjectTracker3[[#This Row],[Actual Duration (in days)]]-ProjectTracker3[[#This Row],[Estimated Duration (in days)]])/ProjectTracker3[[#This Row],[Estimated Duration (in days)]])&gt;FlagPercent,1,0)),"")</f>
        <v/>
      </c>
      <c r="N43" s="26" t="str">
        <f>IF(COUNTA('Project Activities Breakdown'!$I43,'Project Activities Breakdown'!$J43)&lt;&gt;2,"",DAYS360('Project Activities Breakdown'!$I43,'Project Activities Breakdown'!$J43,FALSE))</f>
        <v/>
      </c>
      <c r="O43" s="32"/>
    </row>
    <row r="44" spans="2:15" ht="30" customHeight="1" x14ac:dyDescent="0.4">
      <c r="B44" s="21"/>
      <c r="C44" s="21" t="s">
        <v>85</v>
      </c>
      <c r="D44" s="21" t="s">
        <v>86</v>
      </c>
      <c r="E44" s="22">
        <f ca="1">TODAY()+37</f>
        <v>43241</v>
      </c>
      <c r="F44" s="22">
        <f ca="1">TODAY()+38</f>
        <v>43242</v>
      </c>
      <c r="G44" s="23">
        <v>5</v>
      </c>
      <c r="H44" s="28">
        <f ca="1">IF(COUNTA('Project Activities Breakdown'!$E44,'Project Activities Breakdown'!$F44)&lt;&gt;2,"",DAYS360('Project Activities Breakdown'!$E44,'Project Activities Breakdown'!$F44,FALSE))</f>
        <v>1</v>
      </c>
      <c r="I44" s="24"/>
      <c r="J44" s="22"/>
      <c r="K44" s="29" t="str">
        <f>IFERROR(IF(ProjectTracker3[Actual Work (in hours)]=0,"",IF(ABS((ProjectTracker3[[#This Row],[Actual Work (in hours)]]-ProjectTracker3[[#This Row],[Estimated Work (in hours)]])/ProjectTracker3[[#This Row],[Estimated Work (in hours)]])&gt;FlagPercent,1,0)),"")</f>
        <v/>
      </c>
      <c r="L44" s="23"/>
      <c r="M44" s="25" t="str">
        <f ca="1">IFERROR(IF(ProjectTracker3[Actual Duration (in days)]=0,"",IF(ABS((ProjectTracker3[[#This Row],[Actual Duration (in days)]]-ProjectTracker3[[#This Row],[Estimated Duration (in days)]])/ProjectTracker3[[#This Row],[Estimated Duration (in days)]])&gt;FlagPercent,1,0)),"")</f>
        <v/>
      </c>
      <c r="N44" s="26" t="str">
        <f>IF(COUNTA('Project Activities Breakdown'!$I44,'Project Activities Breakdown'!$J44)&lt;&gt;2,"",DAYS360('Project Activities Breakdown'!$I44,'Project Activities Breakdown'!$J44,FALSE))</f>
        <v/>
      </c>
      <c r="O44" s="32"/>
    </row>
  </sheetData>
  <mergeCells count="1">
    <mergeCell ref="B1:C1"/>
  </mergeCells>
  <conditionalFormatting sqref="L5:L44">
    <cfRule type="expression" dxfId="5" priority="1">
      <formula>(ABS((L5-G5))/G5)&gt;FlagPercent</formula>
    </cfRule>
  </conditionalFormatting>
  <conditionalFormatting sqref="N5:N44">
    <cfRule type="expression" dxfId="4" priority="2">
      <formula>(ABS((N5-H5))/H5)&gt;FlagPercent</formula>
    </cfRule>
  </conditionalFormatting>
  <dataValidations count="16">
    <dataValidation allowBlank="1" showInputMessage="1" showErrorMessage="1" prompt="Enter notes for projects in this column" sqref="O4" xr:uid="{A68F0245-5B16-4AD2-9A03-07FF05DC4A8C}"/>
    <dataValidation allowBlank="1" showInputMessage="1" showErrorMessage="1" prompt="Enter the actual project duration in days. Values that meet the Over/Under criteria are highlighted bold, red and generate a flag icon in column M at left" sqref="N4" xr:uid="{D42004EA-4A66-464B-8D9F-76288FEAFFAC}"/>
    <dataValidation allowBlank="1" showInputMessage="1" showErrorMessage="1" prompt="Enter the actual project work in hours. Values that meet the Over/Under criteria are highlighted bold, red and generate a flag icon in column K at left" sqref="L4" xr:uid="{5C59EB2B-FB9C-450F-B08A-78632EF8BF0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xr:uid="{C4F3ACBB-B429-43B1-ACF2-268F1974069C}"/>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xr:uid="{7123F70C-0019-44C3-99BE-B2DCB3FA45B2}"/>
    <dataValidation allowBlank="1" showInputMessage="1" showErrorMessage="1" prompt="Enter the actual project finish date in this column" sqref="J4" xr:uid="{586027E7-0BB4-4D08-A655-D4C34F19E391}"/>
    <dataValidation allowBlank="1" showInputMessage="1" showErrorMessage="1" prompt="Enter the actual project start date in this column" sqref="I4" xr:uid="{5A105149-8B10-4408-A34C-B76EAA234722}"/>
    <dataValidation allowBlank="1" showInputMessage="1" showErrorMessage="1" prompt="Enter estimated duration of the project in days in this column" sqref="H4" xr:uid="{41012B05-8BCC-4DC7-A6DB-4BFE4268029E}"/>
    <dataValidation allowBlank="1" showInputMessage="1" showErrorMessage="1" prompt="Enter estimated project work in hours" sqref="G4" xr:uid="{C61C1FFB-BF5E-45B2-88C4-1917D2143E3D}"/>
    <dataValidation allowBlank="1" showInputMessage="1" showErrorMessage="1" prompt="Enter the estimated project finish date in this column" sqref="F4" xr:uid="{6F4B77FD-3A0B-4291-9616-EC90917AA01F}"/>
    <dataValidation allowBlank="1" showInputMessage="1" showErrorMessage="1" prompt="Enter the estimated project start date in this column" sqref="E4" xr:uid="{574017A5-393C-4415-BB4B-8D728137BF9C}"/>
    <dataValidation allowBlank="1" showInputMessage="1" showErrorMessage="1" prompt="Select Category name from the dropdown list in each cell in this column. Options in this list are defined in the Setup worksheet. Press ALT+DOWN ARROW to navigate the list, then ENTER to make a selection" sqref="D4" xr:uid="{49739F50-24AB-449A-BEB2-02A81D176E33}"/>
    <dataValidation allowBlank="1" showInputMessage="1" showErrorMessage="1" prompt="Enter project names in this column" sqref="C4" xr:uid="{26252878-7566-4B06-86DF-65A1410F72C5}"/>
    <dataValidation allowBlank="1" showInputMessage="1" showErrorMessage="1" prompt="Customizable over/under percent used for highlighting the actual work in hours and days in the project table that are over or under this number" sqref="E2" xr:uid="{AE0E6FF6-A47F-4B7A-8390-EBA5287F0D5B}"/>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B1" xr:uid="{4C623E41-BC0A-4C8B-8DB4-C07C33AB9D23}"/>
    <dataValidation type="list" allowBlank="1" showInputMessage="1" showErrorMessage="1" error="Select a category from the list or create a new category to display in this list from the Setup worksheet." sqref="D5:D44" xr:uid="{03D88D7A-DEC5-4277-ACEB-90D94E9DE6A9}">
      <formula1>CategoryList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3" id="{77E7A4A7-B8FB-43F0-ACC5-0EC99DC4C0FB}">
            <x14:iconSet custom="1">
              <x14:cfvo type="percent">
                <xm:f>0</xm:f>
              </x14:cfvo>
              <x14:cfvo type="num">
                <xm:f>0</xm:f>
              </x14:cfvo>
              <x14:cfvo type="num">
                <xm:f>1</xm:f>
              </x14:cfvo>
              <x14:cfIcon iconSet="NoIcons" iconId="0"/>
              <x14:cfIcon iconSet="NoIcons" iconId="0"/>
              <x14:cfIcon iconSet="3Flags" iconId="0"/>
            </x14:iconSet>
          </x14:cfRule>
          <xm:sqref>K5:K44</xm:sqref>
        </x14:conditionalFormatting>
        <x14:conditionalFormatting xmlns:xm="http://schemas.microsoft.com/office/excel/2006/main">
          <x14:cfRule type="iconSet" priority="45" id="{9A69BAAE-9675-405D-85A7-20A5D73BC05D}">
            <x14:iconSet custom="1">
              <x14:cfvo type="percent">
                <xm:f>0</xm:f>
              </x14:cfvo>
              <x14:cfvo type="num">
                <xm:f>0</xm:f>
              </x14:cfvo>
              <x14:cfvo type="num">
                <xm:f>1</xm:f>
              </x14:cfvo>
              <x14:cfIcon iconSet="NoIcons" iconId="0"/>
              <x14:cfIcon iconSet="NoIcons" iconId="0"/>
              <x14:cfIcon iconSet="3Flags" iconId="0"/>
            </x14:iconSet>
          </x14:cfRule>
          <xm:sqref>M5:M44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B12"/>
  <sheetViews>
    <sheetView showGridLines="0" zoomScaleNormal="100" workbookViewId="0">
      <pane ySplit="4" topLeftCell="A5" activePane="bottomLeft" state="frozen"/>
      <selection pane="bottomLeft" activeCell="B11" sqref="B11"/>
    </sheetView>
  </sheetViews>
  <sheetFormatPr defaultRowHeight="30" customHeight="1" x14ac:dyDescent="0.4"/>
  <cols>
    <col min="1" max="1" width="2.625" customWidth="1"/>
    <col min="2" max="3" width="25.625" customWidth="1"/>
    <col min="4" max="4" width="2.625" customWidth="1"/>
  </cols>
  <sheetData>
    <row r="1" spans="2:2" ht="65.099999999999994" customHeight="1" x14ac:dyDescent="0.4">
      <c r="B1" s="12" t="s">
        <v>2</v>
      </c>
    </row>
    <row r="2" spans="2:2" ht="20.25" customHeight="1" x14ac:dyDescent="0.4"/>
    <row r="3" spans="2:2" ht="20.25" customHeight="1" x14ac:dyDescent="0.4"/>
    <row r="4" spans="2:2" ht="50.1" customHeight="1" x14ac:dyDescent="0.4">
      <c r="B4" s="7" t="s">
        <v>8</v>
      </c>
    </row>
    <row r="5" spans="2:2" ht="30" customHeight="1" x14ac:dyDescent="0.4">
      <c r="B5" s="13" t="s">
        <v>16</v>
      </c>
    </row>
    <row r="6" spans="2:2" ht="30" customHeight="1" x14ac:dyDescent="0.4">
      <c r="B6" s="13" t="s">
        <v>17</v>
      </c>
    </row>
    <row r="7" spans="2:2" ht="30" customHeight="1" x14ac:dyDescent="0.4">
      <c r="B7" s="13" t="s">
        <v>18</v>
      </c>
    </row>
    <row r="8" spans="2:2" ht="30" customHeight="1" x14ac:dyDescent="0.4">
      <c r="B8" s="13" t="s">
        <v>19</v>
      </c>
    </row>
    <row r="9" spans="2:2" ht="30" customHeight="1" x14ac:dyDescent="0.4">
      <c r="B9" s="13" t="s">
        <v>20</v>
      </c>
    </row>
    <row r="10" spans="2:2" ht="30" customHeight="1" x14ac:dyDescent="0.4">
      <c r="B10" s="13" t="s">
        <v>21</v>
      </c>
    </row>
    <row r="11" spans="2:2" ht="30" customHeight="1" x14ac:dyDescent="0.4">
      <c r="B11" s="13" t="s">
        <v>90</v>
      </c>
    </row>
    <row r="12" spans="2:2" ht="30" customHeight="1" x14ac:dyDescent="0.4">
      <c r="B12" s="13" t="s">
        <v>22</v>
      </c>
    </row>
  </sheetData>
  <dataValidations count="2">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xr:uid="{00000000-0002-0000-0100-000000000000}"/>
    <dataValidation allowBlank="1" showInputMessage="1" showErrorMessage="1" prompt="Enter project categories in this column that will be used as options in the Category dropdown list in the Project Tracker worksheet" sqref="B4" xr:uid="{00000000-0002-0000-0100-000002000000}"/>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Main Project Tasks</vt:lpstr>
      <vt:lpstr>Project Activities Breakdown</vt:lpstr>
      <vt:lpstr>Setup</vt:lpstr>
      <vt:lpstr>CategoryList</vt:lpstr>
      <vt:lpstr>'Project Activities Breakdown'!ColumnTitle1</vt:lpstr>
      <vt:lpstr>ColumnTitle1</vt:lpstr>
      <vt:lpstr>'Project Activities Breakdown'!ColumnTitle2</vt:lpstr>
      <vt:lpstr>ColumnTitle2</vt:lpstr>
      <vt:lpstr>'Project Activities Breakdown'!FlagPercent</vt:lpstr>
      <vt:lpstr>FlagPercent</vt:lpstr>
      <vt:lpstr>'Main Project Tasks'!Print_Titles</vt:lpstr>
      <vt:lpstr>'Project Activities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Marcus</cp:lastModifiedBy>
  <dcterms:created xsi:type="dcterms:W3CDTF">2016-08-03T05:15:41Z</dcterms:created>
  <dcterms:modified xsi:type="dcterms:W3CDTF">2018-04-14T10:01:06Z</dcterms:modified>
</cp:coreProperties>
</file>