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codeName="ThisWorkbook"/>
  <mc:AlternateContent xmlns:mc="http://schemas.openxmlformats.org/markup-compatibility/2006">
    <mc:Choice Requires="x15">
      <x15ac:absPath xmlns:x15ac="http://schemas.microsoft.com/office/spreadsheetml/2010/11/ac" url="C:\Users\Marcus\Dropbox\TT284\EMA\"/>
    </mc:Choice>
  </mc:AlternateContent>
  <xr:revisionPtr revIDLastSave="0" documentId="13_ncr:11_{0C82FF53-61CE-4006-844E-6538D8569309}" xr6:coauthVersionLast="31" xr6:coauthVersionMax="31" xr10:uidLastSave="{00000000-0000-0000-0000-000000000000}"/>
  <bookViews>
    <workbookView xWindow="0" yWindow="0" windowWidth="28800" windowHeight="11760" activeTab="1" xr2:uid="{00000000-000D-0000-FFFF-FFFF00000000}"/>
  </bookViews>
  <sheets>
    <sheet name="Main Project Tasks" sheetId="1" r:id="rId1"/>
    <sheet name="Project Activities Breakdown" sheetId="4" r:id="rId2"/>
    <sheet name="Setup" sheetId="2" r:id="rId3"/>
  </sheets>
  <definedNames>
    <definedName name="CategoryList">Setup!$B$5:$B$11</definedName>
    <definedName name="ColumnTitle1" localSheetId="1">'Project Activities Breakdown'!$B$4</definedName>
    <definedName name="ColumnTitle1">'Main Project Tasks'!$B$4</definedName>
    <definedName name="ColumnTitle2" localSheetId="1">CategoryAndEmployeeTable[[#Headers],[Category Name]]</definedName>
    <definedName name="ColumnTitle2">CategoryAndEmployeeTable[[#Headers],[Category Name]]</definedName>
    <definedName name="EmployeeList" localSheetId="1">Setup!#REF!</definedName>
    <definedName name="EmployeeList">Setup!#REF!</definedName>
    <definedName name="FlagPercent" localSheetId="1">'Project Activities Breakdown'!$D$2</definedName>
    <definedName name="FlagPercent">'Main Project Tasks'!$D$2</definedName>
    <definedName name="_xlnm.Print_Titles" localSheetId="0">'Main Project Tasks'!$4:$4</definedName>
    <definedName name="_xlnm.Print_Titles" localSheetId="1">'Project Activities Breakdown'!$4:$4</definedName>
  </definedNames>
  <calcPr calcId="179017"/>
</workbook>
</file>

<file path=xl/calcChain.xml><?xml version="1.0" encoding="utf-8"?>
<calcChain xmlns="http://schemas.openxmlformats.org/spreadsheetml/2006/main">
  <c r="G28" i="4" l="1"/>
  <c r="J28" i="4"/>
  <c r="M28" i="4"/>
  <c r="L28" i="4" s="1"/>
  <c r="G29" i="4"/>
  <c r="J29" i="4"/>
  <c r="M29" i="4"/>
  <c r="L29" i="4" s="1"/>
  <c r="G30" i="4"/>
  <c r="J30" i="4"/>
  <c r="M30" i="4"/>
  <c r="G27" i="4"/>
  <c r="J27" i="4"/>
  <c r="M27" i="4"/>
  <c r="G31" i="4"/>
  <c r="J31" i="4"/>
  <c r="M31" i="4"/>
  <c r="G23" i="4"/>
  <c r="G24" i="4"/>
  <c r="J23" i="4"/>
  <c r="J24" i="4"/>
  <c r="M23" i="4"/>
  <c r="L23" i="4" s="1"/>
  <c r="M24" i="4"/>
  <c r="L24" i="4" s="1"/>
  <c r="G25" i="4"/>
  <c r="J25" i="4"/>
  <c r="M25" i="4"/>
  <c r="G26" i="4"/>
  <c r="J26" i="4"/>
  <c r="M26" i="4"/>
  <c r="G17" i="4"/>
  <c r="G18" i="4"/>
  <c r="G19" i="4"/>
  <c r="J17" i="4"/>
  <c r="J18" i="4"/>
  <c r="J19" i="4"/>
  <c r="M17" i="4"/>
  <c r="M18" i="4"/>
  <c r="M19" i="4"/>
  <c r="G22" i="4"/>
  <c r="J22" i="4"/>
  <c r="M22" i="4"/>
  <c r="G21" i="4"/>
  <c r="J21" i="4"/>
  <c r="M21" i="4"/>
  <c r="G20" i="4"/>
  <c r="J20" i="4"/>
  <c r="M20" i="4"/>
  <c r="G32" i="4"/>
  <c r="J32" i="4"/>
  <c r="M32" i="4"/>
  <c r="M16" i="4"/>
  <c r="J16" i="4"/>
  <c r="G16" i="4"/>
  <c r="J15" i="4"/>
  <c r="I15" i="4"/>
  <c r="H15" i="4"/>
  <c r="J14" i="4"/>
  <c r="I14" i="4"/>
  <c r="H14" i="4"/>
  <c r="J13" i="4"/>
  <c r="I13" i="4"/>
  <c r="H13" i="4"/>
  <c r="J12" i="4"/>
  <c r="I12" i="4"/>
  <c r="H12" i="4"/>
  <c r="M11" i="4"/>
  <c r="J11" i="4"/>
  <c r="J10" i="4"/>
  <c r="I10" i="4"/>
  <c r="H10" i="4"/>
  <c r="J9" i="4"/>
  <c r="I9" i="4"/>
  <c r="H9" i="4"/>
  <c r="M8" i="4"/>
  <c r="J8" i="4"/>
  <c r="G8" i="4"/>
  <c r="M7" i="4"/>
  <c r="J7" i="4"/>
  <c r="M6" i="4"/>
  <c r="J6" i="4"/>
  <c r="J5" i="4"/>
  <c r="H5" i="4"/>
  <c r="E7" i="1"/>
  <c r="E14" i="1"/>
  <c r="D14" i="1"/>
  <c r="E13" i="1"/>
  <c r="D13" i="1"/>
  <c r="E12" i="1"/>
  <c r="D12" i="1"/>
  <c r="E11" i="1"/>
  <c r="D11" i="1"/>
  <c r="J11" i="1"/>
  <c r="M11" i="1"/>
  <c r="E10" i="1"/>
  <c r="D10" i="1"/>
  <c r="E9" i="1"/>
  <c r="D9" i="1"/>
  <c r="E8" i="1"/>
  <c r="D8" i="1"/>
  <c r="D7" i="1"/>
  <c r="E6" i="1"/>
  <c r="J8" i="1"/>
  <c r="M8" i="1"/>
  <c r="E5" i="1"/>
  <c r="D6" i="1"/>
  <c r="D5" i="1"/>
  <c r="G5" i="4" s="1"/>
  <c r="J6" i="1"/>
  <c r="M6" i="1"/>
  <c r="L30" i="4" l="1"/>
  <c r="L27" i="4"/>
  <c r="L31" i="4"/>
  <c r="L17" i="4"/>
  <c r="L25" i="4"/>
  <c r="L26" i="4"/>
  <c r="L18" i="4"/>
  <c r="L19" i="4"/>
  <c r="L22" i="4"/>
  <c r="L21" i="4"/>
  <c r="L20" i="4"/>
  <c r="L32" i="4"/>
  <c r="L16" i="4"/>
  <c r="G13" i="4"/>
  <c r="G7" i="1"/>
  <c r="G9" i="4"/>
  <c r="G14" i="4"/>
  <c r="L8" i="4"/>
  <c r="G12" i="4"/>
  <c r="G6" i="4"/>
  <c r="L6" i="4" s="1"/>
  <c r="G10" i="4"/>
  <c r="G11" i="4"/>
  <c r="L11" i="4" s="1"/>
  <c r="G7" i="4"/>
  <c r="L7" i="4" s="1"/>
  <c r="G11" i="1"/>
  <c r="L11" i="1" s="1"/>
  <c r="G8" i="1"/>
  <c r="L8" i="1" s="1"/>
  <c r="G9" i="1"/>
  <c r="G5" i="1"/>
  <c r="G6" i="1"/>
  <c r="L6" i="1" s="1"/>
  <c r="J7" i="1"/>
  <c r="M7" i="1"/>
  <c r="L7" i="1" l="1"/>
  <c r="J5" i="1"/>
  <c r="J9" i="1"/>
  <c r="J10" i="1"/>
  <c r="J12" i="1"/>
  <c r="J13" i="1"/>
  <c r="J14" i="1"/>
  <c r="J15" i="1"/>
  <c r="I15" i="1" l="1"/>
  <c r="I14" i="1"/>
  <c r="I13" i="1"/>
  <c r="I12" i="1"/>
  <c r="I10" i="1"/>
  <c r="I9" i="1"/>
  <c r="M15" i="4"/>
  <c r="H15" i="1"/>
  <c r="H14" i="1"/>
  <c r="H13" i="1"/>
  <c r="M13" i="4" s="1"/>
  <c r="L13" i="4" s="1"/>
  <c r="H12" i="1"/>
  <c r="M12" i="4" s="1"/>
  <c r="L12" i="4" s="1"/>
  <c r="H10" i="1"/>
  <c r="M10" i="4" s="1"/>
  <c r="L10" i="4" s="1"/>
  <c r="H9" i="1"/>
  <c r="H5" i="1"/>
  <c r="M5" i="4" s="1"/>
  <c r="L5" i="4" s="1"/>
  <c r="M9" i="4" l="1"/>
  <c r="L9" i="4" s="1"/>
  <c r="M14" i="4"/>
  <c r="L14" i="4" s="1"/>
  <c r="M13" i="1"/>
  <c r="M9" i="1"/>
  <c r="M14" i="1"/>
  <c r="M10" i="1"/>
  <c r="M15" i="1"/>
  <c r="M12" i="1"/>
  <c r="G15" i="4" l="1"/>
  <c r="L15" i="4" s="1"/>
  <c r="E15" i="1"/>
  <c r="D15" i="1"/>
  <c r="G12" i="1" l="1"/>
  <c r="L12" i="1" s="1"/>
  <c r="G15" i="1"/>
  <c r="L15" i="1" s="1"/>
  <c r="G14" i="1"/>
  <c r="L14" i="1" s="1"/>
  <c r="G13" i="1"/>
  <c r="L13" i="1" s="1"/>
  <c r="G10" i="1"/>
  <c r="L10" i="1" s="1"/>
  <c r="L9" i="1"/>
  <c r="M5" i="1" l="1"/>
  <c r="L5" i="1" s="1"/>
</calcChain>
</file>

<file path=xl/sharedStrings.xml><?xml version="1.0" encoding="utf-8"?>
<sst xmlns="http://schemas.openxmlformats.org/spreadsheetml/2006/main" count="114" uniqueCount="70">
  <si>
    <t>Project</t>
  </si>
  <si>
    <t>Category</t>
  </si>
  <si>
    <t>Setup</t>
  </si>
  <si>
    <t xml:space="preserve">Percent Over/Under to Flag: </t>
  </si>
  <si>
    <t>Notes</t>
  </si>
  <si>
    <t>Category 5</t>
  </si>
  <si>
    <t>Estimated
Start</t>
  </si>
  <si>
    <t>Actual
Finish</t>
  </si>
  <si>
    <t>Estimated 
Finish</t>
  </si>
  <si>
    <t>Category Name</t>
  </si>
  <si>
    <t>Estimated Work (in hours)</t>
  </si>
  <si>
    <t>Actual Work (in hours)</t>
  </si>
  <si>
    <t>Actual Duration (in days)</t>
  </si>
  <si>
    <t>Estimated Duration (in days)</t>
  </si>
  <si>
    <t>Flag icon for Over/Under Actual Work (in hours)</t>
  </si>
  <si>
    <t>Flag icon for Over/Under Actual Duration (in days)</t>
  </si>
  <si>
    <t>Actual 
Start</t>
  </si>
  <si>
    <t>User Requirements</t>
  </si>
  <si>
    <t>Software Requirements</t>
  </si>
  <si>
    <t>Architectural Design</t>
  </si>
  <si>
    <t>Detailed Design</t>
  </si>
  <si>
    <t>Implementation Unit testing</t>
  </si>
  <si>
    <t>Integration and system testing</t>
  </si>
  <si>
    <t xml:space="preserve">Operation and mainteneance </t>
  </si>
  <si>
    <t>Identifiy User requirements from the business scenario and specefication</t>
  </si>
  <si>
    <t xml:space="preserve">Create Wire frames for HTML pages identified from the user specification </t>
  </si>
  <si>
    <t xml:space="preserve">Identify software components and technologies used for various parts of the site. E.G. SQL lite database to hold users. PHP to handle web forms etc. </t>
  </si>
  <si>
    <t>Create responsive web page for users to submit a walk</t>
  </si>
  <si>
    <t>Produce report on what is required for Authentication and authorisation on the website.</t>
  </si>
  <si>
    <t xml:space="preserve">Create PHP script to test submission of a walk as a user </t>
  </si>
  <si>
    <t>Create Acceptance tests to veriy site functionality. Tests should describe requirements, instructions to user, expected outcomes from good data as well as unexpected outcomes from bad data</t>
  </si>
  <si>
    <t>Final testing to catch any missed bugs / implement missing features</t>
  </si>
  <si>
    <t>Produce report on the purpose of verion control software. Why it should be used and how it should be used.</t>
  </si>
  <si>
    <t xml:space="preserve">Test overall site works as it should. Meeting the user specefications. </t>
  </si>
  <si>
    <t>Work Plan Refelction</t>
  </si>
  <si>
    <t>Main Tasks</t>
  </si>
  <si>
    <t>Activities Breakdown</t>
  </si>
  <si>
    <t xml:space="preserve">1. Which devices should web page work on ( Laptop / Mobile / Desktop) </t>
  </si>
  <si>
    <t>Main Task - Identifiy User requirements from the business scenario and specefication</t>
  </si>
  <si>
    <t>2. Should be accessible to anybody including those with disabilities</t>
  </si>
  <si>
    <t>Needs to work on a Desktop and a mobile device with a width of 400px</t>
  </si>
  <si>
    <t>3. Styling should be consisitent across pages</t>
  </si>
  <si>
    <t>Ensure Colour scheme and accessibiity options such as image text is used.</t>
  </si>
  <si>
    <t>4. Users must be able to submit a walk, which is stored in the database and can be displayed later.</t>
  </si>
  <si>
    <t>5. Users must be able to submit a review of a walk.</t>
  </si>
  <si>
    <t xml:space="preserve">Walk </t>
  </si>
  <si>
    <t xml:space="preserve">Main Task - Create Wire frames for HTML pages identified from the user specification </t>
  </si>
  <si>
    <t>Submitting a Walk form should include:
-Name of Walk
-Date
-StartTime
- Leader
- Meeting Point( Lattitude and Longtitude)
- Distance in Miles
- Route description
- notes 
Status(Proposed/Approved/Rejected</t>
  </si>
  <si>
    <t xml:space="preserve">3. Create wireframe for Viewing Events page </t>
  </si>
  <si>
    <t>2. Create wireframe Submitting a walk page.</t>
  </si>
  <si>
    <t xml:space="preserve">1. Create wireframe for member Registration page </t>
  </si>
  <si>
    <t>4. Create wireframe for Submitting a review page</t>
  </si>
  <si>
    <t>Main Task - Identify Software Components to use</t>
  </si>
  <si>
    <t>Use provided SQLlite Database. PHP / HTML / CSS / Javascript</t>
  </si>
  <si>
    <t>Main Task - Produce report on what is required for Authentication and Authorisation</t>
  </si>
  <si>
    <t>(300 words)</t>
  </si>
  <si>
    <t xml:space="preserve">Main Task - Produce report on what is required for Authentication and Authorisation 
</t>
  </si>
  <si>
    <t>Main Task - Create a responsive web page for users to submit a walk</t>
  </si>
  <si>
    <t>Project Activity</t>
  </si>
  <si>
    <t>1. Should be a reflection of the wireframe created earlier</t>
  </si>
  <si>
    <t>2. CSS Styling should be suitable</t>
  </si>
  <si>
    <t xml:space="preserve">3. Should work and submit to the TT284 reflector </t>
  </si>
  <si>
    <t>4. Include a hidden field to track current user</t>
  </si>
  <si>
    <t>field Name: Session ID
containing: ABCDEF012345</t>
  </si>
  <si>
    <t>5. Use Media queries to make it suitable for mobile, laptop, desktop</t>
  </si>
  <si>
    <t>400px width for mobile devices</t>
  </si>
  <si>
    <t>6. Form data should be validated by HTML5</t>
  </si>
  <si>
    <t xml:space="preserve">7. HTML/CSS code should be verified </t>
  </si>
  <si>
    <t>https://validator.w3.org/
https://jigsaw.w3.org/css-validator/</t>
  </si>
  <si>
    <t>Main Task - Create PHP script to test submission  of a walk by a 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</si>
</sst>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Over/Under flag&quot;;&quot;&quot;;&quot;&quot;"/>
  </numFmts>
  <fonts count="11"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s>
  <fills count="4">
    <fill>
      <patternFill patternType="none"/>
    </fill>
    <fill>
      <patternFill patternType="gray125"/>
    </fill>
    <fill>
      <patternFill patternType="solid">
        <fgColor theme="2"/>
        <bgColor indexed="64"/>
      </patternFill>
    </fill>
    <fill>
      <patternFill patternType="solid">
        <fgColor rgb="FFFFFFCC"/>
      </patternFill>
    </fill>
  </fills>
  <borders count="7">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left" vertical="center" indent="1"/>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2"/>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left" vertical="center" indent="2"/>
    </xf>
    <xf numFmtId="3" fontId="8" fillId="2" borderId="0" applyBorder="0">
      <alignment horizontal="left" vertical="center" indent="1"/>
    </xf>
    <xf numFmtId="3" fontId="8" fillId="2" borderId="6">
      <alignment horizontal="left" vertical="center" indent="1"/>
    </xf>
  </cellStyleXfs>
  <cellXfs count="33">
    <xf numFmtId="0" fontId="0" fillId="0" borderId="0" xfId="0">
      <alignment vertical="center"/>
    </xf>
    <xf numFmtId="0" fontId="0" fillId="0" borderId="0" xfId="0" applyProtection="1">
      <alignment vertical="center"/>
    </xf>
    <xf numFmtId="14" fontId="0" fillId="0" borderId="0" xfId="8" applyFont="1" applyAlignment="1" applyProtection="1">
      <alignment vertical="center"/>
    </xf>
    <xf numFmtId="0" fontId="3" fillId="0" borderId="0" xfId="1" applyAlignment="1" applyProtection="1">
      <alignment vertical="center"/>
    </xf>
    <xf numFmtId="0" fontId="0" fillId="0" borderId="0" xfId="0" applyAlignment="1">
      <alignment horizontal="right" vertical="center"/>
    </xf>
    <xf numFmtId="9" fontId="5" fillId="0" borderId="3" xfId="2" applyProtection="1">
      <alignment horizontal="center" vertical="center"/>
    </xf>
    <xf numFmtId="0" fontId="6" fillId="0" borderId="0" xfId="6" applyBorder="1">
      <alignment horizontal="left" vertical="center" wrapText="1" indent="1"/>
    </xf>
    <xf numFmtId="0" fontId="6" fillId="0" borderId="0" xfId="6">
      <alignment horizontal="left" vertical="center" wrapText="1" indent="1"/>
    </xf>
    <xf numFmtId="0" fontId="4" fillId="0" borderId="0" xfId="9" applyAlignment="1" applyProtection="1">
      <alignment vertical="center"/>
    </xf>
    <xf numFmtId="14" fontId="6" fillId="0" borderId="0" xfId="6" applyNumberFormat="1" applyBorder="1">
      <alignment horizontal="left" vertical="center" wrapText="1" indent="1"/>
    </xf>
    <xf numFmtId="3" fontId="6" fillId="0" borderId="0" xfId="6" applyNumberFormat="1" applyBorder="1">
      <alignment horizontal="left" vertical="center" wrapText="1" indent="1"/>
    </xf>
    <xf numFmtId="0" fontId="6" fillId="0" borderId="0" xfId="6" applyNumberFormat="1" applyBorder="1">
      <alignment horizontal="left" vertical="center" wrapText="1" indent="1"/>
    </xf>
    <xf numFmtId="0" fontId="4" fillId="0" borderId="0" xfId="9" applyAlignment="1">
      <alignment vertical="center"/>
    </xf>
    <xf numFmtId="0" fontId="8" fillId="0" borderId="0" xfId="5">
      <alignment horizontal="left" vertical="center" wrapText="1" indent="1"/>
    </xf>
    <xf numFmtId="0" fontId="8" fillId="0" borderId="0" xfId="5" applyBorder="1">
      <alignment horizontal="left" vertical="center" wrapText="1" indent="1"/>
    </xf>
    <xf numFmtId="3" fontId="8" fillId="0" borderId="0" xfId="4" applyBorder="1">
      <alignment horizontal="left" vertical="center" indent="1"/>
    </xf>
    <xf numFmtId="164" fontId="10" fillId="0" borderId="0" xfId="10">
      <alignment horizontal="left" vertical="center" indent="1"/>
    </xf>
    <xf numFmtId="164" fontId="9" fillId="0" borderId="4" xfId="12">
      <alignment horizontal="right" vertical="center"/>
    </xf>
    <xf numFmtId="14" fontId="7" fillId="0" borderId="0" xfId="8" applyBorder="1">
      <alignment horizontal="right" vertical="center" indent="2"/>
    </xf>
    <xf numFmtId="14" fontId="7" fillId="0" borderId="5" xfId="13">
      <alignment horizontal="left" vertical="center" indent="2"/>
    </xf>
    <xf numFmtId="3" fontId="8" fillId="2" borderId="0" xfId="14" applyBorder="1">
      <alignment horizontal="left" vertical="center" indent="1"/>
    </xf>
    <xf numFmtId="0" fontId="8" fillId="0" borderId="0" xfId="5" applyProtection="1">
      <alignment horizontal="left" vertical="center" wrapText="1" indent="1"/>
    </xf>
    <xf numFmtId="14" fontId="7" fillId="0" borderId="0" xfId="8" applyProtection="1">
      <alignment horizontal="right" vertical="center" indent="2"/>
    </xf>
    <xf numFmtId="3" fontId="8" fillId="0" borderId="0" xfId="4" applyProtection="1">
      <alignment horizontal="left" vertical="center" indent="1"/>
    </xf>
    <xf numFmtId="14" fontId="7" fillId="0" borderId="5" xfId="13" applyFill="1">
      <alignment horizontal="left" vertical="center" indent="2"/>
    </xf>
    <xf numFmtId="164" fontId="9" fillId="0" borderId="4" xfId="12" applyFill="1">
      <alignment horizontal="right" vertical="center"/>
    </xf>
    <xf numFmtId="3" fontId="8" fillId="2" borderId="0" xfId="14">
      <alignment horizontal="left" vertical="center" indent="1"/>
    </xf>
    <xf numFmtId="14" fontId="6" fillId="0" borderId="5" xfId="11" applyNumberFormat="1">
      <alignment horizontal="left" vertical="center" wrapText="1" indent="2"/>
    </xf>
    <xf numFmtId="3" fontId="8" fillId="2" borderId="6" xfId="15">
      <alignment horizontal="left" vertical="center" indent="1"/>
    </xf>
    <xf numFmtId="164" fontId="9" fillId="0" borderId="4" xfId="12" applyNumberFormat="1" applyFill="1">
      <alignment horizontal="right" vertical="center"/>
    </xf>
    <xf numFmtId="0" fontId="8" fillId="0" borderId="0" xfId="5" applyNumberFormat="1" applyBorder="1">
      <alignment horizontal="left" vertical="center" wrapText="1" indent="1"/>
    </xf>
    <xf numFmtId="14" fontId="7" fillId="0" borderId="0" xfId="8" applyBorder="1" applyAlignment="1">
      <alignment horizontal="right" vertical="center" wrapText="1" indent="2"/>
    </xf>
    <xf numFmtId="0" fontId="8" fillId="0" borderId="0" xfId="5" applyNumberFormat="1" applyProtection="1">
      <alignment horizontal="left" vertical="center" wrapText="1" indent="1"/>
    </xf>
  </cellXfs>
  <cellStyles count="16">
    <cellStyle name="Actual Start" xfId="13" xr:uid="{00000000-0005-0000-0000-000000000000}"/>
    <cellStyle name="Date" xfId="8" xr:uid="{00000000-0005-0000-0000-000001000000}"/>
    <cellStyle name="Estimated duration" xfId="15" xr:uid="{00000000-0005-0000-0000-000002000000}"/>
    <cellStyle name="Flag" xfId="12" xr:uid="{00000000-0005-0000-0000-000003000000}"/>
    <cellStyle name="Grey Column" xfId="14" xr:uid="{00000000-0005-0000-0000-000004000000}"/>
    <cellStyle name="Heading 1" xfId="1" builtinId="16" customBuiltin="1"/>
    <cellStyle name="Heading 2" xfId="6" builtinId="17" customBuiltin="1"/>
    <cellStyle name="Heading 3" xfId="10" builtinId="18" customBuiltin="1"/>
    <cellStyle name="Heading 4" xfId="11" builtinId="19" customBuiltin="1"/>
    <cellStyle name="Input" xfId="2" builtinId="20" customBuiltin="1"/>
    <cellStyle name="Normal" xfId="0" builtinId="0" customBuiltin="1"/>
    <cellStyle name="Note" xfId="7" builtinId="10" customBuiltin="1"/>
    <cellStyle name="Numbers" xfId="4" xr:uid="{00000000-0005-0000-0000-00000C000000}"/>
    <cellStyle name="Output" xfId="3" builtinId="21" customBuiltin="1"/>
    <cellStyle name="Text" xfId="5" xr:uid="{00000000-0005-0000-0000-00000E000000}"/>
    <cellStyle name="Title" xfId="9" builtinId="15" customBuiltin="1"/>
  </cellStyles>
  <dxfs count="14">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numFmt numFmtId="0" formatCode="General"/>
    </dxf>
    <dxf>
      <numFmt numFmtId="164" formatCode="&quot;Over/Under flag&quot;;&quot;&quot;;&quot;&quot;"/>
    </dxf>
    <dxf>
      <border outline="0">
        <bottom style="thin">
          <color rgb="FFF8943F"/>
        </bottom>
      </border>
    </dxf>
    <dxf>
      <numFmt numFmtId="0" formatCode="General"/>
    </dxf>
    <dxf>
      <numFmt numFmtId="164" formatCode="&quot;Over/Under flag&quot;;&quot;&quot;;&quot;&quot;"/>
    </dxf>
    <dxf>
      <border outline="0">
        <bottom style="thin">
          <color theme="9"/>
        </bottom>
      </border>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Custom Table Style" defaultPivotStyle="PivotStyleMedium2">
    <tableStyle name="Custom Table Style" pivot="0" count="2" xr9:uid="{00000000-0011-0000-FFFF-FFFF00000000}">
      <tableStyleElement type="wholeTable" dxfId="13"/>
      <tableStyleElement type="headerRow" dxfId="12"/>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Setup!A1"/></Relationships>
</file>

<file path=xl/drawings/_rels/drawing2.xml.rels><?xml version="1.0" encoding="UTF-8" standalone="yes"?>
<Relationships xmlns="http://schemas.openxmlformats.org/package/2006/relationships"><Relationship Id="rId1" Type="http://schemas.openxmlformats.org/officeDocument/2006/relationships/hyperlink" Target="#Setup!A1"/></Relationships>
</file>

<file path=xl/drawings/_rels/drawing3.xml.rels><?xml version="1.0" encoding="UTF-8" standalone="yes"?>
<Relationships xmlns="http://schemas.openxmlformats.org/package/2006/relationships"><Relationship Id="rId1" Type="http://schemas.openxmlformats.org/officeDocument/2006/relationships/hyperlink" Target="#'Project Tracker'!A1"/></Relationships>
</file>

<file path=xl/drawings/drawing1.xml><?xml version="1.0" encoding="utf-8"?>
<xdr:wsDr xmlns:xdr="http://schemas.openxmlformats.org/drawingml/2006/spreadsheetDrawing" xmlns:a="http://schemas.openxmlformats.org/drawingml/2006/main">
  <xdr:twoCellAnchor editAs="oneCell">
    <xdr:from>
      <xdr:col>1</xdr:col>
      <xdr:colOff>466</xdr:colOff>
      <xdr:row>1</xdr:row>
      <xdr:rowOff>6351</xdr:rowOff>
    </xdr:from>
    <xdr:to>
      <xdr:col>1</xdr:col>
      <xdr:colOff>914866</xdr:colOff>
      <xdr:row>2</xdr:row>
      <xdr:rowOff>26671</xdr:rowOff>
    </xdr:to>
    <xdr:sp macro="" textlink="">
      <xdr:nvSpPr>
        <xdr:cNvPr id="3" name="Setup Button" descr="Setup navigation button. Click to view the Setup worksheet." title="Navigation Button - Setup">
          <a:hlinkClick xmlns:r="http://schemas.openxmlformats.org/officeDocument/2006/relationships" r:id="rId1" tooltip="Click to view Setup"/>
          <a:extLst>
            <a:ext uri="{FF2B5EF4-FFF2-40B4-BE49-F238E27FC236}">
              <a16:creationId xmlns:a16="http://schemas.microsoft.com/office/drawing/2014/main" id="{00000000-0008-0000-0000-000003000000}"/>
            </a:ext>
          </a:extLst>
        </xdr:cNvPr>
        <xdr:cNvSpPr txBox="1">
          <a:spLocks noChangeAspect="1"/>
        </xdr:cNvSpPr>
      </xdr:nvSpPr>
      <xdr:spPr>
        <a:xfrm>
          <a:off x="182562" y="825781"/>
          <a:ext cx="914400" cy="279456"/>
        </a:xfrm>
        <a:prstGeom prst="rect">
          <a:avLst/>
        </a:prstGeom>
        <a:solidFill>
          <a:schemeClr val="tx2">
            <a:lumMod val="7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SETUP</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1</xdr:col>
      <xdr:colOff>466</xdr:colOff>
      <xdr:row>1</xdr:row>
      <xdr:rowOff>6351</xdr:rowOff>
    </xdr:from>
    <xdr:to>
      <xdr:col>1</xdr:col>
      <xdr:colOff>914866</xdr:colOff>
      <xdr:row>2</xdr:row>
      <xdr:rowOff>26671</xdr:rowOff>
    </xdr:to>
    <xdr:sp macro="" textlink="">
      <xdr:nvSpPr>
        <xdr:cNvPr id="2" name="Setup Button" descr="Setup navigation button. Click to view the Setup worksheet." title="Navigation Button - Setup">
          <a:hlinkClick xmlns:r="http://schemas.openxmlformats.org/officeDocument/2006/relationships" r:id="rId1" tooltip="Click to view Setup"/>
          <a:extLst>
            <a:ext uri="{FF2B5EF4-FFF2-40B4-BE49-F238E27FC236}">
              <a16:creationId xmlns:a16="http://schemas.microsoft.com/office/drawing/2014/main" id="{35C21A4D-4294-4B0E-924A-99FF7943EBB7}"/>
            </a:ext>
          </a:extLst>
        </xdr:cNvPr>
        <xdr:cNvSpPr txBox="1">
          <a:spLocks noChangeAspect="1"/>
        </xdr:cNvSpPr>
      </xdr:nvSpPr>
      <xdr:spPr>
        <a:xfrm>
          <a:off x="200491" y="830264"/>
          <a:ext cx="914400" cy="277495"/>
        </a:xfrm>
        <a:prstGeom prst="rect">
          <a:avLst/>
        </a:prstGeom>
        <a:solidFill>
          <a:schemeClr val="tx2">
            <a:lumMod val="7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SETUP</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oneCell">
    <xdr:from>
      <xdr:col>0</xdr:col>
      <xdr:colOff>181934</xdr:colOff>
      <xdr:row>1</xdr:row>
      <xdr:rowOff>6351</xdr:rowOff>
    </xdr:from>
    <xdr:to>
      <xdr:col>1</xdr:col>
      <xdr:colOff>895094</xdr:colOff>
      <xdr:row>2</xdr:row>
      <xdr:rowOff>25400</xdr:rowOff>
    </xdr:to>
    <xdr:sp macro="" textlink="">
      <xdr:nvSpPr>
        <xdr:cNvPr id="3" name="Projects Button" descr="Projects navigation button. Click to view the Projects worksheet." title="Navigation Button - Projects">
          <a:hlinkClick xmlns:r="http://schemas.openxmlformats.org/officeDocument/2006/relationships" r:id="rId1" tooltip="Click to view Projects"/>
          <a:extLst>
            <a:ext uri="{FF2B5EF4-FFF2-40B4-BE49-F238E27FC236}">
              <a16:creationId xmlns:a16="http://schemas.microsoft.com/office/drawing/2014/main" id="{00000000-0008-0000-0100-000003000000}"/>
            </a:ext>
          </a:extLst>
        </xdr:cNvPr>
        <xdr:cNvSpPr txBox="1">
          <a:spLocks noChangeAspect="1"/>
        </xdr:cNvSpPr>
      </xdr:nvSpPr>
      <xdr:spPr>
        <a:xfrm>
          <a:off x="181934" y="578490"/>
          <a:ext cx="914400" cy="274754"/>
        </a:xfrm>
        <a:prstGeom prst="rect">
          <a:avLst/>
        </a:prstGeom>
        <a:solidFill>
          <a:schemeClr val="tx2">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PROJECTS</a:t>
          </a: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Tracker" displayName="ProjectTracker" ref="B4:N17" totalsRowShown="0" tableBorderDxfId="11" headerRowCellStyle="Heading 2">
  <autoFilter ref="B4:N17" xr:uid="{00000000-0009-0000-0100-000001000000}"/>
  <tableColumns count="13">
    <tableColumn id="1" xr3:uid="{00000000-0010-0000-0000-000001000000}" name="Project" dataCellStyle="Text"/>
    <tableColumn id="2" xr3:uid="{00000000-0010-0000-0000-000002000000}" name="Category" dataCellStyle="Text"/>
    <tableColumn id="4" xr3:uid="{00000000-0010-0000-0000-000004000000}" name="Estimated_x000a_Start" dataCellStyle="Date"/>
    <tableColumn id="5" xr3:uid="{00000000-0010-0000-0000-000005000000}" name="Estimated _x000a_Finish" dataCellStyle="Date"/>
    <tableColumn id="6" xr3:uid="{00000000-0010-0000-0000-000006000000}" name="Estimated Work (in hours)" dataCellStyle="Numbers"/>
    <tableColumn id="7" xr3:uid="{00000000-0010-0000-0000-000007000000}" name="Estimated Duration (in days)" dataCellStyle="Estimated duration">
      <calculatedColumnFormula>IF(COUNTA('Main Project Tasks'!$D5,'Main Project Tasks'!$E5)&lt;&gt;2,"",DAYS360('Main Project Tasks'!$D5,'Main Project Tasks'!$E5,FALSE))</calculatedColumnFormula>
    </tableColumn>
    <tableColumn id="8" xr3:uid="{00000000-0010-0000-0000-000008000000}" name="Actual _x000a_Start" dataCellStyle="Actual Start"/>
    <tableColumn id="9" xr3:uid="{00000000-0010-0000-0000-000009000000}" name="Actual_x000a_Finish" dataCellStyle="Date"/>
    <tableColumn id="13" xr3:uid="{00000000-0010-0000-0000-00000D000000}" name="Flag icon for Over/Under Actual Work (in hours)" dataDxfId="10" dataCellStyle="Flag">
      <calculatedColumnFormula>IFERROR(IF(ProjectTracker[Actual Work (in hours)]=0,"",IF(ABS((ProjectTracker[[#This Row],[Actual Work (in hours)]]-ProjectTracker[[#This Row],[Estimated Work (in hours)]])/ProjectTracker[[#This Row],[Estimated Work (in hours)]])&gt;FlagPercent,1,0)),"")</calculatedColumnFormula>
    </tableColumn>
    <tableColumn id="10" xr3:uid="{00000000-0010-0000-0000-00000A000000}" name="Actual Work (in hours)" dataCellStyle="Numbers"/>
    <tableColumn id="14" xr3:uid="{00000000-0010-0000-0000-00000E000000}" name="Flag icon for Over/Under Actual Duration (in days)" dataCellStyle="Flag">
      <calculatedColumnFormula>IFERROR(IF(ProjectTracker[Actual Duration (in days)]=0,"",IF(ABS((ProjectTracker[[#This Row],[Actual Duration (in days)]]-ProjectTracker[[#This Row],[Estimated Duration (in days)]])/ProjectTracker[[#This Row],[Estimated Duration (in days)]])&gt;FlagPercent,1,0)),"")</calculatedColumnFormula>
    </tableColumn>
    <tableColumn id="11" xr3:uid="{00000000-0010-0000-0000-00000B000000}" name="Actual Duration (in days)" dataCellStyle="Grey Column">
      <calculatedColumnFormula>IF(COUNTA('Main Project Tasks'!$H5,'Main Project Tasks'!$I5)&lt;&gt;2,"",DAYS360('Main Project Tasks'!$H5,'Main Project Tasks'!$I5,FALSE))</calculatedColumnFormula>
    </tableColumn>
    <tableColumn id="12" xr3:uid="{00000000-0010-0000-0000-00000C000000}" name="Notes" dataDxfId="9" dataCellStyle="Text"/>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F01F232-0EE2-47A0-950B-1E362C0D1FA1}" name="ProjectTracker3" displayName="ProjectTracker3" ref="B4:N32" totalsRowShown="0" tableBorderDxfId="8" headerRowCellStyle="Heading 2">
  <autoFilter ref="B4:N32" xr:uid="{00000000-0009-0000-0100-000001000000}"/>
  <tableColumns count="13">
    <tableColumn id="1" xr3:uid="{11F70E6F-36AA-4FC1-B9F3-5A5BFBBF511F}" name="Project Activity" dataCellStyle="Text"/>
    <tableColumn id="2" xr3:uid="{B705160C-3021-4B23-AC04-9888F180DA83}" name="Category" dataCellStyle="Text"/>
    <tableColumn id="4" xr3:uid="{D61EBDA9-F711-49A0-8B34-0D95BF4BB999}" name="Estimated_x000a_Start" dataCellStyle="Date"/>
    <tableColumn id="5" xr3:uid="{2F10D1A0-9B8C-46E3-AB8B-9B9B865535F2}" name="Estimated _x000a_Finish" dataCellStyle="Date"/>
    <tableColumn id="6" xr3:uid="{F17C4EA7-00C5-4D76-A7BB-DF333A785BB8}" name="Estimated Work (in hours)" dataCellStyle="Numbers"/>
    <tableColumn id="7" xr3:uid="{CC86B29C-954F-4E99-9731-73323C6BA510}" name="Estimated Duration (in days)" dataCellStyle="Estimated duration">
      <calculatedColumnFormula>IF(COUNTA('Project Activities Breakdown'!$D5,'Project Activities Breakdown'!$E5)&lt;&gt;2,"",DAYS360('Project Activities Breakdown'!$D5,'Project Activities Breakdown'!$E5,FALSE))</calculatedColumnFormula>
    </tableColumn>
    <tableColumn id="8" xr3:uid="{5A561EC1-EC71-49DA-B694-7910B2FF0F68}" name="Actual _x000a_Start" dataCellStyle="Actual Start"/>
    <tableColumn id="9" xr3:uid="{F1094858-DC5D-439D-8333-7222EC3C9899}" name="Actual_x000a_Finish" dataCellStyle="Date"/>
    <tableColumn id="13" xr3:uid="{77CFD8F4-71C9-4DE7-A6E9-B69F43980470}" name="Flag icon for Over/Under Actual Work (in hours)" dataDxfId="7" dataCellStyle="Flag">
      <calculatedColumnFormula>IFERROR(IF(ProjectTracker3[Actual Work (in hours)]=0,"",IF(ABS((ProjectTracker3[[#This Row],[Actual Work (in hours)]]-ProjectTracker3[[#This Row],[Estimated Work (in hours)]])/ProjectTracker3[[#This Row],[Estimated Work (in hours)]])&gt;FlagPercent,1,0)),"")</calculatedColumnFormula>
    </tableColumn>
    <tableColumn id="10" xr3:uid="{43408292-C73C-4BAE-B708-C206C4B07F49}" name="Actual Work (in hours)" dataCellStyle="Numbers"/>
    <tableColumn id="14" xr3:uid="{3DAF9789-812D-4415-93BB-BAC3843F4EF1}" name="Flag icon for Over/Under Actual Duration (in days)" dataCellStyle="Flag">
      <calculatedColumnFormula>IFERROR(IF(ProjectTracker3[Actual Duration (in days)]=0,"",IF(ABS((ProjectTracker3[[#This Row],[Actual Duration (in days)]]-ProjectTracker3[[#This Row],[Estimated Duration (in days)]])/ProjectTracker3[[#This Row],[Estimated Duration (in days)]])&gt;FlagPercent,1,0)),"")</calculatedColumnFormula>
    </tableColumn>
    <tableColumn id="11" xr3:uid="{8197B160-C81B-4540-AB91-056A0F4B8CAA}" name="Actual Duration (in days)" dataCellStyle="Grey Column">
      <calculatedColumnFormula>IF(COUNTA('Project Activities Breakdown'!$H5,'Project Activities Breakdown'!$I5)&lt;&gt;2,"",DAYS360('Project Activities Breakdown'!$H5,'Project Activities Breakdown'!$I5,FALSE))</calculatedColumnFormula>
    </tableColumn>
    <tableColumn id="12" xr3:uid="{BD0BED7E-9190-40B1-9D05-ACA31F6949D6}" name="Notes" dataDxfId="6" dataCellStyle="Text"/>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CategoryAndEmployeeTable" displayName="CategoryAndEmployeeTable" ref="B4:B11" totalsRowShown="0" headerRowCellStyle="Heading 2" dataCellStyle="Text">
  <autoFilter ref="B4:B11" xr:uid="{00000000-0009-0000-0100-000003000000}"/>
  <tableColumns count="1">
    <tableColumn id="1" xr3:uid="{00000000-0010-0000-0100-000001000000}" name="Category Name" dataCellStyle="Text"/>
  </tableColumns>
  <tableStyleInfo name="Custom Table Style" showFirstColumn="0" showLastColumn="0" showRowStripes="1" showColumnStripes="0"/>
  <extLst>
    <ext xmlns:x14="http://schemas.microsoft.com/office/spreadsheetml/2009/9/main" uri="{504A1905-F514-4f6f-8877-14C23A59335A}">
      <x14:table altTextSummary="List of categories and employees used in the Category and Employee data validation drop down selection list on the Project Tracker worksheet. Use these columns to customize the items in each list. the lists do not need the same number of items"/>
    </ext>
  </extLst>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pageSetUpPr autoPageBreaks="0" fitToPage="1"/>
  </sheetPr>
  <dimension ref="A1:N17"/>
  <sheetViews>
    <sheetView showGridLines="0" zoomScaleNormal="100" workbookViewId="0">
      <pane ySplit="4" topLeftCell="A7" activePane="bottomLeft" state="frozen"/>
      <selection pane="bottomLeft" activeCell="B16" sqref="B16:N17"/>
    </sheetView>
  </sheetViews>
  <sheetFormatPr defaultColWidth="9" defaultRowHeight="30" customHeight="1" x14ac:dyDescent="0.4"/>
  <cols>
    <col min="1" max="1" width="2.625" style="1" customWidth="1"/>
    <col min="2" max="4" width="22.625" style="1" customWidth="1"/>
    <col min="5" max="6" width="15.625" style="2" customWidth="1"/>
    <col min="7" max="8" width="12.625" style="1" customWidth="1"/>
    <col min="9" max="10" width="15.625" style="2" customWidth="1"/>
    <col min="11" max="11" width="2.875" style="2" customWidth="1"/>
    <col min="12" max="12" width="12.625" style="1" customWidth="1"/>
    <col min="13" max="13" width="2.875" style="1" customWidth="1"/>
    <col min="14" max="14" width="12.625" style="1" customWidth="1"/>
    <col min="15" max="15" width="25.625" style="1" customWidth="1"/>
    <col min="16" max="16" width="2.625" style="1" customWidth="1"/>
    <col min="17" max="16384" width="9" style="1"/>
  </cols>
  <sheetData>
    <row r="1" spans="1:14" ht="65.099999999999994" customHeight="1" x14ac:dyDescent="0.4">
      <c r="B1" s="8" t="s">
        <v>35</v>
      </c>
      <c r="C1"/>
    </row>
    <row r="2" spans="1:14" ht="20.25" customHeight="1" x14ac:dyDescent="0.4">
      <c r="A2" s="3"/>
      <c r="B2" s="8"/>
      <c r="C2" s="4" t="s">
        <v>3</v>
      </c>
      <c r="D2" s="5">
        <v>0.25</v>
      </c>
    </row>
    <row r="3" spans="1:14" ht="20.25" customHeight="1" x14ac:dyDescent="0.4">
      <c r="G3"/>
      <c r="H3"/>
    </row>
    <row r="4" spans="1:14" ht="54.95" customHeight="1" x14ac:dyDescent="0.4">
      <c r="B4" s="6" t="s">
        <v>0</v>
      </c>
      <c r="C4" s="6" t="s">
        <v>1</v>
      </c>
      <c r="D4" s="9" t="s">
        <v>6</v>
      </c>
      <c r="E4" s="9" t="s">
        <v>8</v>
      </c>
      <c r="F4" s="10" t="s">
        <v>10</v>
      </c>
      <c r="G4" s="11" t="s">
        <v>13</v>
      </c>
      <c r="H4" s="27" t="s">
        <v>16</v>
      </c>
      <c r="I4" s="9" t="s">
        <v>7</v>
      </c>
      <c r="J4" s="16" t="s">
        <v>14</v>
      </c>
      <c r="K4" s="10" t="s">
        <v>11</v>
      </c>
      <c r="L4" s="16" t="s">
        <v>15</v>
      </c>
      <c r="M4" s="10" t="s">
        <v>12</v>
      </c>
      <c r="N4" s="6" t="s">
        <v>4</v>
      </c>
    </row>
    <row r="5" spans="1:14" ht="69" customHeight="1" x14ac:dyDescent="0.4">
      <c r="B5" s="14" t="s">
        <v>24</v>
      </c>
      <c r="C5" s="14" t="s">
        <v>17</v>
      </c>
      <c r="D5" s="18">
        <f ca="1">TODAY()+1</f>
        <v>43197</v>
      </c>
      <c r="E5" s="18">
        <f ca="1">TODAY()+2</f>
        <v>43198</v>
      </c>
      <c r="F5" s="15">
        <v>7</v>
      </c>
      <c r="G5" s="28">
        <f ca="1">IF(COUNTA('Main Project Tasks'!$D5,'Main Project Tasks'!$E5)&lt;&gt;2,"",DAYS360('Main Project Tasks'!$D5,'Main Project Tasks'!$E5,FALSE))</f>
        <v>1</v>
      </c>
      <c r="H5" s="19">
        <f ca="1">TODAY()-65</f>
        <v>43131</v>
      </c>
      <c r="I5" s="18"/>
      <c r="J5" s="17">
        <f>IFERROR(IF(ProjectTracker[Actual Work (in hours)]=0,"",IF(ABS((ProjectTracker[[#This Row],[Actual Work (in hours)]]-ProjectTracker[[#This Row],[Estimated Work (in hours)]])/ProjectTracker[[#This Row],[Estimated Work (in hours)]])&gt;FlagPercent,1,0)),"")</f>
        <v>1</v>
      </c>
      <c r="K5" s="15">
        <v>300</v>
      </c>
      <c r="L5" s="17" t="str">
        <f ca="1">IFERROR(IF(ProjectTracker[Actual Duration (in days)]=0,"",IF(ABS((ProjectTracker[[#This Row],[Actual Duration (in days)]]-ProjectTracker[[#This Row],[Estimated Duration (in days)]])/ProjectTracker[[#This Row],[Estimated Duration (in days)]])&gt;FlagPercent,1,0)),"")</f>
        <v/>
      </c>
      <c r="M5" s="20" t="str">
        <f ca="1">IF(COUNTA('Main Project Tasks'!$H5,'Main Project Tasks'!$I5)&lt;&gt;2,"",DAYS360('Main Project Tasks'!$H5,'Main Project Tasks'!$I5,FALSE))</f>
        <v/>
      </c>
      <c r="N5" s="14"/>
    </row>
    <row r="6" spans="1:14" ht="69" customHeight="1" x14ac:dyDescent="0.4">
      <c r="B6" s="14" t="s">
        <v>25</v>
      </c>
      <c r="C6" s="14" t="s">
        <v>19</v>
      </c>
      <c r="D6" s="18">
        <f ca="1">TODAY()+2</f>
        <v>43198</v>
      </c>
      <c r="E6" s="31">
        <f ca="1">TODAY()+7</f>
        <v>43203</v>
      </c>
      <c r="F6" s="15">
        <v>60</v>
      </c>
      <c r="G6" s="28">
        <f ca="1">IF(COUNTA('Main Project Tasks'!$D6,'Main Project Tasks'!$E6)&lt;&gt;2,"",DAYS360('Main Project Tasks'!$D6,'Main Project Tasks'!$E6,FALSE))</f>
        <v>5</v>
      </c>
      <c r="H6" s="24"/>
      <c r="I6" s="18"/>
      <c r="J6" s="29" t="str">
        <f>IFERROR(IF(ProjectTracker[Actual Work (in hours)]=0,"",IF(ABS((ProjectTracker[[#This Row],[Actual Work (in hours)]]-ProjectTracker[[#This Row],[Estimated Work (in hours)]])/ProjectTracker[[#This Row],[Estimated Work (in hours)]])&gt;FlagPercent,1,0)),"")</f>
        <v/>
      </c>
      <c r="K6" s="15"/>
      <c r="L6" s="25" t="str">
        <f ca="1">IFERROR(IF(ProjectTracker[Actual Duration (in days)]=0,"",IF(ABS((ProjectTracker[[#This Row],[Actual Duration (in days)]]-ProjectTracker[[#This Row],[Estimated Duration (in days)]])/ProjectTracker[[#This Row],[Estimated Duration (in days)]])&gt;FlagPercent,1,0)),"")</f>
        <v/>
      </c>
      <c r="M6" s="20" t="str">
        <f>IF(COUNTA('Main Project Tasks'!$H6,'Main Project Tasks'!$I6)&lt;&gt;2,"",DAYS360('Main Project Tasks'!$H6,'Main Project Tasks'!$I6,FALSE))</f>
        <v/>
      </c>
      <c r="N6" s="30"/>
    </row>
    <row r="7" spans="1:14" ht="69" customHeight="1" x14ac:dyDescent="0.4">
      <c r="B7" s="14" t="s">
        <v>26</v>
      </c>
      <c r="C7" s="14" t="s">
        <v>18</v>
      </c>
      <c r="D7" s="18">
        <f ca="1">TODAY()+8</f>
        <v>43204</v>
      </c>
      <c r="E7" s="18">
        <f ca="1">TODAY()+9</f>
        <v>43205</v>
      </c>
      <c r="F7" s="15">
        <v>5</v>
      </c>
      <c r="G7" s="28">
        <f ca="1">IF(COUNTA('Main Project Tasks'!$D7,'Main Project Tasks'!$E7)&lt;&gt;2,"",DAYS360('Main Project Tasks'!$D7,'Main Project Tasks'!$E7,FALSE))</f>
        <v>1</v>
      </c>
      <c r="H7" s="24"/>
      <c r="I7" s="18"/>
      <c r="J7" s="29" t="str">
        <f>IFERROR(IF(ProjectTracker[Actual Work (in hours)]=0,"",IF(ABS((ProjectTracker[[#This Row],[Actual Work (in hours)]]-ProjectTracker[[#This Row],[Estimated Work (in hours)]])/ProjectTracker[[#This Row],[Estimated Work (in hours)]])&gt;FlagPercent,1,0)),"")</f>
        <v/>
      </c>
      <c r="K7" s="15"/>
      <c r="L7" s="25" t="str">
        <f ca="1">IFERROR(IF(ProjectTracker[Actual Duration (in days)]=0,"",IF(ABS((ProjectTracker[[#This Row],[Actual Duration (in days)]]-ProjectTracker[[#This Row],[Estimated Duration (in days)]])/ProjectTracker[[#This Row],[Estimated Duration (in days)]])&gt;FlagPercent,1,0)),"")</f>
        <v/>
      </c>
      <c r="M7" s="20" t="str">
        <f>IF(COUNTA('Main Project Tasks'!$H7,'Main Project Tasks'!$I7)&lt;&gt;2,"",DAYS360('Main Project Tasks'!$H7,'Main Project Tasks'!$I7,FALSE))</f>
        <v/>
      </c>
      <c r="N7" s="30"/>
    </row>
    <row r="8" spans="1:14" ht="69" customHeight="1" x14ac:dyDescent="0.4">
      <c r="B8" s="14" t="s">
        <v>28</v>
      </c>
      <c r="C8" s="14" t="s">
        <v>20</v>
      </c>
      <c r="D8" s="18">
        <f ca="1">TODAY()+9</f>
        <v>43205</v>
      </c>
      <c r="E8" s="18">
        <f ca="1">TODAY()+11</f>
        <v>43207</v>
      </c>
      <c r="F8" s="15">
        <v>15</v>
      </c>
      <c r="G8" s="28">
        <f ca="1">IF(COUNTA('Main Project Tasks'!$D8,'Main Project Tasks'!$E8)&lt;&gt;2,"",DAYS360('Main Project Tasks'!$D8,'Main Project Tasks'!$E8,FALSE))</f>
        <v>2</v>
      </c>
      <c r="H8" s="24"/>
      <c r="I8" s="18"/>
      <c r="J8" s="29" t="str">
        <f>IFERROR(IF(ProjectTracker[Actual Work (in hours)]=0,"",IF(ABS((ProjectTracker[[#This Row],[Actual Work (in hours)]]-ProjectTracker[[#This Row],[Estimated Work (in hours)]])/ProjectTracker[[#This Row],[Estimated Work (in hours)]])&gt;FlagPercent,1,0)),"")</f>
        <v/>
      </c>
      <c r="K8" s="15"/>
      <c r="L8" s="25" t="str">
        <f ca="1">IFERROR(IF(ProjectTracker[Actual Duration (in days)]=0,"",IF(ABS((ProjectTracker[[#This Row],[Actual Duration (in days)]]-ProjectTracker[[#This Row],[Estimated Duration (in days)]])/ProjectTracker[[#This Row],[Estimated Duration (in days)]])&gt;FlagPercent,1,0)),"")</f>
        <v/>
      </c>
      <c r="M8" s="20" t="str">
        <f>IF(COUNTA('Main Project Tasks'!$H8,'Main Project Tasks'!$I8)&lt;&gt;2,"",DAYS360('Main Project Tasks'!$H8,'Main Project Tasks'!$I8,FALSE))</f>
        <v/>
      </c>
      <c r="N8" s="30"/>
    </row>
    <row r="9" spans="1:14" ht="58.15" customHeight="1" x14ac:dyDescent="0.4">
      <c r="B9" s="14" t="s">
        <v>27</v>
      </c>
      <c r="C9" s="14" t="s">
        <v>20</v>
      </c>
      <c r="D9" s="18">
        <f ca="1">TODAY()+12</f>
        <v>43208</v>
      </c>
      <c r="E9" s="18">
        <f ca="1">TODAY()+17</f>
        <v>43213</v>
      </c>
      <c r="F9" s="15">
        <v>70</v>
      </c>
      <c r="G9" s="28">
        <f ca="1">IF(COUNTA('Main Project Tasks'!$D9,'Main Project Tasks'!$E9)&lt;&gt;2,"",DAYS360('Main Project Tasks'!$D9,'Main Project Tasks'!$E9,FALSE))</f>
        <v>5</v>
      </c>
      <c r="H9" s="19">
        <f ca="1">TODAY()-41</f>
        <v>43155</v>
      </c>
      <c r="I9" s="18">
        <f ca="1">TODAY()-7</f>
        <v>43189</v>
      </c>
      <c r="J9" s="17">
        <f>IFERROR(IF(ProjectTracker[Actual Work (in hours)]=0,"",IF(ABS((ProjectTracker[[#This Row],[Actual Work (in hours)]]-ProjectTracker[[#This Row],[Estimated Work (in hours)]])/ProjectTracker[[#This Row],[Estimated Work (in hours)]])&gt;FlagPercent,1,0)),"")</f>
        <v>1</v>
      </c>
      <c r="K9" s="15">
        <v>390</v>
      </c>
      <c r="L9" s="17">
        <f ca="1">IFERROR(IF(ProjectTracker[Actual Duration (in days)]=0,"",IF(ABS((ProjectTracker[[#This Row],[Actual Duration (in days)]]-ProjectTracker[[#This Row],[Estimated Duration (in days)]])/ProjectTracker[[#This Row],[Estimated Duration (in days)]])&gt;FlagPercent,1,0)),"")</f>
        <v>1</v>
      </c>
      <c r="M9" s="20">
        <f ca="1">IF(COUNTA('Main Project Tasks'!$H9,'Main Project Tasks'!$I9)&lt;&gt;2,"",DAYS360('Main Project Tasks'!$H9,'Main Project Tasks'!$I9,FALSE))</f>
        <v>36</v>
      </c>
      <c r="N9" s="14"/>
    </row>
    <row r="10" spans="1:14" ht="59.25" customHeight="1" x14ac:dyDescent="0.4">
      <c r="B10" s="14" t="s">
        <v>29</v>
      </c>
      <c r="C10" s="14" t="s">
        <v>21</v>
      </c>
      <c r="D10" s="18">
        <f ca="1">TODAY()+17</f>
        <v>43213</v>
      </c>
      <c r="E10" s="18">
        <f ca="1">TODAY()+21</f>
        <v>43217</v>
      </c>
      <c r="F10" s="15">
        <v>50</v>
      </c>
      <c r="G10" s="28">
        <f ca="1">IF(COUNTA('Main Project Tasks'!$D10,'Main Project Tasks'!$E10)&lt;&gt;2,"",DAYS360('Main Project Tasks'!$D10,'Main Project Tasks'!$E10,FALSE))</f>
        <v>4</v>
      </c>
      <c r="H10" s="19">
        <f ca="1">TODAY()-100</f>
        <v>43096</v>
      </c>
      <c r="I10" s="18">
        <f ca="1">TODAY()-27</f>
        <v>43169</v>
      </c>
      <c r="J10" s="17">
        <f>IFERROR(IF(ProjectTracker[Actual Work (in hours)]=0,"",IF(ABS((ProjectTracker[[#This Row],[Actual Work (in hours)]]-ProjectTracker[[#This Row],[Estimated Work (in hours)]])/ProjectTracker[[#This Row],[Estimated Work (in hours)]])&gt;FlagPercent,1,0)),"")</f>
        <v>1</v>
      </c>
      <c r="K10" s="15">
        <v>500</v>
      </c>
      <c r="L10" s="17">
        <f ca="1">IFERROR(IF(ProjectTracker[Actual Duration (in days)]=0,"",IF(ABS((ProjectTracker[[#This Row],[Actual Duration (in days)]]-ProjectTracker[[#This Row],[Estimated Duration (in days)]])/ProjectTracker[[#This Row],[Estimated Duration (in days)]])&gt;FlagPercent,1,0)),"")</f>
        <v>1</v>
      </c>
      <c r="M10" s="20">
        <f ca="1">IF(COUNTA('Main Project Tasks'!$H10,'Main Project Tasks'!$I10)&lt;&gt;2,"",DAYS360('Main Project Tasks'!$H10,'Main Project Tasks'!$I10,FALSE))</f>
        <v>73</v>
      </c>
      <c r="N10" s="14"/>
    </row>
    <row r="11" spans="1:14" ht="89.25" customHeight="1" x14ac:dyDescent="0.4">
      <c r="B11" s="14" t="s">
        <v>32</v>
      </c>
      <c r="C11" s="14" t="s">
        <v>18</v>
      </c>
      <c r="D11" s="18">
        <f ca="1">TODAY()+22</f>
        <v>43218</v>
      </c>
      <c r="E11" s="18">
        <f ca="1">TODAY()+23</f>
        <v>43219</v>
      </c>
      <c r="F11" s="15">
        <v>10</v>
      </c>
      <c r="G11" s="28">
        <f ca="1">IF(COUNTA('Main Project Tasks'!$D11,'Main Project Tasks'!$E11)&lt;&gt;2,"",DAYS360('Main Project Tasks'!$D11,'Main Project Tasks'!$E11,FALSE))</f>
        <v>1</v>
      </c>
      <c r="H11" s="24"/>
      <c r="I11" s="18"/>
      <c r="J11" s="29" t="str">
        <f>IFERROR(IF(ProjectTracker[Actual Work (in hours)]=0,"",IF(ABS((ProjectTracker[[#This Row],[Actual Work (in hours)]]-ProjectTracker[[#This Row],[Estimated Work (in hours)]])/ProjectTracker[[#This Row],[Estimated Work (in hours)]])&gt;FlagPercent,1,0)),"")</f>
        <v/>
      </c>
      <c r="K11" s="15"/>
      <c r="L11" s="25" t="str">
        <f ca="1">IFERROR(IF(ProjectTracker[Actual Duration (in days)]=0,"",IF(ABS((ProjectTracker[[#This Row],[Actual Duration (in days)]]-ProjectTracker[[#This Row],[Estimated Duration (in days)]])/ProjectTracker[[#This Row],[Estimated Duration (in days)]])&gt;FlagPercent,1,0)),"")</f>
        <v/>
      </c>
      <c r="M11" s="20" t="str">
        <f>IF(COUNTA('Main Project Tasks'!$H11,'Main Project Tasks'!$I11)&lt;&gt;2,"",DAYS360('Main Project Tasks'!$H11,'Main Project Tasks'!$I11,FALSE))</f>
        <v/>
      </c>
      <c r="N11" s="30"/>
    </row>
    <row r="12" spans="1:14" ht="56.25" customHeight="1" x14ac:dyDescent="0.4">
      <c r="B12" s="14" t="s">
        <v>33</v>
      </c>
      <c r="C12" s="14" t="s">
        <v>22</v>
      </c>
      <c r="D12" s="18">
        <f ca="1">TODAY()+24</f>
        <v>43220</v>
      </c>
      <c r="E12" s="18">
        <f ca="1">TODAY()+26</f>
        <v>43222</v>
      </c>
      <c r="F12" s="15">
        <v>15</v>
      </c>
      <c r="G12" s="28">
        <f ca="1">IF(COUNTA('Main Project Tasks'!$D12,'Main Project Tasks'!$E12)&lt;&gt;2,"",DAYS360('Main Project Tasks'!$D12,'Main Project Tasks'!$E12,FALSE))</f>
        <v>2</v>
      </c>
      <c r="H12" s="19">
        <f ca="1">TODAY()-90</f>
        <v>43106</v>
      </c>
      <c r="I12" s="18">
        <f ca="1">TODAY()-71</f>
        <v>43125</v>
      </c>
      <c r="J12" s="17">
        <f>IFERROR(IF(ProjectTracker[Actual Work (in hours)]=0,"",IF(ABS((ProjectTracker[[#This Row],[Actual Work (in hours)]]-ProjectTracker[[#This Row],[Estimated Work (in hours)]])/ProjectTracker[[#This Row],[Estimated Work (in hours)]])&gt;FlagPercent,1,0)),"")</f>
        <v>1</v>
      </c>
      <c r="K12" s="15">
        <v>276</v>
      </c>
      <c r="L12" s="17">
        <f ca="1">IFERROR(IF(ProjectTracker[Actual Duration (in days)]=0,"",IF(ABS((ProjectTracker[[#This Row],[Actual Duration (in days)]]-ProjectTracker[[#This Row],[Estimated Duration (in days)]])/ProjectTracker[[#This Row],[Estimated Duration (in days)]])&gt;FlagPercent,1,0)),"")</f>
        <v>1</v>
      </c>
      <c r="M12" s="20">
        <f ca="1">IF(COUNTA('Main Project Tasks'!$H12,'Main Project Tasks'!$I12)&lt;&gt;2,"",DAYS360('Main Project Tasks'!$H12,'Main Project Tasks'!$I12,FALSE))</f>
        <v>19</v>
      </c>
      <c r="N12" s="14"/>
    </row>
    <row r="13" spans="1:14" ht="141.75" customHeight="1" x14ac:dyDescent="0.4">
      <c r="B13" s="14" t="s">
        <v>30</v>
      </c>
      <c r="C13" s="14" t="s">
        <v>22</v>
      </c>
      <c r="D13" s="18">
        <f ca="1">TODAY()+27</f>
        <v>43223</v>
      </c>
      <c r="E13" s="18">
        <f ca="1">TODAY()+32</f>
        <v>43228</v>
      </c>
      <c r="F13" s="15">
        <v>80</v>
      </c>
      <c r="G13" s="28">
        <f ca="1">IF(COUNTA('Main Project Tasks'!$D13,'Main Project Tasks'!$E13)&lt;&gt;2,"",DAYS360('Main Project Tasks'!$D13,'Main Project Tasks'!$E13,FALSE))</f>
        <v>5</v>
      </c>
      <c r="H13" s="19">
        <f ca="1">TODAY()-90</f>
        <v>43106</v>
      </c>
      <c r="I13" s="18">
        <f ca="1">TODAY()-44</f>
        <v>43152</v>
      </c>
      <c r="J13" s="17">
        <f>IFERROR(IF(ProjectTracker[Actual Work (in hours)]=0,"",IF(ABS((ProjectTracker[[#This Row],[Actual Work (in hours)]]-ProjectTracker[[#This Row],[Estimated Work (in hours)]])/ProjectTracker[[#This Row],[Estimated Work (in hours)]])&gt;FlagPercent,1,0)),"")</f>
        <v>1</v>
      </c>
      <c r="K13" s="15">
        <v>310</v>
      </c>
      <c r="L13" s="17">
        <f ca="1">IFERROR(IF(ProjectTracker[Actual Duration (in days)]=0,"",IF(ABS((ProjectTracker[[#This Row],[Actual Duration (in days)]]-ProjectTracker[[#This Row],[Estimated Duration (in days)]])/ProjectTracker[[#This Row],[Estimated Duration (in days)]])&gt;FlagPercent,1,0)),"")</f>
        <v>1</v>
      </c>
      <c r="M13" s="20">
        <f ca="1">IF(COUNTA('Main Project Tasks'!$H13,'Main Project Tasks'!$I13)&lt;&gt;2,"",DAYS360('Main Project Tasks'!$H13,'Main Project Tasks'!$I13,FALSE))</f>
        <v>45</v>
      </c>
      <c r="N13" s="14"/>
    </row>
    <row r="14" spans="1:14" ht="58.5" customHeight="1" x14ac:dyDescent="0.4">
      <c r="B14" s="14" t="s">
        <v>31</v>
      </c>
      <c r="C14" s="14" t="s">
        <v>23</v>
      </c>
      <c r="D14" s="18">
        <f ca="1">TODAY()+33</f>
        <v>43229</v>
      </c>
      <c r="E14" s="18">
        <f ca="1">TODAY()+34</f>
        <v>43230</v>
      </c>
      <c r="F14" s="15">
        <v>24</v>
      </c>
      <c r="G14" s="28">
        <f ca="1">IF(COUNTA('Main Project Tasks'!$D14,'Main Project Tasks'!$E14)&lt;&gt;2,"",DAYS360('Main Project Tasks'!$D14,'Main Project Tasks'!$E14,FALSE))</f>
        <v>1</v>
      </c>
      <c r="H14" s="19">
        <f ca="1">TODAY()-60</f>
        <v>43136</v>
      </c>
      <c r="I14" s="18">
        <f ca="1">TODAY()-45</f>
        <v>43151</v>
      </c>
      <c r="J14" s="17">
        <f>IFERROR(IF(ProjectTracker[Actual Work (in hours)]=0,"",IF(ABS((ProjectTracker[[#This Row],[Actual Work (in hours)]]-ProjectTracker[[#This Row],[Estimated Work (in hours)]])/ProjectTracker[[#This Row],[Estimated Work (in hours)]])&gt;FlagPercent,1,0)),"")</f>
        <v>1</v>
      </c>
      <c r="K14" s="15">
        <v>510</v>
      </c>
      <c r="L14" s="17">
        <f ca="1">IFERROR(IF(ProjectTracker[Actual Duration (in days)]=0,"",IF(ABS((ProjectTracker[[#This Row],[Actual Duration (in days)]]-ProjectTracker[[#This Row],[Estimated Duration (in days)]])/ProjectTracker[[#This Row],[Estimated Duration (in days)]])&gt;FlagPercent,1,0)),"")</f>
        <v>1</v>
      </c>
      <c r="M14" s="20">
        <f ca="1">IF(COUNTA('Main Project Tasks'!$H14,'Main Project Tasks'!$I14)&lt;&gt;2,"",DAYS360('Main Project Tasks'!$H14,'Main Project Tasks'!$I14,FALSE))</f>
        <v>15</v>
      </c>
      <c r="N14" s="14"/>
    </row>
    <row r="15" spans="1:14" ht="30" customHeight="1" x14ac:dyDescent="0.4">
      <c r="B15" s="14" t="s">
        <v>34</v>
      </c>
      <c r="C15" s="14" t="s">
        <v>5</v>
      </c>
      <c r="D15" s="18">
        <f ca="1">TODAY()-44</f>
        <v>43152</v>
      </c>
      <c r="E15" s="18">
        <f ca="1">TODAY()-20</f>
        <v>43176</v>
      </c>
      <c r="F15" s="15">
        <v>750</v>
      </c>
      <c r="G15" s="28">
        <f ca="1">IF(COUNTA('Main Project Tasks'!$D15,'Main Project Tasks'!$E15)&lt;&gt;2,"",DAYS360('Main Project Tasks'!$D15,'Main Project Tasks'!$E15,FALSE))</f>
        <v>26</v>
      </c>
      <c r="H15" s="19">
        <f ca="1">TODAY()-44</f>
        <v>43152</v>
      </c>
      <c r="I15" s="18">
        <f ca="1">TODAY()-15</f>
        <v>43181</v>
      </c>
      <c r="J15" s="17">
        <f>IFERROR(IF(ProjectTracker[Actual Work (in hours)]=0,"",IF(ABS((ProjectTracker[[#This Row],[Actual Work (in hours)]]-ProjectTracker[[#This Row],[Estimated Work (in hours)]])/ProjectTracker[[#This Row],[Estimated Work (in hours)]])&gt;FlagPercent,1,0)),"")</f>
        <v>0</v>
      </c>
      <c r="K15" s="15">
        <v>790</v>
      </c>
      <c r="L15" s="17">
        <f ca="1">IFERROR(IF(ProjectTracker[Actual Duration (in days)]=0,"",IF(ABS((ProjectTracker[[#This Row],[Actual Duration (in days)]]-ProjectTracker[[#This Row],[Estimated Duration (in days)]])/ProjectTracker[[#This Row],[Estimated Duration (in days)]])&gt;FlagPercent,1,0)),"")</f>
        <v>0</v>
      </c>
      <c r="M15" s="20">
        <f ca="1">IF(COUNTA('Main Project Tasks'!$H15,'Main Project Tasks'!$I15)&lt;&gt;2,"",DAYS360('Main Project Tasks'!$H15,'Main Project Tasks'!$I15,FALSE))</f>
        <v>31</v>
      </c>
      <c r="N15" s="14"/>
    </row>
    <row r="16" spans="1:14" ht="30" customHeight="1" x14ac:dyDescent="0.4">
      <c r="B16" s="14"/>
      <c r="C16" s="14"/>
      <c r="D16" s="18"/>
      <c r="E16" s="18"/>
      <c r="F16" s="15"/>
      <c r="G16" s="28"/>
      <c r="H16" s="19"/>
      <c r="I16" s="18"/>
      <c r="J16" s="17"/>
      <c r="K16" s="15"/>
      <c r="L16" s="17"/>
      <c r="M16" s="20"/>
      <c r="N16" s="14"/>
    </row>
    <row r="17" spans="2:14" ht="30" customHeight="1" x14ac:dyDescent="0.4">
      <c r="B17" s="21"/>
      <c r="C17" s="21"/>
      <c r="D17" s="22"/>
      <c r="E17" s="22"/>
      <c r="F17" s="23"/>
      <c r="G17" s="28"/>
      <c r="H17" s="24"/>
      <c r="I17" s="22"/>
      <c r="J17" s="25"/>
      <c r="K17" s="23"/>
      <c r="L17" s="17"/>
      <c r="M17" s="26"/>
      <c r="N17" s="21"/>
    </row>
  </sheetData>
  <conditionalFormatting sqref="K5:K17">
    <cfRule type="expression" dxfId="3" priority="6">
      <formula>(ABS((K5-F5))/F5)&gt;FlagPercent</formula>
    </cfRule>
  </conditionalFormatting>
  <conditionalFormatting sqref="M5:M17">
    <cfRule type="expression" dxfId="2" priority="8">
      <formula>(ABS((M5-G5))/G5)&gt;FlagPercent</formula>
    </cfRule>
  </conditionalFormatting>
  <dataValidations count="16">
    <dataValidation allowBlank="1" showInputMessage="1" prompt="Enter projects in this project tracker worksheet. Set the percent over/under to flag in D2. Actual work in hours and actual duration in days will highlight over/under values with bold, red font styling and a flag icon in columns K and M " sqref="A1" xr:uid="{00000000-0002-0000-0000-000000000000}"/>
    <dataValidation allowBlank="1" showInputMessage="1" showErrorMessage="1" prompt="Customizable over/under percent used for highlighting the actual work in hours and days in the project table that are over or under this number" sqref="D2" xr:uid="{00000000-0002-0000-0000-000001000000}"/>
    <dataValidation allowBlank="1" showInputMessage="1" showErrorMessage="1" prompt="Enter project names in this column" sqref="B4" xr:uid="{00000000-0002-0000-0000-000006000000}"/>
    <dataValidation allowBlank="1" showInputMessage="1" showErrorMessage="1" prompt="Select Category name from the dropdown list in each cell in this column. Options in this list are defined in the Setup worksheet. Press ALT+DOWN ARROW to navigate the list, then ENTER to make a selection" sqref="C4" xr:uid="{00000000-0002-0000-0000-000007000000}"/>
    <dataValidation allowBlank="1" showInputMessage="1" showErrorMessage="1" prompt="Enter the estimated project start date in this column" sqref="D4" xr:uid="{00000000-0002-0000-0000-000009000000}"/>
    <dataValidation allowBlank="1" showInputMessage="1" showErrorMessage="1" prompt="Enter the estimated project finish date in this column" sqref="E4" xr:uid="{00000000-0002-0000-0000-00000A000000}"/>
    <dataValidation allowBlank="1" showInputMessage="1" showErrorMessage="1" prompt="Enter estimated project work in hours" sqref="F4" xr:uid="{00000000-0002-0000-0000-00000B000000}"/>
    <dataValidation allowBlank="1" showInputMessage="1" showErrorMessage="1" prompt="Enter estimated duration of the project in days in this column" sqref="G4" xr:uid="{00000000-0002-0000-0000-00000C000000}"/>
    <dataValidation allowBlank="1" showInputMessage="1" showErrorMessage="1" prompt="Enter the actual project start date in this column" sqref="H4" xr:uid="{00000000-0002-0000-0000-00000D000000}"/>
    <dataValidation allowBlank="1" showInputMessage="1" showErrorMessage="1" prompt="Enter the actual project finish date in this column" sqref="I4" xr:uid="{00000000-0002-0000-0000-00000E000000}"/>
    <dataValidation allowBlank="1" showInputMessage="1" showErrorMessage="1" prompt="Project Tracker table heading Flag icon for Over/Under Actual Work (in hours). Values in column L that meet the Over/Under criteria generate a flag icon in each cell in this column. Blank cells indicate the values do not meet the Over/Under criteria" sqref="J4" xr:uid="{00000000-0002-0000-0000-00000F000000}"/>
    <dataValidation allowBlank="1" showInputMessage="1" showErrorMessage="1" prompt="Project Tracker table heading Flag icon for Over/Under Actual Duration (in days Values in column N that meet the Over/Under criteria generate a flag icon in each cell in this column. Blank cells indicate the values do not meet the Over/Under criteria" sqref="L4" xr:uid="{00000000-0002-0000-0000-000010000000}"/>
    <dataValidation allowBlank="1" showInputMessage="1" showErrorMessage="1" prompt="Enter the actual project work in hours. Values that meet the Over/Under criteria are highlighted bold, red and generate a flag icon in column K at left" sqref="K4" xr:uid="{00000000-0002-0000-0000-000011000000}"/>
    <dataValidation allowBlank="1" showInputMessage="1" showErrorMessage="1" prompt="Enter the actual project duration in days. Values that meet the Over/Under criteria are highlighted bold, red and generate a flag icon in column M at left" sqref="M4" xr:uid="{00000000-0002-0000-0000-000012000000}"/>
    <dataValidation allowBlank="1" showInputMessage="1" showErrorMessage="1" prompt="Enter notes for projects in this column" sqref="N4" xr:uid="{00000000-0002-0000-0000-000013000000}"/>
    <dataValidation type="list" allowBlank="1" showInputMessage="1" showErrorMessage="1" error="Select a category from the list or create a new category to display in this list from the Setup worksheet." sqref="C5:C17" xr:uid="{00000000-0002-0000-0000-000002000000}">
      <formula1>CategoryList</formula1>
    </dataValidation>
  </dataValidations>
  <printOptions horizontalCentered="1"/>
  <pageMargins left="0.25" right="0.25" top="0.5" bottom="0.5" header="0.3" footer="0.3"/>
  <pageSetup scale="57" fitToHeight="0" orientation="landscape" r:id="rId1"/>
  <headerFooter differentFirst="1">
    <oddFooter>&amp;CPage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36" id="{981D7EE4-7E94-41DD-989D-38C05876B668}">
            <x14:iconSet custom="1">
              <x14:cfvo type="percent">
                <xm:f>0</xm:f>
              </x14:cfvo>
              <x14:cfvo type="num">
                <xm:f>0</xm:f>
              </x14:cfvo>
              <x14:cfvo type="num">
                <xm:f>1</xm:f>
              </x14:cfvo>
              <x14:cfIcon iconSet="NoIcons" iconId="0"/>
              <x14:cfIcon iconSet="NoIcons" iconId="0"/>
              <x14:cfIcon iconSet="3Flags" iconId="0"/>
            </x14:iconSet>
          </x14:cfRule>
          <xm:sqref>J5:J17</xm:sqref>
        </x14:conditionalFormatting>
        <x14:conditionalFormatting xmlns:xm="http://schemas.microsoft.com/office/excel/2006/main">
          <x14:cfRule type="iconSet" priority="38" id="{136B1933-ABA4-46F0-A1B3-AE0D99AE777F}">
            <x14:iconSet custom="1">
              <x14:cfvo type="percent">
                <xm:f>0</xm:f>
              </x14:cfvo>
              <x14:cfvo type="num">
                <xm:f>0</xm:f>
              </x14:cfvo>
              <x14:cfvo type="num">
                <xm:f>1</xm:f>
              </x14:cfvo>
              <x14:cfIcon iconSet="NoIcons" iconId="0"/>
              <x14:cfIcon iconSet="NoIcons" iconId="0"/>
              <x14:cfIcon iconSet="3Flags" iconId="0"/>
            </x14:iconSet>
          </x14:cfRule>
          <xm:sqref>L5:L17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37B17-0F28-4F40-ADFD-02A9DE3DC566}">
  <sheetPr>
    <tabColor theme="9"/>
    <pageSetUpPr autoPageBreaks="0" fitToPage="1"/>
  </sheetPr>
  <dimension ref="A1:N32"/>
  <sheetViews>
    <sheetView showGridLines="0" tabSelected="1" zoomScaleNormal="100" workbookViewId="0">
      <pane ySplit="4" topLeftCell="A25" activePane="bottomLeft" state="frozen"/>
      <selection pane="bottomLeft" activeCell="B27" sqref="B27"/>
    </sheetView>
  </sheetViews>
  <sheetFormatPr defaultColWidth="9" defaultRowHeight="30" customHeight="1" x14ac:dyDescent="0.4"/>
  <cols>
    <col min="1" max="1" width="2.625" style="1" customWidth="1"/>
    <col min="2" max="4" width="22.625" style="1" customWidth="1"/>
    <col min="5" max="6" width="15.625" style="2" customWidth="1"/>
    <col min="7" max="8" width="12.625" style="1" customWidth="1"/>
    <col min="9" max="10" width="15.625" style="2" customWidth="1"/>
    <col min="11" max="11" width="11.6875" style="2" customWidth="1"/>
    <col min="12" max="12" width="8.1875" style="1" customWidth="1"/>
    <col min="13" max="13" width="10.3125" style="1" customWidth="1"/>
    <col min="14" max="14" width="22.375" style="1" customWidth="1"/>
    <col min="15" max="15" width="25.625" style="1" customWidth="1"/>
    <col min="16" max="16" width="2.625" style="1" customWidth="1"/>
    <col min="17" max="16384" width="9" style="1"/>
  </cols>
  <sheetData>
    <row r="1" spans="1:14" ht="65.099999999999994" customHeight="1" x14ac:dyDescent="0.4">
      <c r="B1" s="8" t="s">
        <v>36</v>
      </c>
      <c r="C1"/>
    </row>
    <row r="2" spans="1:14" ht="20.25" customHeight="1" x14ac:dyDescent="0.4">
      <c r="A2" s="3"/>
      <c r="B2" s="8"/>
      <c r="C2" s="4" t="s">
        <v>3</v>
      </c>
      <c r="D2" s="5">
        <v>0.25</v>
      </c>
    </row>
    <row r="3" spans="1:14" ht="20.25" customHeight="1" x14ac:dyDescent="0.4">
      <c r="G3"/>
      <c r="H3"/>
    </row>
    <row r="4" spans="1:14" ht="54.95" customHeight="1" x14ac:dyDescent="0.4">
      <c r="B4" s="6" t="s">
        <v>58</v>
      </c>
      <c r="C4" s="6" t="s">
        <v>1</v>
      </c>
      <c r="D4" s="9" t="s">
        <v>6</v>
      </c>
      <c r="E4" s="9" t="s">
        <v>8</v>
      </c>
      <c r="F4" s="10" t="s">
        <v>10</v>
      </c>
      <c r="G4" s="11" t="s">
        <v>13</v>
      </c>
      <c r="H4" s="27" t="s">
        <v>16</v>
      </c>
      <c r="I4" s="9" t="s">
        <v>7</v>
      </c>
      <c r="J4" s="16" t="s">
        <v>14</v>
      </c>
      <c r="K4" s="10" t="s">
        <v>11</v>
      </c>
      <c r="L4" s="16" t="s">
        <v>15</v>
      </c>
      <c r="M4" s="10" t="s">
        <v>12</v>
      </c>
      <c r="N4" s="6" t="s">
        <v>4</v>
      </c>
    </row>
    <row r="5" spans="1:14" ht="69" customHeight="1" x14ac:dyDescent="0.4">
      <c r="B5" s="14" t="s">
        <v>38</v>
      </c>
      <c r="C5" s="14" t="s">
        <v>17</v>
      </c>
      <c r="D5" s="18"/>
      <c r="E5" s="18"/>
      <c r="F5" s="15">
        <v>7</v>
      </c>
      <c r="G5" s="28" t="str">
        <f>IF(COUNTA('Project Activities Breakdown'!$D5,'Project Activities Breakdown'!$E5)&lt;&gt;2,"",DAYS360('Project Activities Breakdown'!$D5,'Project Activities Breakdown'!$E5,FALSE))</f>
        <v/>
      </c>
      <c r="H5" s="19">
        <f ca="1">TODAY()-65</f>
        <v>43131</v>
      </c>
      <c r="I5" s="18"/>
      <c r="J5" s="17">
        <f>IFERROR(IF(ProjectTracker3[Actual Work (in hours)]=0,"",IF(ABS((ProjectTracker3[[#This Row],[Actual Work (in hours)]]-ProjectTracker3[[#This Row],[Estimated Work (in hours)]])/ProjectTracker3[[#This Row],[Estimated Work (in hours)]])&gt;FlagPercent,1,0)),"")</f>
        <v>1</v>
      </c>
      <c r="K5" s="15">
        <v>300</v>
      </c>
      <c r="L5" s="17" t="str">
        <f ca="1">IFERROR(IF(ProjectTracker3[Actual Duration (in days)]=0,"",IF(ABS((ProjectTracker3[[#This Row],[Actual Duration (in days)]]-ProjectTracker3[[#This Row],[Estimated Duration (in days)]])/ProjectTracker3[[#This Row],[Estimated Duration (in days)]])&gt;FlagPercent,1,0)),"")</f>
        <v/>
      </c>
      <c r="M5" s="20" t="str">
        <f ca="1">IF(COUNTA('Project Activities Breakdown'!$H5,'Project Activities Breakdown'!$I5)&lt;&gt;2,"",DAYS360('Project Activities Breakdown'!$H5,'Project Activities Breakdown'!$I5,FALSE))</f>
        <v/>
      </c>
      <c r="N5" s="14"/>
    </row>
    <row r="6" spans="1:14" ht="134.35" customHeight="1" x14ac:dyDescent="0.4">
      <c r="B6" s="14" t="s">
        <v>37</v>
      </c>
      <c r="C6" s="14" t="s">
        <v>17</v>
      </c>
      <c r="D6" s="18"/>
      <c r="E6" s="31"/>
      <c r="F6" s="15">
        <v>60</v>
      </c>
      <c r="G6" s="28" t="str">
        <f>IF(COUNTA('Project Activities Breakdown'!$D6,'Project Activities Breakdown'!$E6)&lt;&gt;2,"",DAYS360('Project Activities Breakdown'!$D6,'Project Activities Breakdown'!$E6,FALSE))</f>
        <v/>
      </c>
      <c r="H6" s="24"/>
      <c r="I6" s="18"/>
      <c r="J6" s="29" t="str">
        <f>IFERROR(IF(ProjectTracker3[Actual Work (in hours)]=0,"",IF(ABS((ProjectTracker3[[#This Row],[Actual Work (in hours)]]-ProjectTracker3[[#This Row],[Estimated Work (in hours)]])/ProjectTracker3[[#This Row],[Estimated Work (in hours)]])&gt;FlagPercent,1,0)),"")</f>
        <v/>
      </c>
      <c r="K6" s="15"/>
      <c r="L6" s="25" t="str">
        <f>IFERROR(IF(ProjectTracker3[Actual Duration (in days)]=0,"",IF(ABS((ProjectTracker3[[#This Row],[Actual Duration (in days)]]-ProjectTracker3[[#This Row],[Estimated Duration (in days)]])/ProjectTracker3[[#This Row],[Estimated Duration (in days)]])&gt;FlagPercent,1,0)),"")</f>
        <v/>
      </c>
      <c r="M6" s="20" t="str">
        <f>IF(COUNTA('Project Activities Breakdown'!$H6,'Project Activities Breakdown'!$I6)&lt;&gt;2,"",DAYS360('Project Activities Breakdown'!$H6,'Project Activities Breakdown'!$I6,FALSE))</f>
        <v/>
      </c>
      <c r="N6" s="30" t="s">
        <v>40</v>
      </c>
    </row>
    <row r="7" spans="1:14" ht="69" customHeight="1" x14ac:dyDescent="0.4">
      <c r="B7" s="14" t="s">
        <v>39</v>
      </c>
      <c r="C7" s="14" t="s">
        <v>17</v>
      </c>
      <c r="D7" s="18"/>
      <c r="E7" s="18"/>
      <c r="F7" s="15">
        <v>5</v>
      </c>
      <c r="G7" s="28" t="str">
        <f>IF(COUNTA('Project Activities Breakdown'!$D7,'Project Activities Breakdown'!$E7)&lt;&gt;2,"",DAYS360('Project Activities Breakdown'!$D7,'Project Activities Breakdown'!$E7,FALSE))</f>
        <v/>
      </c>
      <c r="H7" s="24"/>
      <c r="I7" s="18"/>
      <c r="J7" s="29" t="str">
        <f>IFERROR(IF(ProjectTracker3[Actual Work (in hours)]=0,"",IF(ABS((ProjectTracker3[[#This Row],[Actual Work (in hours)]]-ProjectTracker3[[#This Row],[Estimated Work (in hours)]])/ProjectTracker3[[#This Row],[Estimated Work (in hours)]])&gt;FlagPercent,1,0)),"")</f>
        <v/>
      </c>
      <c r="K7" s="15"/>
      <c r="L7" s="25" t="str">
        <f>IFERROR(IF(ProjectTracker3[Actual Duration (in days)]=0,"",IF(ABS((ProjectTracker3[[#This Row],[Actual Duration (in days)]]-ProjectTracker3[[#This Row],[Estimated Duration (in days)]])/ProjectTracker3[[#This Row],[Estimated Duration (in days)]])&gt;FlagPercent,1,0)),"")</f>
        <v/>
      </c>
      <c r="M7" s="20" t="str">
        <f>IF(COUNTA('Project Activities Breakdown'!$H7,'Project Activities Breakdown'!$I7)&lt;&gt;2,"",DAYS360('Project Activities Breakdown'!$H7,'Project Activities Breakdown'!$I7,FALSE))</f>
        <v/>
      </c>
      <c r="N7" s="30" t="s">
        <v>42</v>
      </c>
    </row>
    <row r="8" spans="1:14" ht="69" customHeight="1" x14ac:dyDescent="0.4">
      <c r="B8" s="14" t="s">
        <v>41</v>
      </c>
      <c r="C8" s="14" t="s">
        <v>17</v>
      </c>
      <c r="D8" s="18"/>
      <c r="E8" s="18"/>
      <c r="F8" s="15">
        <v>15</v>
      </c>
      <c r="G8" s="28" t="str">
        <f>IF(COUNTA('Project Activities Breakdown'!$D8,'Project Activities Breakdown'!$E8)&lt;&gt;2,"",DAYS360('Project Activities Breakdown'!$D8,'Project Activities Breakdown'!$E8,FALSE))</f>
        <v/>
      </c>
      <c r="H8" s="24"/>
      <c r="I8" s="18"/>
      <c r="J8" s="29" t="str">
        <f>IFERROR(IF(ProjectTracker3[Actual Work (in hours)]=0,"",IF(ABS((ProjectTracker3[[#This Row],[Actual Work (in hours)]]-ProjectTracker3[[#This Row],[Estimated Work (in hours)]])/ProjectTracker3[[#This Row],[Estimated Work (in hours)]])&gt;FlagPercent,1,0)),"")</f>
        <v/>
      </c>
      <c r="K8" s="15"/>
      <c r="L8" s="25" t="str">
        <f>IFERROR(IF(ProjectTracker3[Actual Duration (in days)]=0,"",IF(ABS((ProjectTracker3[[#This Row],[Actual Duration (in days)]]-ProjectTracker3[[#This Row],[Estimated Duration (in days)]])/ProjectTracker3[[#This Row],[Estimated Duration (in days)]])&gt;FlagPercent,1,0)),"")</f>
        <v/>
      </c>
      <c r="M8" s="20" t="str">
        <f>IF(COUNTA('Project Activities Breakdown'!$H8,'Project Activities Breakdown'!$I8)&lt;&gt;2,"",DAYS360('Project Activities Breakdown'!$H8,'Project Activities Breakdown'!$I8,FALSE))</f>
        <v/>
      </c>
      <c r="N8" s="30"/>
    </row>
    <row r="9" spans="1:14" ht="137.25" customHeight="1" x14ac:dyDescent="0.4">
      <c r="B9" s="14" t="s">
        <v>43</v>
      </c>
      <c r="C9" s="14"/>
      <c r="D9" s="18"/>
      <c r="E9" s="18"/>
      <c r="F9" s="15">
        <v>70</v>
      </c>
      <c r="G9" s="28" t="str">
        <f>IF(COUNTA('Project Activities Breakdown'!$D9,'Project Activities Breakdown'!$E9)&lt;&gt;2,"",DAYS360('Project Activities Breakdown'!$D9,'Project Activities Breakdown'!$E9,FALSE))</f>
        <v/>
      </c>
      <c r="H9" s="19">
        <f ca="1">TODAY()-41</f>
        <v>43155</v>
      </c>
      <c r="I9" s="18">
        <f ca="1">TODAY()-7</f>
        <v>43189</v>
      </c>
      <c r="J9" s="17">
        <f>IFERROR(IF(ProjectTracker3[Actual Work (in hours)]=0,"",IF(ABS((ProjectTracker3[[#This Row],[Actual Work (in hours)]]-ProjectTracker3[[#This Row],[Estimated Work (in hours)]])/ProjectTracker3[[#This Row],[Estimated Work (in hours)]])&gt;FlagPercent,1,0)),"")</f>
        <v>1</v>
      </c>
      <c r="K9" s="15">
        <v>390</v>
      </c>
      <c r="L9" s="17" t="str">
        <f ca="1">IFERROR(IF(ProjectTracker3[Actual Duration (in days)]=0,"",IF(ABS((ProjectTracker3[[#This Row],[Actual Duration (in days)]]-ProjectTracker3[[#This Row],[Estimated Duration (in days)]])/ProjectTracker3[[#This Row],[Estimated Duration (in days)]])&gt;FlagPercent,1,0)),"")</f>
        <v/>
      </c>
      <c r="M9" s="20">
        <f ca="1">IF(COUNTA('Project Activities Breakdown'!$H9,'Project Activities Breakdown'!$I9)&lt;&gt;2,"",DAYS360('Project Activities Breakdown'!$H9,'Project Activities Breakdown'!$I9,FALSE))</f>
        <v>36</v>
      </c>
      <c r="N9" s="14"/>
    </row>
    <row r="10" spans="1:14" ht="59.25" customHeight="1" x14ac:dyDescent="0.4">
      <c r="B10" s="14" t="s">
        <v>44</v>
      </c>
      <c r="C10" s="14"/>
      <c r="D10" s="18"/>
      <c r="E10" s="18"/>
      <c r="F10" s="15">
        <v>50</v>
      </c>
      <c r="G10" s="28" t="str">
        <f>IF(COUNTA('Project Activities Breakdown'!$D10,'Project Activities Breakdown'!$E10)&lt;&gt;2,"",DAYS360('Project Activities Breakdown'!$D10,'Project Activities Breakdown'!$E10,FALSE))</f>
        <v/>
      </c>
      <c r="H10" s="19">
        <f ca="1">TODAY()-100</f>
        <v>43096</v>
      </c>
      <c r="I10" s="18">
        <f ca="1">TODAY()-27</f>
        <v>43169</v>
      </c>
      <c r="J10" s="17">
        <f>IFERROR(IF(ProjectTracker3[Actual Work (in hours)]=0,"",IF(ABS((ProjectTracker3[[#This Row],[Actual Work (in hours)]]-ProjectTracker3[[#This Row],[Estimated Work (in hours)]])/ProjectTracker3[[#This Row],[Estimated Work (in hours)]])&gt;FlagPercent,1,0)),"")</f>
        <v>1</v>
      </c>
      <c r="K10" s="15">
        <v>500</v>
      </c>
      <c r="L10" s="17" t="str">
        <f ca="1">IFERROR(IF(ProjectTracker3[Actual Duration (in days)]=0,"",IF(ABS((ProjectTracker3[[#This Row],[Actual Duration (in days)]]-ProjectTracker3[[#This Row],[Estimated Duration (in days)]])/ProjectTracker3[[#This Row],[Estimated Duration (in days)]])&gt;FlagPercent,1,0)),"")</f>
        <v/>
      </c>
      <c r="M10" s="20">
        <f ca="1">IF(COUNTA('Project Activities Breakdown'!$H10,'Project Activities Breakdown'!$I10)&lt;&gt;2,"",DAYS360('Project Activities Breakdown'!$H10,'Project Activities Breakdown'!$I10,FALSE))</f>
        <v>73</v>
      </c>
      <c r="N10" s="14" t="s">
        <v>45</v>
      </c>
    </row>
    <row r="11" spans="1:14" ht="89.25" customHeight="1" x14ac:dyDescent="0.4">
      <c r="B11" s="14" t="s">
        <v>46</v>
      </c>
      <c r="C11" s="14"/>
      <c r="D11" s="18"/>
      <c r="E11" s="18"/>
      <c r="F11" s="15">
        <v>10</v>
      </c>
      <c r="G11" s="28" t="str">
        <f>IF(COUNTA('Project Activities Breakdown'!$D11,'Project Activities Breakdown'!$E11)&lt;&gt;2,"",DAYS360('Project Activities Breakdown'!$D11,'Project Activities Breakdown'!$E11,FALSE))</f>
        <v/>
      </c>
      <c r="H11" s="24"/>
      <c r="I11" s="18"/>
      <c r="J11" s="29" t="str">
        <f>IFERROR(IF(ProjectTracker3[Actual Work (in hours)]=0,"",IF(ABS((ProjectTracker3[[#This Row],[Actual Work (in hours)]]-ProjectTracker3[[#This Row],[Estimated Work (in hours)]])/ProjectTracker3[[#This Row],[Estimated Work (in hours)]])&gt;FlagPercent,1,0)),"")</f>
        <v/>
      </c>
      <c r="K11" s="15"/>
      <c r="L11" s="25" t="str">
        <f>IFERROR(IF(ProjectTracker3[Actual Duration (in days)]=0,"",IF(ABS((ProjectTracker3[[#This Row],[Actual Duration (in days)]]-ProjectTracker3[[#This Row],[Estimated Duration (in days)]])/ProjectTracker3[[#This Row],[Estimated Duration (in days)]])&gt;FlagPercent,1,0)),"")</f>
        <v/>
      </c>
      <c r="M11" s="20" t="str">
        <f>IF(COUNTA('Project Activities Breakdown'!$H11,'Project Activities Breakdown'!$I11)&lt;&gt;2,"",DAYS360('Project Activities Breakdown'!$H11,'Project Activities Breakdown'!$I11,FALSE))</f>
        <v/>
      </c>
      <c r="N11" s="30"/>
    </row>
    <row r="12" spans="1:14" ht="56.25" customHeight="1" x14ac:dyDescent="0.4">
      <c r="B12" s="14" t="s">
        <v>50</v>
      </c>
      <c r="C12" s="14" t="s">
        <v>19</v>
      </c>
      <c r="D12" s="18"/>
      <c r="E12" s="18"/>
      <c r="F12" s="15">
        <v>15</v>
      </c>
      <c r="G12" s="28" t="str">
        <f>IF(COUNTA('Project Activities Breakdown'!$D12,'Project Activities Breakdown'!$E12)&lt;&gt;2,"",DAYS360('Project Activities Breakdown'!$D12,'Project Activities Breakdown'!$E12,FALSE))</f>
        <v/>
      </c>
      <c r="H12" s="19">
        <f ca="1">TODAY()-90</f>
        <v>43106</v>
      </c>
      <c r="I12" s="18">
        <f ca="1">TODAY()-71</f>
        <v>43125</v>
      </c>
      <c r="J12" s="17">
        <f>IFERROR(IF(ProjectTracker3[Actual Work (in hours)]=0,"",IF(ABS((ProjectTracker3[[#This Row],[Actual Work (in hours)]]-ProjectTracker3[[#This Row],[Estimated Work (in hours)]])/ProjectTracker3[[#This Row],[Estimated Work (in hours)]])&gt;FlagPercent,1,0)),"")</f>
        <v>1</v>
      </c>
      <c r="K12" s="15">
        <v>276</v>
      </c>
      <c r="L12" s="17" t="str">
        <f ca="1">IFERROR(IF(ProjectTracker3[Actual Duration (in days)]=0,"",IF(ABS((ProjectTracker3[[#This Row],[Actual Duration (in days)]]-ProjectTracker3[[#This Row],[Estimated Duration (in days)]])/ProjectTracker3[[#This Row],[Estimated Duration (in days)]])&gt;FlagPercent,1,0)),"")</f>
        <v/>
      </c>
      <c r="M12" s="20">
        <f ca="1">IF(COUNTA('Project Activities Breakdown'!$H12,'Project Activities Breakdown'!$I12)&lt;&gt;2,"",DAYS360('Project Activities Breakdown'!$H12,'Project Activities Breakdown'!$I12,FALSE))</f>
        <v>19</v>
      </c>
      <c r="N12" s="14"/>
    </row>
    <row r="13" spans="1:14" ht="71.650000000000006" customHeight="1" x14ac:dyDescent="0.4">
      <c r="B13" s="14" t="s">
        <v>49</v>
      </c>
      <c r="C13" s="14" t="s">
        <v>19</v>
      </c>
      <c r="D13" s="18"/>
      <c r="E13" s="18"/>
      <c r="F13" s="15">
        <v>80</v>
      </c>
      <c r="G13" s="28" t="str">
        <f>IF(COUNTA('Project Activities Breakdown'!$D13,'Project Activities Breakdown'!$E13)&lt;&gt;2,"",DAYS360('Project Activities Breakdown'!$D13,'Project Activities Breakdown'!$E13,FALSE))</f>
        <v/>
      </c>
      <c r="H13" s="19">
        <f ca="1">TODAY()-90</f>
        <v>43106</v>
      </c>
      <c r="I13" s="18">
        <f ca="1">TODAY()-44</f>
        <v>43152</v>
      </c>
      <c r="J13" s="17">
        <f>IFERROR(IF(ProjectTracker3[Actual Work (in hours)]=0,"",IF(ABS((ProjectTracker3[[#This Row],[Actual Work (in hours)]]-ProjectTracker3[[#This Row],[Estimated Work (in hours)]])/ProjectTracker3[[#This Row],[Estimated Work (in hours)]])&gt;FlagPercent,1,0)),"")</f>
        <v>1</v>
      </c>
      <c r="K13" s="15">
        <v>310</v>
      </c>
      <c r="L13" s="17" t="str">
        <f ca="1">IFERROR(IF(ProjectTracker3[Actual Duration (in days)]=0,"",IF(ABS((ProjectTracker3[[#This Row],[Actual Duration (in days)]]-ProjectTracker3[[#This Row],[Estimated Duration (in days)]])/ProjectTracker3[[#This Row],[Estimated Duration (in days)]])&gt;FlagPercent,1,0)),"")</f>
        <v/>
      </c>
      <c r="M13" s="20">
        <f ca="1">IF(COUNTA('Project Activities Breakdown'!$H13,'Project Activities Breakdown'!$I13)&lt;&gt;2,"",DAYS360('Project Activities Breakdown'!$H13,'Project Activities Breakdown'!$I13,FALSE))</f>
        <v>45</v>
      </c>
      <c r="N13" s="14" t="s">
        <v>47</v>
      </c>
    </row>
    <row r="14" spans="1:14" ht="49.5" customHeight="1" x14ac:dyDescent="0.4">
      <c r="B14" s="14" t="s">
        <v>48</v>
      </c>
      <c r="C14" s="14" t="s">
        <v>19</v>
      </c>
      <c r="D14" s="18"/>
      <c r="E14" s="18"/>
      <c r="F14" s="15">
        <v>24</v>
      </c>
      <c r="G14" s="28" t="str">
        <f>IF(COUNTA('Project Activities Breakdown'!$D14,'Project Activities Breakdown'!$E14)&lt;&gt;2,"",DAYS360('Project Activities Breakdown'!$D14,'Project Activities Breakdown'!$E14,FALSE))</f>
        <v/>
      </c>
      <c r="H14" s="19">
        <f ca="1">TODAY()-60</f>
        <v>43136</v>
      </c>
      <c r="I14" s="18">
        <f ca="1">TODAY()-45</f>
        <v>43151</v>
      </c>
      <c r="J14" s="17">
        <f>IFERROR(IF(ProjectTracker3[Actual Work (in hours)]=0,"",IF(ABS((ProjectTracker3[[#This Row],[Actual Work (in hours)]]-ProjectTracker3[[#This Row],[Estimated Work (in hours)]])/ProjectTracker3[[#This Row],[Estimated Work (in hours)]])&gt;FlagPercent,1,0)),"")</f>
        <v>1</v>
      </c>
      <c r="K14" s="15">
        <v>510</v>
      </c>
      <c r="L14" s="17" t="str">
        <f ca="1">IFERROR(IF(ProjectTracker3[Actual Duration (in days)]=0,"",IF(ABS((ProjectTracker3[[#This Row],[Actual Duration (in days)]]-ProjectTracker3[[#This Row],[Estimated Duration (in days)]])/ProjectTracker3[[#This Row],[Estimated Duration (in days)]])&gt;FlagPercent,1,0)),"")</f>
        <v/>
      </c>
      <c r="M14" s="20">
        <f ca="1">IF(COUNTA('Project Activities Breakdown'!$H14,'Project Activities Breakdown'!$I14)&lt;&gt;2,"",DAYS360('Project Activities Breakdown'!$H14,'Project Activities Breakdown'!$I14,FALSE))</f>
        <v>15</v>
      </c>
      <c r="N14" s="14"/>
    </row>
    <row r="15" spans="1:14" ht="60.75" customHeight="1" x14ac:dyDescent="0.4">
      <c r="B15" s="14" t="s">
        <v>51</v>
      </c>
      <c r="C15" s="14" t="s">
        <v>19</v>
      </c>
      <c r="D15" s="18"/>
      <c r="E15" s="18"/>
      <c r="F15" s="15">
        <v>450</v>
      </c>
      <c r="G15" s="28" t="str">
        <f>IF(COUNTA('Project Activities Breakdown'!$D15,'Project Activities Breakdown'!$E15)&lt;&gt;2,"",DAYS360('Project Activities Breakdown'!$D15,'Project Activities Breakdown'!$E15,FALSE))</f>
        <v/>
      </c>
      <c r="H15" s="19">
        <f ca="1">TODAY()-45</f>
        <v>43151</v>
      </c>
      <c r="I15" s="18">
        <f ca="1">TODAY()-5</f>
        <v>43191</v>
      </c>
      <c r="J15" s="17">
        <f>IFERROR(IF(ProjectTracker3[Actual Work (in hours)]=0,"",IF(ABS((ProjectTracker3[[#This Row],[Actual Work (in hours)]]-ProjectTracker3[[#This Row],[Estimated Work (in hours)]])/ProjectTracker3[[#This Row],[Estimated Work (in hours)]])&gt;FlagPercent,1,0)),"")</f>
        <v>0</v>
      </c>
      <c r="K15" s="15">
        <v>430</v>
      </c>
      <c r="L15" s="17" t="str">
        <f ca="1">IFERROR(IF(ProjectTracker3[Actual Duration (in days)]=0,"",IF(ABS((ProjectTracker3[[#This Row],[Actual Duration (in days)]]-ProjectTracker3[[#This Row],[Estimated Duration (in days)]])/ProjectTracker3[[#This Row],[Estimated Duration (in days)]])&gt;FlagPercent,1,0)),"")</f>
        <v/>
      </c>
      <c r="M15" s="20">
        <f ca="1">IF(COUNTA('Project Activities Breakdown'!$H15,'Project Activities Breakdown'!$I15)&lt;&gt;2,"",DAYS360('Project Activities Breakdown'!$H15,'Project Activities Breakdown'!$I15,FALSE))</f>
        <v>41</v>
      </c>
      <c r="N15" s="14"/>
    </row>
    <row r="16" spans="1:14" ht="53.65" customHeight="1" x14ac:dyDescent="0.4">
      <c r="B16" s="21" t="s">
        <v>52</v>
      </c>
      <c r="C16" s="21" t="s">
        <v>18</v>
      </c>
      <c r="D16" s="22"/>
      <c r="E16" s="22"/>
      <c r="F16" s="23">
        <v>250</v>
      </c>
      <c r="G16" s="28" t="str">
        <f>IF(COUNTA('Project Activities Breakdown'!$D16,'Project Activities Breakdown'!$E16)&lt;&gt;2,"",DAYS360('Project Activities Breakdown'!$D16,'Project Activities Breakdown'!$E16,FALSE))</f>
        <v/>
      </c>
      <c r="H16" s="24">
        <v>42434</v>
      </c>
      <c r="I16" s="22">
        <v>42495</v>
      </c>
      <c r="J16" s="25">
        <f>IFERROR(IF(ProjectTracker3[Actual Work (in hours)]=0,"",IF(ABS((ProjectTracker3[[#This Row],[Actual Work (in hours)]]-ProjectTracker3[[#This Row],[Estimated Work (in hours)]])/ProjectTracker3[[#This Row],[Estimated Work (in hours)]])&gt;FlagPercent,1,0)),"")</f>
        <v>0</v>
      </c>
      <c r="K16" s="23">
        <v>200</v>
      </c>
      <c r="L16" s="17" t="str">
        <f>IFERROR(IF(ProjectTracker3[Actual Duration (in days)]=0,"",IF(ABS((ProjectTracker3[[#This Row],[Actual Duration (in days)]]-ProjectTracker3[[#This Row],[Estimated Duration (in days)]])/ProjectTracker3[[#This Row],[Estimated Duration (in days)]])&gt;FlagPercent,1,0)),"")</f>
        <v/>
      </c>
      <c r="M16" s="26">
        <f>IF(COUNTA('Project Activities Breakdown'!$H16,'Project Activities Breakdown'!$I16)&lt;&gt;2,"",DAYS360('Project Activities Breakdown'!$H16,'Project Activities Breakdown'!$I16,FALSE))</f>
        <v>60</v>
      </c>
      <c r="N16" s="21" t="s">
        <v>53</v>
      </c>
    </row>
    <row r="17" spans="2:14" ht="91.5" customHeight="1" x14ac:dyDescent="0.4">
      <c r="B17" s="21" t="s">
        <v>56</v>
      </c>
      <c r="C17" s="21" t="s">
        <v>20</v>
      </c>
      <c r="D17" s="22"/>
      <c r="E17" s="22"/>
      <c r="F17" s="23"/>
      <c r="G17" s="28" t="str">
        <f>IF(COUNTA('Project Activities Breakdown'!$D17,'Project Activities Breakdown'!$E17)&lt;&gt;2,"",DAYS360('Project Activities Breakdown'!$D17,'Project Activities Breakdown'!$E17,FALSE))</f>
        <v/>
      </c>
      <c r="H17" s="24"/>
      <c r="I17" s="22"/>
      <c r="J17" s="29" t="str">
        <f>IFERROR(IF(ProjectTracker3[Actual Work (in hours)]=0,"",IF(ABS((ProjectTracker3[[#This Row],[Actual Work (in hours)]]-ProjectTracker3[[#This Row],[Estimated Work (in hours)]])/ProjectTracker3[[#This Row],[Estimated Work (in hours)]])&gt;FlagPercent,1,0)),"")</f>
        <v/>
      </c>
      <c r="K17" s="23"/>
      <c r="L17" s="25" t="str">
        <f>IFERROR(IF(ProjectTracker3[Actual Duration (in days)]=0,"",IF(ABS((ProjectTracker3[[#This Row],[Actual Duration (in days)]]-ProjectTracker3[[#This Row],[Estimated Duration (in days)]])/ProjectTracker3[[#This Row],[Estimated Duration (in days)]])&gt;FlagPercent,1,0)),"")</f>
        <v/>
      </c>
      <c r="M17" s="26" t="str">
        <f>IF(COUNTA('Project Activities Breakdown'!$H17,'Project Activities Breakdown'!$I17)&lt;&gt;2,"",DAYS360('Project Activities Breakdown'!$H17,'Project Activities Breakdown'!$I17,FALSE))</f>
        <v/>
      </c>
      <c r="N17" s="32" t="s">
        <v>55</v>
      </c>
    </row>
    <row r="18" spans="2:14" ht="53.65" customHeight="1" x14ac:dyDescent="0.4">
      <c r="B18" s="21" t="s">
        <v>57</v>
      </c>
      <c r="C18" s="21" t="s">
        <v>20</v>
      </c>
      <c r="D18" s="22"/>
      <c r="E18" s="22"/>
      <c r="F18" s="23"/>
      <c r="G18" s="28" t="str">
        <f>IF(COUNTA('Project Activities Breakdown'!$D18,'Project Activities Breakdown'!$E18)&lt;&gt;2,"",DAYS360('Project Activities Breakdown'!$D18,'Project Activities Breakdown'!$E18,FALSE))</f>
        <v/>
      </c>
      <c r="H18" s="24"/>
      <c r="I18" s="22"/>
      <c r="J18" s="29" t="str">
        <f>IFERROR(IF(ProjectTracker3[Actual Work (in hours)]=0,"",IF(ABS((ProjectTracker3[[#This Row],[Actual Work (in hours)]]-ProjectTracker3[[#This Row],[Estimated Work (in hours)]])/ProjectTracker3[[#This Row],[Estimated Work (in hours)]])&gt;FlagPercent,1,0)),"")</f>
        <v/>
      </c>
      <c r="K18" s="23"/>
      <c r="L18" s="25" t="str">
        <f>IFERROR(IF(ProjectTracker3[Actual Duration (in days)]=0,"",IF(ABS((ProjectTracker3[[#This Row],[Actual Duration (in days)]]-ProjectTracker3[[#This Row],[Estimated Duration (in days)]])/ProjectTracker3[[#This Row],[Estimated Duration (in days)]])&gt;FlagPercent,1,0)),"")</f>
        <v/>
      </c>
      <c r="M18" s="26" t="str">
        <f>IF(COUNTA('Project Activities Breakdown'!$H18,'Project Activities Breakdown'!$I18)&lt;&gt;2,"",DAYS360('Project Activities Breakdown'!$H18,'Project Activities Breakdown'!$I18,FALSE))</f>
        <v/>
      </c>
      <c r="N18" s="32"/>
    </row>
    <row r="19" spans="2:14" ht="53.65" customHeight="1" x14ac:dyDescent="0.4">
      <c r="B19" s="21" t="s">
        <v>59</v>
      </c>
      <c r="C19" s="21" t="s">
        <v>20</v>
      </c>
      <c r="D19" s="22"/>
      <c r="E19" s="22"/>
      <c r="F19" s="23"/>
      <c r="G19" s="28" t="str">
        <f>IF(COUNTA('Project Activities Breakdown'!$D19,'Project Activities Breakdown'!$E19)&lt;&gt;2,"",DAYS360('Project Activities Breakdown'!$D19,'Project Activities Breakdown'!$E19,FALSE))</f>
        <v/>
      </c>
      <c r="H19" s="24"/>
      <c r="I19" s="22"/>
      <c r="J19" s="29" t="str">
        <f>IFERROR(IF(ProjectTracker3[Actual Work (in hours)]=0,"",IF(ABS((ProjectTracker3[[#This Row],[Actual Work (in hours)]]-ProjectTracker3[[#This Row],[Estimated Work (in hours)]])/ProjectTracker3[[#This Row],[Estimated Work (in hours)]])&gt;FlagPercent,1,0)),"")</f>
        <v/>
      </c>
      <c r="K19" s="23"/>
      <c r="L19" s="25" t="str">
        <f>IFERROR(IF(ProjectTracker3[Actual Duration (in days)]=0,"",IF(ABS((ProjectTracker3[[#This Row],[Actual Duration (in days)]]-ProjectTracker3[[#This Row],[Estimated Duration (in days)]])/ProjectTracker3[[#This Row],[Estimated Duration (in days)]])&gt;FlagPercent,1,0)),"")</f>
        <v/>
      </c>
      <c r="M19" s="26" t="str">
        <f>IF(COUNTA('Project Activities Breakdown'!$H19,'Project Activities Breakdown'!$I19)&lt;&gt;2,"",DAYS360('Project Activities Breakdown'!$H19,'Project Activities Breakdown'!$I19,FALSE))</f>
        <v/>
      </c>
      <c r="N19" s="32"/>
    </row>
    <row r="20" spans="2:14" ht="53.65" customHeight="1" x14ac:dyDescent="0.4">
      <c r="B20" s="21" t="s">
        <v>60</v>
      </c>
      <c r="C20" s="21" t="s">
        <v>20</v>
      </c>
      <c r="D20" s="22"/>
      <c r="E20" s="22"/>
      <c r="F20" s="23"/>
      <c r="G20" s="28" t="str">
        <f>IF(COUNTA('Project Activities Breakdown'!$D20,'Project Activities Breakdown'!$E20)&lt;&gt;2,"",DAYS360('Project Activities Breakdown'!$D20,'Project Activities Breakdown'!$E20,FALSE))</f>
        <v/>
      </c>
      <c r="H20" s="24"/>
      <c r="I20" s="22"/>
      <c r="J20" s="29" t="str">
        <f>IFERROR(IF(ProjectTracker3[Actual Work (in hours)]=0,"",IF(ABS((ProjectTracker3[[#This Row],[Actual Work (in hours)]]-ProjectTracker3[[#This Row],[Estimated Work (in hours)]])/ProjectTracker3[[#This Row],[Estimated Work (in hours)]])&gt;FlagPercent,1,0)),"")</f>
        <v/>
      </c>
      <c r="K20" s="23"/>
      <c r="L20" s="25" t="str">
        <f>IFERROR(IF(ProjectTracker3[Actual Duration (in days)]=0,"",IF(ABS((ProjectTracker3[[#This Row],[Actual Duration (in days)]]-ProjectTracker3[[#This Row],[Estimated Duration (in days)]])/ProjectTracker3[[#This Row],[Estimated Duration (in days)]])&gt;FlagPercent,1,0)),"")</f>
        <v/>
      </c>
      <c r="M20" s="26" t="str">
        <f>IF(COUNTA('Project Activities Breakdown'!$H20,'Project Activities Breakdown'!$I20)&lt;&gt;2,"",DAYS360('Project Activities Breakdown'!$H20,'Project Activities Breakdown'!$I20,FALSE))</f>
        <v/>
      </c>
      <c r="N20" s="32"/>
    </row>
    <row r="21" spans="2:14" ht="53.65" customHeight="1" x14ac:dyDescent="0.4">
      <c r="B21" s="21" t="s">
        <v>61</v>
      </c>
      <c r="C21" s="21" t="s">
        <v>20</v>
      </c>
      <c r="D21" s="22"/>
      <c r="E21" s="22"/>
      <c r="F21" s="23"/>
      <c r="G21" s="28" t="str">
        <f>IF(COUNTA('Project Activities Breakdown'!$D21,'Project Activities Breakdown'!$E21)&lt;&gt;2,"",DAYS360('Project Activities Breakdown'!$D21,'Project Activities Breakdown'!$E21,FALSE))</f>
        <v/>
      </c>
      <c r="H21" s="24"/>
      <c r="I21" s="22"/>
      <c r="J21" s="29" t="str">
        <f>IFERROR(IF(ProjectTracker3[Actual Work (in hours)]=0,"",IF(ABS((ProjectTracker3[[#This Row],[Actual Work (in hours)]]-ProjectTracker3[[#This Row],[Estimated Work (in hours)]])/ProjectTracker3[[#This Row],[Estimated Work (in hours)]])&gt;FlagPercent,1,0)),"")</f>
        <v/>
      </c>
      <c r="K21" s="23"/>
      <c r="L21" s="25" t="str">
        <f>IFERROR(IF(ProjectTracker3[Actual Duration (in days)]=0,"",IF(ABS((ProjectTracker3[[#This Row],[Actual Duration (in days)]]-ProjectTracker3[[#This Row],[Estimated Duration (in days)]])/ProjectTracker3[[#This Row],[Estimated Duration (in days)]])&gt;FlagPercent,1,0)),"")</f>
        <v/>
      </c>
      <c r="M21" s="26" t="str">
        <f>IF(COUNTA('Project Activities Breakdown'!$H21,'Project Activities Breakdown'!$I21)&lt;&gt;2,"",DAYS360('Project Activities Breakdown'!$H21,'Project Activities Breakdown'!$I21,FALSE))</f>
        <v/>
      </c>
      <c r="N21" s="32"/>
    </row>
    <row r="22" spans="2:14" ht="53.65" customHeight="1" x14ac:dyDescent="0.4">
      <c r="B22" s="21" t="s">
        <v>62</v>
      </c>
      <c r="C22" s="21" t="s">
        <v>20</v>
      </c>
      <c r="D22" s="22"/>
      <c r="E22" s="22"/>
      <c r="F22" s="23"/>
      <c r="G22" s="28" t="str">
        <f>IF(COUNTA('Project Activities Breakdown'!$D22,'Project Activities Breakdown'!$E22)&lt;&gt;2,"",DAYS360('Project Activities Breakdown'!$D22,'Project Activities Breakdown'!$E22,FALSE))</f>
        <v/>
      </c>
      <c r="H22" s="24"/>
      <c r="I22" s="22"/>
      <c r="J22" s="29" t="str">
        <f>IFERROR(IF(ProjectTracker3[Actual Work (in hours)]=0,"",IF(ABS((ProjectTracker3[[#This Row],[Actual Work (in hours)]]-ProjectTracker3[[#This Row],[Estimated Work (in hours)]])/ProjectTracker3[[#This Row],[Estimated Work (in hours)]])&gt;FlagPercent,1,0)),"")</f>
        <v/>
      </c>
      <c r="K22" s="23"/>
      <c r="L22" s="25" t="str">
        <f>IFERROR(IF(ProjectTracker3[Actual Duration (in days)]=0,"",IF(ABS((ProjectTracker3[[#This Row],[Actual Duration (in days)]]-ProjectTracker3[[#This Row],[Estimated Duration (in days)]])/ProjectTracker3[[#This Row],[Estimated Duration (in days)]])&gt;FlagPercent,1,0)),"")</f>
        <v/>
      </c>
      <c r="M22" s="26" t="str">
        <f>IF(COUNTA('Project Activities Breakdown'!$H22,'Project Activities Breakdown'!$I22)&lt;&gt;2,"",DAYS360('Project Activities Breakdown'!$H22,'Project Activities Breakdown'!$I22,FALSE))</f>
        <v/>
      </c>
      <c r="N22" s="32" t="s">
        <v>63</v>
      </c>
    </row>
    <row r="23" spans="2:14" ht="53.65" customHeight="1" x14ac:dyDescent="0.4">
      <c r="B23" s="21" t="s">
        <v>64</v>
      </c>
      <c r="C23" s="21" t="s">
        <v>20</v>
      </c>
      <c r="D23" s="22"/>
      <c r="E23" s="22"/>
      <c r="F23" s="23"/>
      <c r="G23" s="28" t="str">
        <f>IF(COUNTA('Project Activities Breakdown'!$D23,'Project Activities Breakdown'!$E23)&lt;&gt;2,"",DAYS360('Project Activities Breakdown'!$D23,'Project Activities Breakdown'!$E23,FALSE))</f>
        <v/>
      </c>
      <c r="H23" s="24"/>
      <c r="I23" s="22"/>
      <c r="J23" s="29" t="str">
        <f>IFERROR(IF(ProjectTracker3[Actual Work (in hours)]=0,"",IF(ABS((ProjectTracker3[[#This Row],[Actual Work (in hours)]]-ProjectTracker3[[#This Row],[Estimated Work (in hours)]])/ProjectTracker3[[#This Row],[Estimated Work (in hours)]])&gt;FlagPercent,1,0)),"")</f>
        <v/>
      </c>
      <c r="K23" s="23"/>
      <c r="L23" s="25" t="str">
        <f>IFERROR(IF(ProjectTracker3[Actual Duration (in days)]=0,"",IF(ABS((ProjectTracker3[[#This Row],[Actual Duration (in days)]]-ProjectTracker3[[#This Row],[Estimated Duration (in days)]])/ProjectTracker3[[#This Row],[Estimated Duration (in days)]])&gt;FlagPercent,1,0)),"")</f>
        <v/>
      </c>
      <c r="M23" s="26" t="str">
        <f>IF(COUNTA('Project Activities Breakdown'!$H23,'Project Activities Breakdown'!$I23)&lt;&gt;2,"",DAYS360('Project Activities Breakdown'!$H23,'Project Activities Breakdown'!$I23,FALSE))</f>
        <v/>
      </c>
      <c r="N23" s="32" t="s">
        <v>65</v>
      </c>
    </row>
    <row r="24" spans="2:14" ht="53.65" customHeight="1" x14ac:dyDescent="0.4">
      <c r="B24" s="21" t="s">
        <v>66</v>
      </c>
      <c r="C24" s="21" t="s">
        <v>20</v>
      </c>
      <c r="D24" s="22"/>
      <c r="E24" s="22"/>
      <c r="F24" s="23"/>
      <c r="G24" s="28" t="str">
        <f>IF(COUNTA('Project Activities Breakdown'!$D24,'Project Activities Breakdown'!$E24)&lt;&gt;2,"",DAYS360('Project Activities Breakdown'!$D24,'Project Activities Breakdown'!$E24,FALSE))</f>
        <v/>
      </c>
      <c r="H24" s="24"/>
      <c r="I24" s="22"/>
      <c r="J24" s="29" t="str">
        <f>IFERROR(IF(ProjectTracker3[Actual Work (in hours)]=0,"",IF(ABS((ProjectTracker3[[#This Row],[Actual Work (in hours)]]-ProjectTracker3[[#This Row],[Estimated Work (in hours)]])/ProjectTracker3[[#This Row],[Estimated Work (in hours)]])&gt;FlagPercent,1,0)),"")</f>
        <v/>
      </c>
      <c r="K24" s="23"/>
      <c r="L24" s="25" t="str">
        <f>IFERROR(IF(ProjectTracker3[Actual Duration (in days)]=0,"",IF(ABS((ProjectTracker3[[#This Row],[Actual Duration (in days)]]-ProjectTracker3[[#This Row],[Estimated Duration (in days)]])/ProjectTracker3[[#This Row],[Estimated Duration (in days)]])&gt;FlagPercent,1,0)),"")</f>
        <v/>
      </c>
      <c r="M24" s="26" t="str">
        <f>IF(COUNTA('Project Activities Breakdown'!$H24,'Project Activities Breakdown'!$I24)&lt;&gt;2,"",DAYS360('Project Activities Breakdown'!$H24,'Project Activities Breakdown'!$I24,FALSE))</f>
        <v/>
      </c>
      <c r="N24" s="32"/>
    </row>
    <row r="25" spans="2:14" ht="53.65" customHeight="1" x14ac:dyDescent="0.4">
      <c r="B25" s="21" t="s">
        <v>67</v>
      </c>
      <c r="C25" s="21" t="s">
        <v>20</v>
      </c>
      <c r="D25" s="22"/>
      <c r="E25" s="22"/>
      <c r="F25" s="23"/>
      <c r="G25" s="28" t="str">
        <f>IF(COUNTA('Project Activities Breakdown'!$D25,'Project Activities Breakdown'!$E25)&lt;&gt;2,"",DAYS360('Project Activities Breakdown'!$D25,'Project Activities Breakdown'!$E25,FALSE))</f>
        <v/>
      </c>
      <c r="H25" s="24"/>
      <c r="I25" s="22"/>
      <c r="J25" s="29" t="str">
        <f>IFERROR(IF(ProjectTracker3[Actual Work (in hours)]=0,"",IF(ABS((ProjectTracker3[[#This Row],[Actual Work (in hours)]]-ProjectTracker3[[#This Row],[Estimated Work (in hours)]])/ProjectTracker3[[#This Row],[Estimated Work (in hours)]])&gt;FlagPercent,1,0)),"")</f>
        <v/>
      </c>
      <c r="K25" s="23"/>
      <c r="L25" s="25" t="str">
        <f>IFERROR(IF(ProjectTracker3[Actual Duration (in days)]=0,"",IF(ABS((ProjectTracker3[[#This Row],[Actual Duration (in days)]]-ProjectTracker3[[#This Row],[Estimated Duration (in days)]])/ProjectTracker3[[#This Row],[Estimated Duration (in days)]])&gt;FlagPercent,1,0)),"")</f>
        <v/>
      </c>
      <c r="M25" s="26" t="str">
        <f>IF(COUNTA('Project Activities Breakdown'!$H25,'Project Activities Breakdown'!$I25)&lt;&gt;2,"",DAYS360('Project Activities Breakdown'!$H25,'Project Activities Breakdown'!$I25,FALSE))</f>
        <v/>
      </c>
      <c r="N25" s="32" t="s">
        <v>68</v>
      </c>
    </row>
    <row r="26" spans="2:14" ht="53.65" customHeight="1" x14ac:dyDescent="0.4">
      <c r="B26" s="21" t="s">
        <v>69</v>
      </c>
      <c r="C26" s="21" t="s">
        <v>21</v>
      </c>
      <c r="D26" s="22"/>
      <c r="E26" s="22"/>
      <c r="F26" s="23"/>
      <c r="G26" s="28" t="str">
        <f>IF(COUNTA('Project Activities Breakdown'!$D26,'Project Activities Breakdown'!$E26)&lt;&gt;2,"",DAYS360('Project Activities Breakdown'!$D26,'Project Activities Breakdown'!$E26,FALSE))</f>
        <v/>
      </c>
      <c r="H26" s="24"/>
      <c r="I26" s="22"/>
      <c r="J26" s="29" t="str">
        <f>IFERROR(IF(ProjectTracker3[Actual Work (in hours)]=0,"",IF(ABS((ProjectTracker3[[#This Row],[Actual Work (in hours)]]-ProjectTracker3[[#This Row],[Estimated Work (in hours)]])/ProjectTracker3[[#This Row],[Estimated Work (in hours)]])&gt;FlagPercent,1,0)),"")</f>
        <v/>
      </c>
      <c r="K26" s="23"/>
      <c r="L26" s="25" t="str">
        <f>IFERROR(IF(ProjectTracker3[Actual Duration (in days)]=0,"",IF(ABS((ProjectTracker3[[#This Row],[Actual Duration (in days)]]-ProjectTracker3[[#This Row],[Estimated Duration (in days)]])/ProjectTracker3[[#This Row],[Estimated Duration (in days)]])&gt;FlagPercent,1,0)),"")</f>
        <v/>
      </c>
      <c r="M26" s="26" t="str">
        <f>IF(COUNTA('Project Activities Breakdown'!$H26,'Project Activities Breakdown'!$I26)&lt;&gt;2,"",DAYS360('Project Activities Breakdown'!$H26,'Project Activities Breakdown'!$I26,FALSE))</f>
        <v/>
      </c>
      <c r="N26" s="32"/>
    </row>
    <row r="27" spans="2:14" ht="53.65" customHeight="1" x14ac:dyDescent="0.4">
      <c r="B27" s="21"/>
      <c r="C27" s="21"/>
      <c r="D27" s="22"/>
      <c r="E27" s="22"/>
      <c r="F27" s="23"/>
      <c r="G27" s="28" t="str">
        <f>IF(COUNTA('Project Activities Breakdown'!$D27,'Project Activities Breakdown'!$E27)&lt;&gt;2,"",DAYS360('Project Activities Breakdown'!$D27,'Project Activities Breakdown'!$E27,FALSE))</f>
        <v/>
      </c>
      <c r="H27" s="24"/>
      <c r="I27" s="22"/>
      <c r="J27" s="29" t="str">
        <f>IFERROR(IF(ProjectTracker3[Actual Work (in hours)]=0,"",IF(ABS((ProjectTracker3[[#This Row],[Actual Work (in hours)]]-ProjectTracker3[[#This Row],[Estimated Work (in hours)]])/ProjectTracker3[[#This Row],[Estimated Work (in hours)]])&gt;FlagPercent,1,0)),"")</f>
        <v/>
      </c>
      <c r="K27" s="23"/>
      <c r="L27" s="25" t="str">
        <f>IFERROR(IF(ProjectTracker3[Actual Duration (in days)]=0,"",IF(ABS((ProjectTracker3[[#This Row],[Actual Duration (in days)]]-ProjectTracker3[[#This Row],[Estimated Duration (in days)]])/ProjectTracker3[[#This Row],[Estimated Duration (in days)]])&gt;FlagPercent,1,0)),"")</f>
        <v/>
      </c>
      <c r="M27" s="26" t="str">
        <f>IF(COUNTA('Project Activities Breakdown'!$H27,'Project Activities Breakdown'!$I27)&lt;&gt;2,"",DAYS360('Project Activities Breakdown'!$H27,'Project Activities Breakdown'!$I27,FALSE))</f>
        <v/>
      </c>
      <c r="N27" s="32"/>
    </row>
    <row r="28" spans="2:14" ht="53.65" customHeight="1" x14ac:dyDescent="0.4">
      <c r="B28" s="21"/>
      <c r="C28" s="21"/>
      <c r="D28" s="22"/>
      <c r="E28" s="22"/>
      <c r="F28" s="23"/>
      <c r="G28" s="28" t="str">
        <f>IF(COUNTA('Project Activities Breakdown'!$D28,'Project Activities Breakdown'!$E28)&lt;&gt;2,"",DAYS360('Project Activities Breakdown'!$D28,'Project Activities Breakdown'!$E28,FALSE))</f>
        <v/>
      </c>
      <c r="H28" s="24"/>
      <c r="I28" s="22"/>
      <c r="J28" s="29" t="str">
        <f>IFERROR(IF(ProjectTracker3[Actual Work (in hours)]=0,"",IF(ABS((ProjectTracker3[[#This Row],[Actual Work (in hours)]]-ProjectTracker3[[#This Row],[Estimated Work (in hours)]])/ProjectTracker3[[#This Row],[Estimated Work (in hours)]])&gt;FlagPercent,1,0)),"")</f>
        <v/>
      </c>
      <c r="K28" s="23"/>
      <c r="L28" s="25" t="str">
        <f>IFERROR(IF(ProjectTracker3[Actual Duration (in days)]=0,"",IF(ABS((ProjectTracker3[[#This Row],[Actual Duration (in days)]]-ProjectTracker3[[#This Row],[Estimated Duration (in days)]])/ProjectTracker3[[#This Row],[Estimated Duration (in days)]])&gt;FlagPercent,1,0)),"")</f>
        <v/>
      </c>
      <c r="M28" s="26" t="str">
        <f>IF(COUNTA('Project Activities Breakdown'!$H28,'Project Activities Breakdown'!$I28)&lt;&gt;2,"",DAYS360('Project Activities Breakdown'!$H28,'Project Activities Breakdown'!$I28,FALSE))</f>
        <v/>
      </c>
      <c r="N28" s="32"/>
    </row>
    <row r="29" spans="2:14" ht="53.65" customHeight="1" x14ac:dyDescent="0.4">
      <c r="B29" s="21"/>
      <c r="C29" s="21"/>
      <c r="D29" s="22"/>
      <c r="E29" s="22"/>
      <c r="F29" s="23"/>
      <c r="G29" s="28" t="str">
        <f>IF(COUNTA('Project Activities Breakdown'!$D29,'Project Activities Breakdown'!$E29)&lt;&gt;2,"",DAYS360('Project Activities Breakdown'!$D29,'Project Activities Breakdown'!$E29,FALSE))</f>
        <v/>
      </c>
      <c r="H29" s="24"/>
      <c r="I29" s="22"/>
      <c r="J29" s="29" t="str">
        <f>IFERROR(IF(ProjectTracker3[Actual Work (in hours)]=0,"",IF(ABS((ProjectTracker3[[#This Row],[Actual Work (in hours)]]-ProjectTracker3[[#This Row],[Estimated Work (in hours)]])/ProjectTracker3[[#This Row],[Estimated Work (in hours)]])&gt;FlagPercent,1,0)),"")</f>
        <v/>
      </c>
      <c r="K29" s="23"/>
      <c r="L29" s="25" t="str">
        <f>IFERROR(IF(ProjectTracker3[Actual Duration (in days)]=0,"",IF(ABS((ProjectTracker3[[#This Row],[Actual Duration (in days)]]-ProjectTracker3[[#This Row],[Estimated Duration (in days)]])/ProjectTracker3[[#This Row],[Estimated Duration (in days)]])&gt;FlagPercent,1,0)),"")</f>
        <v/>
      </c>
      <c r="M29" s="26" t="str">
        <f>IF(COUNTA('Project Activities Breakdown'!$H29,'Project Activities Breakdown'!$I29)&lt;&gt;2,"",DAYS360('Project Activities Breakdown'!$H29,'Project Activities Breakdown'!$I29,FALSE))</f>
        <v/>
      </c>
      <c r="N29" s="32"/>
    </row>
    <row r="30" spans="2:14" ht="53.65" customHeight="1" x14ac:dyDescent="0.4">
      <c r="B30" s="21"/>
      <c r="C30" s="21"/>
      <c r="D30" s="22"/>
      <c r="E30" s="22"/>
      <c r="F30" s="23"/>
      <c r="G30" s="28" t="str">
        <f>IF(COUNTA('Project Activities Breakdown'!$D30,'Project Activities Breakdown'!$E30)&lt;&gt;2,"",DAYS360('Project Activities Breakdown'!$D30,'Project Activities Breakdown'!$E30,FALSE))</f>
        <v/>
      </c>
      <c r="H30" s="24"/>
      <c r="I30" s="22"/>
      <c r="J30" s="29" t="str">
        <f>IFERROR(IF(ProjectTracker3[Actual Work (in hours)]=0,"",IF(ABS((ProjectTracker3[[#This Row],[Actual Work (in hours)]]-ProjectTracker3[[#This Row],[Estimated Work (in hours)]])/ProjectTracker3[[#This Row],[Estimated Work (in hours)]])&gt;FlagPercent,1,0)),"")</f>
        <v/>
      </c>
      <c r="K30" s="23"/>
      <c r="L30" s="25" t="str">
        <f>IFERROR(IF(ProjectTracker3[Actual Duration (in days)]=0,"",IF(ABS((ProjectTracker3[[#This Row],[Actual Duration (in days)]]-ProjectTracker3[[#This Row],[Estimated Duration (in days)]])/ProjectTracker3[[#This Row],[Estimated Duration (in days)]])&gt;FlagPercent,1,0)),"")</f>
        <v/>
      </c>
      <c r="M30" s="26" t="str">
        <f>IF(COUNTA('Project Activities Breakdown'!$H30,'Project Activities Breakdown'!$I30)&lt;&gt;2,"",DAYS360('Project Activities Breakdown'!$H30,'Project Activities Breakdown'!$I30,FALSE))</f>
        <v/>
      </c>
      <c r="N30" s="32"/>
    </row>
    <row r="31" spans="2:14" ht="53.65" customHeight="1" x14ac:dyDescent="0.4">
      <c r="B31" s="21"/>
      <c r="C31" s="21"/>
      <c r="D31" s="22"/>
      <c r="E31" s="22"/>
      <c r="F31" s="23"/>
      <c r="G31" s="28" t="str">
        <f>IF(COUNTA('Project Activities Breakdown'!$D31,'Project Activities Breakdown'!$E31)&lt;&gt;2,"",DAYS360('Project Activities Breakdown'!$D31,'Project Activities Breakdown'!$E31,FALSE))</f>
        <v/>
      </c>
      <c r="H31" s="24"/>
      <c r="I31" s="22"/>
      <c r="J31" s="29" t="str">
        <f>IFERROR(IF(ProjectTracker3[Actual Work (in hours)]=0,"",IF(ABS((ProjectTracker3[[#This Row],[Actual Work (in hours)]]-ProjectTracker3[[#This Row],[Estimated Work (in hours)]])/ProjectTracker3[[#This Row],[Estimated Work (in hours)]])&gt;FlagPercent,1,0)),"")</f>
        <v/>
      </c>
      <c r="K31" s="23"/>
      <c r="L31" s="25" t="str">
        <f>IFERROR(IF(ProjectTracker3[Actual Duration (in days)]=0,"",IF(ABS((ProjectTracker3[[#This Row],[Actual Duration (in days)]]-ProjectTracker3[[#This Row],[Estimated Duration (in days)]])/ProjectTracker3[[#This Row],[Estimated Duration (in days)]])&gt;FlagPercent,1,0)),"")</f>
        <v/>
      </c>
      <c r="M31" s="26" t="str">
        <f>IF(COUNTA('Project Activities Breakdown'!$H31,'Project Activities Breakdown'!$I31)&lt;&gt;2,"",DAYS360('Project Activities Breakdown'!$H31,'Project Activities Breakdown'!$I31,FALSE))</f>
        <v/>
      </c>
      <c r="N31" s="32"/>
    </row>
    <row r="32" spans="2:14" ht="75.75" customHeight="1" x14ac:dyDescent="0.4">
      <c r="B32" s="21" t="s">
        <v>54</v>
      </c>
      <c r="C32" s="21" t="s">
        <v>20</v>
      </c>
      <c r="D32" s="22"/>
      <c r="E32" s="22"/>
      <c r="F32" s="23"/>
      <c r="G32" s="28" t="str">
        <f>IF(COUNTA('Project Activities Breakdown'!$D32,'Project Activities Breakdown'!$E32)&lt;&gt;2,"",DAYS360('Project Activities Breakdown'!$D32,'Project Activities Breakdown'!$E32,FALSE))</f>
        <v/>
      </c>
      <c r="H32" s="24"/>
      <c r="I32" s="22"/>
      <c r="J32" s="29" t="str">
        <f>IFERROR(IF(ProjectTracker3[Actual Work (in hours)]=0,"",IF(ABS((ProjectTracker3[[#This Row],[Actual Work (in hours)]]-ProjectTracker3[[#This Row],[Estimated Work (in hours)]])/ProjectTracker3[[#This Row],[Estimated Work (in hours)]])&gt;FlagPercent,1,0)),"")</f>
        <v/>
      </c>
      <c r="K32" s="23"/>
      <c r="L32" s="25" t="str">
        <f>IFERROR(IF(ProjectTracker3[Actual Duration (in days)]=0,"",IF(ABS((ProjectTracker3[[#This Row],[Actual Duration (in days)]]-ProjectTracker3[[#This Row],[Estimated Duration (in days)]])/ProjectTracker3[[#This Row],[Estimated Duration (in days)]])&gt;FlagPercent,1,0)),"")</f>
        <v/>
      </c>
      <c r="M32" s="26" t="str">
        <f>IF(COUNTA('Project Activities Breakdown'!$H32,'Project Activities Breakdown'!$I32)&lt;&gt;2,"",DAYS360('Project Activities Breakdown'!$H32,'Project Activities Breakdown'!$I32,FALSE))</f>
        <v/>
      </c>
      <c r="N32" s="32" t="s">
        <v>55</v>
      </c>
    </row>
  </sheetData>
  <conditionalFormatting sqref="K5:K32">
    <cfRule type="expression" dxfId="1" priority="1">
      <formula>(ABS((K5-F5))/F5)&gt;FlagPercent</formula>
    </cfRule>
  </conditionalFormatting>
  <conditionalFormatting sqref="M5:M32">
    <cfRule type="expression" dxfId="0" priority="2">
      <formula>(ABS((M5-G5))/G5)&gt;FlagPercent</formula>
    </cfRule>
  </conditionalFormatting>
  <dataValidations count="16">
    <dataValidation allowBlank="1" showInputMessage="1" showErrorMessage="1" prompt="Enter notes for projects in this column" sqref="N4" xr:uid="{A68F0245-5B16-4AD2-9A03-07FF05DC4A8C}"/>
    <dataValidation allowBlank="1" showInputMessage="1" showErrorMessage="1" prompt="Enter the actual project duration in days. Values that meet the Over/Under criteria are highlighted bold, red and generate a flag icon in column M at left" sqref="M4" xr:uid="{8E85FBB5-7697-491A-B536-27B329575EC1}"/>
    <dataValidation allowBlank="1" showInputMessage="1" showErrorMessage="1" prompt="Enter the actual project work in hours. Values that meet the Over/Under criteria are highlighted bold, red and generate a flag icon in column K at left" sqref="K4" xr:uid="{322A1032-A97F-4ED9-B1FB-9D96E23BB1F6}"/>
    <dataValidation allowBlank="1" showInputMessage="1" showErrorMessage="1" prompt="Project Tracker table heading Flag icon for Over/Under Actual Duration (in days Values in column N that meet the Over/Under criteria generate a flag icon in each cell in this column. Blank cells indicate the values do not meet the Over/Under criteria" sqref="L4" xr:uid="{6152DA11-513E-443E-A92A-2837F8CCFE5C}"/>
    <dataValidation allowBlank="1" showInputMessage="1" showErrorMessage="1" prompt="Project Tracker table heading Flag icon for Over/Under Actual Work (in hours). Values in column L that meet the Over/Under criteria generate a flag icon in each cell in this column. Blank cells indicate the values do not meet the Over/Under criteria" sqref="J4" xr:uid="{37ABFC30-7571-4C3A-B460-B32D08910A8E}"/>
    <dataValidation allowBlank="1" showInputMessage="1" showErrorMessage="1" prompt="Enter the actual project finish date in this column" sqref="I4" xr:uid="{2E266388-FFEB-4A60-A156-2CAFD18671A9}"/>
    <dataValidation allowBlank="1" showInputMessage="1" showErrorMessage="1" prompt="Enter the actual project start date in this column" sqref="H4" xr:uid="{66EAC728-A635-44D9-85C2-4240FF11134A}"/>
    <dataValidation allowBlank="1" showInputMessage="1" showErrorMessage="1" prompt="Enter estimated duration of the project in days in this column" sqref="G4" xr:uid="{135F8D8C-289E-445B-9BEC-8A7461EED76E}"/>
    <dataValidation allowBlank="1" showInputMessage="1" showErrorMessage="1" prompt="Enter estimated project work in hours" sqref="F4" xr:uid="{5F5E40DE-49A8-439A-BD03-A9373A0E0EE4}"/>
    <dataValidation allowBlank="1" showInputMessage="1" showErrorMessage="1" prompt="Enter the estimated project finish date in this column" sqref="E4" xr:uid="{2F506E58-8548-488B-A79A-42499BD9F8FE}"/>
    <dataValidation allowBlank="1" showInputMessage="1" showErrorMessage="1" prompt="Enter the estimated project start date in this column" sqref="D4" xr:uid="{850934B6-911A-47C7-81FB-B4EF6B4B30D7}"/>
    <dataValidation allowBlank="1" showInputMessage="1" showErrorMessage="1" prompt="Select Category name from the dropdown list in each cell in this column. Options in this list are defined in the Setup worksheet. Press ALT+DOWN ARROW to navigate the list, then ENTER to make a selection" sqref="C4" xr:uid="{FD41028E-DC63-4DDC-AC65-F3370A2B7A96}"/>
    <dataValidation allowBlank="1" showInputMessage="1" showErrorMessage="1" prompt="Enter project names in this column" sqref="B4" xr:uid="{E5CB60C8-540A-41A5-AF04-8E7408CB672F}"/>
    <dataValidation allowBlank="1" showInputMessage="1" showErrorMessage="1" prompt="Customizable over/under percent used for highlighting the actual work in hours and days in the project table that are over or under this number" sqref="D2" xr:uid="{AE0E6FF6-A47F-4B7A-8390-EBA5287F0D5B}"/>
    <dataValidation allowBlank="1" showInputMessage="1" prompt="Enter projects in this project tracker worksheet. Set the percent over/under to flag in D2. Actual work in hours and actual duration in days will highlight over/under values with bold, red font styling and a flag icon in columns K and M " sqref="A1" xr:uid="{4C623E41-BC0A-4C8B-8DB4-C07C33AB9D23}"/>
    <dataValidation type="list" allowBlank="1" showInputMessage="1" showErrorMessage="1" error="Select a category from the list or create a new category to display in this list from the Setup worksheet." sqref="C5:C32" xr:uid="{03D88D7A-DEC5-4277-ACEB-90D94E9DE6A9}">
      <formula1>CategoryList</formula1>
    </dataValidation>
  </dataValidations>
  <printOptions horizontalCentered="1"/>
  <pageMargins left="0.25" right="0.25" top="0.5" bottom="0.5" header="0.3" footer="0.3"/>
  <pageSetup scale="57" fitToHeight="0" orientation="landscape" r:id="rId1"/>
  <headerFooter differentFirst="1">
    <oddFooter>&amp;CPage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43" id="{77E7A4A7-B8FB-43F0-ACC5-0EC99DC4C0FB}">
            <x14:iconSet custom="1">
              <x14:cfvo type="percent">
                <xm:f>0</xm:f>
              </x14:cfvo>
              <x14:cfvo type="num">
                <xm:f>0</xm:f>
              </x14:cfvo>
              <x14:cfvo type="num">
                <xm:f>1</xm:f>
              </x14:cfvo>
              <x14:cfIcon iconSet="NoIcons" iconId="0"/>
              <x14:cfIcon iconSet="NoIcons" iconId="0"/>
              <x14:cfIcon iconSet="3Flags" iconId="0"/>
            </x14:iconSet>
          </x14:cfRule>
          <xm:sqref>J5:J32</xm:sqref>
        </x14:conditionalFormatting>
        <x14:conditionalFormatting xmlns:xm="http://schemas.microsoft.com/office/excel/2006/main">
          <x14:cfRule type="iconSet" priority="45" id="{9A69BAAE-9675-405D-85A7-20A5D73BC05D}">
            <x14:iconSet custom="1">
              <x14:cfvo type="percent">
                <xm:f>0</xm:f>
              </x14:cfvo>
              <x14:cfvo type="num">
                <xm:f>0</xm:f>
              </x14:cfvo>
              <x14:cfvo type="num">
                <xm:f>1</xm:f>
              </x14:cfvo>
              <x14:cfIcon iconSet="NoIcons" iconId="0"/>
              <x14:cfIcon iconSet="NoIcons" iconId="0"/>
              <x14:cfIcon iconSet="3Flags" iconId="0"/>
            </x14:iconSet>
          </x14:cfRule>
          <xm:sqref>L5:L32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3"/>
    <pageSetUpPr fitToPage="1"/>
  </sheetPr>
  <dimension ref="B1:B11"/>
  <sheetViews>
    <sheetView showGridLines="0" zoomScaleNormal="100" workbookViewId="0">
      <pane ySplit="4" topLeftCell="A5" activePane="bottomLeft" state="frozen"/>
      <selection pane="bottomLeft" activeCell="C4" sqref="C4:C11"/>
    </sheetView>
  </sheetViews>
  <sheetFormatPr defaultRowHeight="30" customHeight="1" x14ac:dyDescent="0.4"/>
  <cols>
    <col min="1" max="1" width="2.625" customWidth="1"/>
    <col min="2" max="3" width="25.625" customWidth="1"/>
    <col min="4" max="4" width="2.625" customWidth="1"/>
  </cols>
  <sheetData>
    <row r="1" spans="2:2" ht="65.099999999999994" customHeight="1" x14ac:dyDescent="0.4">
      <c r="B1" s="12" t="s">
        <v>2</v>
      </c>
    </row>
    <row r="2" spans="2:2" ht="20.25" customHeight="1" x14ac:dyDescent="0.4"/>
    <row r="3" spans="2:2" ht="20.25" customHeight="1" x14ac:dyDescent="0.4"/>
    <row r="4" spans="2:2" ht="50.1" customHeight="1" x14ac:dyDescent="0.4">
      <c r="B4" s="7" t="s">
        <v>9</v>
      </c>
    </row>
    <row r="5" spans="2:2" ht="30" customHeight="1" x14ac:dyDescent="0.4">
      <c r="B5" s="13" t="s">
        <v>17</v>
      </c>
    </row>
    <row r="6" spans="2:2" ht="30" customHeight="1" x14ac:dyDescent="0.4">
      <c r="B6" s="13" t="s">
        <v>18</v>
      </c>
    </row>
    <row r="7" spans="2:2" ht="30" customHeight="1" x14ac:dyDescent="0.4">
      <c r="B7" s="13" t="s">
        <v>19</v>
      </c>
    </row>
    <row r="8" spans="2:2" ht="30" customHeight="1" x14ac:dyDescent="0.4">
      <c r="B8" s="13" t="s">
        <v>20</v>
      </c>
    </row>
    <row r="9" spans="2:2" ht="30" customHeight="1" x14ac:dyDescent="0.4">
      <c r="B9" s="13" t="s">
        <v>21</v>
      </c>
    </row>
    <row r="10" spans="2:2" ht="30" customHeight="1" x14ac:dyDescent="0.4">
      <c r="B10" s="13" t="s">
        <v>22</v>
      </c>
    </row>
    <row r="11" spans="2:2" ht="30" customHeight="1" x14ac:dyDescent="0.4">
      <c r="B11" s="13" t="s">
        <v>23</v>
      </c>
    </row>
  </sheetData>
  <dataValidations count="2">
    <dataValidation allowBlank="1" showInputMessage="1" prompt="The setup worksheet contains a customizable list of project categories and employee names. These lists are used as dropdown lists in the project tracker worksheet. The lists do not need the same number of items between them " sqref="A1" xr:uid="{00000000-0002-0000-0100-000000000000}"/>
    <dataValidation allowBlank="1" showInputMessage="1" showErrorMessage="1" prompt="Enter project categories in this column that will be used as options in the Category dropdown list in the Project Tracker worksheet" sqref="B4" xr:uid="{00000000-0002-0000-0100-000002000000}"/>
  </dataValidations>
  <pageMargins left="0.7" right="0.7" top="0.75" bottom="0.75" header="0.3" footer="0.3"/>
  <pageSetup fitToHeight="0"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Main Project Tasks</vt:lpstr>
      <vt:lpstr>Project Activities Breakdown</vt:lpstr>
      <vt:lpstr>Setup</vt:lpstr>
      <vt:lpstr>CategoryList</vt:lpstr>
      <vt:lpstr>'Project Activities Breakdown'!ColumnTitle1</vt:lpstr>
      <vt:lpstr>ColumnTitle1</vt:lpstr>
      <vt:lpstr>'Project Activities Breakdown'!ColumnTitle2</vt:lpstr>
      <vt:lpstr>ColumnTitle2</vt:lpstr>
      <vt:lpstr>'Project Activities Breakdown'!FlagPercent</vt:lpstr>
      <vt:lpstr>FlagPercent</vt:lpstr>
      <vt:lpstr>'Main Project Tasks'!Print_Titles</vt:lpstr>
      <vt:lpstr>'Project Activities Breakdown'!Print_Titles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Marcus</dc:creator>
  <cp:lastModifiedBy>Marcus</cp:lastModifiedBy>
  <dcterms:created xsi:type="dcterms:W3CDTF">2016-08-03T05:15:41Z</dcterms:created>
  <dcterms:modified xsi:type="dcterms:W3CDTF">2018-04-06T01:51:22Z</dcterms:modified>
</cp:coreProperties>
</file>