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SCM M&amp;A\Excel Work\"/>
    </mc:Choice>
  </mc:AlternateContent>
  <xr:revisionPtr revIDLastSave="0" documentId="13_ncr:1_{C749DA65-5360-471A-AF34-65BD10AFE715}" xr6:coauthVersionLast="47" xr6:coauthVersionMax="47" xr10:uidLastSave="{00000000-0000-0000-0000-000000000000}"/>
  <bookViews>
    <workbookView xWindow="-110" yWindow="-110" windowWidth="19420" windowHeight="10420" activeTab="2" xr2:uid="{B4631083-53EF-4192-888A-F895A2BBD399}"/>
  </bookViews>
  <sheets>
    <sheet name="Connections" sheetId="1" r:id="rId1"/>
    <sheet name="Locations" sheetId="2" r:id="rId2"/>
    <sheet name="Solution" sheetId="4" r:id="rId3"/>
    <sheet name="Sheet1" sheetId="5" r:id="rId4"/>
  </sheets>
  <definedNames>
    <definedName name="solver_adj" localSheetId="2" hidden="1">Solution!$E$43,Solution!$A$2:$A$25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Solution!$A$2:$A$25</definedName>
    <definedName name="solver_lhs2" localSheetId="2" hidden="1">Solution!$F$28:$F$34</definedName>
    <definedName name="solver_lhs3" localSheetId="2" hidden="1">Solution!$K$37:$K$40</definedName>
    <definedName name="solver_lhs4" localSheetId="2" hidden="1">Solution!$K$37:$K$40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Solution!$E$43</definedName>
    <definedName name="solver_pre" localSheetId="2" hidden="1">0.000001</definedName>
    <definedName name="solver_rbv" localSheetId="2" hidden="1">2</definedName>
    <definedName name="solver_rel1" localSheetId="2" hidden="1">3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hs1" localSheetId="2" hidden="1">0</definedName>
    <definedName name="solver_rhs2" localSheetId="2" hidden="1">Solution!$G$28:$G$34</definedName>
    <definedName name="solver_rhs3" localSheetId="2" hidden="1">Solution!$E$37:$E$40</definedName>
    <definedName name="solver_rhs4" localSheetId="2" hidden="1">Solution!$E$43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5" l="1"/>
  <c r="H40" i="5" s="1"/>
  <c r="I40" i="5" s="1"/>
  <c r="K40" i="5" s="1"/>
  <c r="E39" i="5"/>
  <c r="H39" i="5" s="1"/>
  <c r="I39" i="5" s="1"/>
  <c r="K39" i="5" s="1"/>
  <c r="E37" i="5"/>
  <c r="H37" i="5" s="1"/>
  <c r="I37" i="5" s="1"/>
  <c r="K37" i="5" s="1"/>
  <c r="E34" i="5"/>
  <c r="D34" i="5"/>
  <c r="F34" i="5" s="1"/>
  <c r="F33" i="5"/>
  <c r="E33" i="5"/>
  <c r="D33" i="5"/>
  <c r="E32" i="5"/>
  <c r="D32" i="5"/>
  <c r="F32" i="5" s="1"/>
  <c r="E31" i="5"/>
  <c r="D31" i="5"/>
  <c r="F31" i="5" s="1"/>
  <c r="E30" i="5"/>
  <c r="F30" i="5" s="1"/>
  <c r="D30" i="5"/>
  <c r="F29" i="5"/>
  <c r="E29" i="5"/>
  <c r="D29" i="5"/>
  <c r="E28" i="5"/>
  <c r="F28" i="5" s="1"/>
  <c r="D28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E38" i="5" s="1"/>
  <c r="H38" i="5" s="1"/>
  <c r="I38" i="5" s="1"/>
  <c r="K38" i="5" s="1"/>
  <c r="E29" i="4" l="1"/>
  <c r="E30" i="4"/>
  <c r="E31" i="4"/>
  <c r="E32" i="4"/>
  <c r="E33" i="4"/>
  <c r="E34" i="4"/>
  <c r="D29" i="4"/>
  <c r="D30" i="4"/>
  <c r="D31" i="4"/>
  <c r="D32" i="4"/>
  <c r="D33" i="4"/>
  <c r="D34" i="4"/>
  <c r="E28" i="4"/>
  <c r="D28" i="4"/>
  <c r="E37" i="4" l="1"/>
  <c r="H37" i="4" s="1"/>
  <c r="I37" i="4" s="1"/>
  <c r="E40" i="4" l="1"/>
  <c r="H40" i="4" s="1"/>
  <c r="I40" i="4" s="1"/>
  <c r="K40" i="4" s="1"/>
  <c r="E39" i="4"/>
  <c r="H39" i="4" s="1"/>
  <c r="I39" i="4" s="1"/>
  <c r="K39" i="4" s="1"/>
  <c r="K37" i="4" l="1"/>
  <c r="F31" i="4"/>
  <c r="F34" i="4" l="1"/>
  <c r="F30" i="4"/>
  <c r="F28" i="4"/>
  <c r="F32" i="4"/>
  <c r="F33" i="4"/>
  <c r="F29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" i="4"/>
  <c r="E38" i="4" l="1"/>
  <c r="H38" i="4" s="1"/>
  <c r="I38" i="4" s="1"/>
  <c r="K38" i="4" s="1"/>
</calcChain>
</file>

<file path=xl/sharedStrings.xml><?xml version="1.0" encoding="utf-8"?>
<sst xmlns="http://schemas.openxmlformats.org/spreadsheetml/2006/main" count="270" uniqueCount="53">
  <si>
    <t>from</t>
  </si>
  <si>
    <t>to</t>
  </si>
  <si>
    <t>cost_per_unit_shipped</t>
  </si>
  <si>
    <t>transportation_method</t>
  </si>
  <si>
    <t>congestion_level</t>
  </si>
  <si>
    <t>Air Freight</t>
  </si>
  <si>
    <t>Electric/Hybrid Trucks</t>
  </si>
  <si>
    <t>Cargo Ships (Heavy Fuel Oil)</t>
  </si>
  <si>
    <t>Diesel Rail</t>
  </si>
  <si>
    <t>Diesel Trucks</t>
  </si>
  <si>
    <t>Slow Steaming Cargo Ships</t>
  </si>
  <si>
    <t>Wind-powered Ships</t>
  </si>
  <si>
    <t>Electrified Rail</t>
  </si>
  <si>
    <t>location_id</t>
  </si>
  <si>
    <t>location_name</t>
  </si>
  <si>
    <t>latitude</t>
  </si>
  <si>
    <t>longitude</t>
  </si>
  <si>
    <t>supply</t>
  </si>
  <si>
    <t>demand</t>
  </si>
  <si>
    <t>Buttercream Beach</t>
  </si>
  <si>
    <t>Cherry Jubilee Junction</t>
  </si>
  <si>
    <t>Creme Brulee Cliffs</t>
  </si>
  <si>
    <t>Dulce de Leche Dunes</t>
  </si>
  <si>
    <t>Frosted Fluff Fields</t>
  </si>
  <si>
    <t>Tartberry Thicket</t>
  </si>
  <si>
    <t>Toblerone Tower</t>
  </si>
  <si>
    <t>long</t>
  </si>
  <si>
    <t>lat</t>
  </si>
  <si>
    <t>distance</t>
  </si>
  <si>
    <t>transportation method</t>
  </si>
  <si>
    <t>congestion level</t>
  </si>
  <si>
    <t>binary</t>
  </si>
  <si>
    <t>Unit cost</t>
  </si>
  <si>
    <t>Nodes</t>
  </si>
  <si>
    <t>Inflow</t>
  </si>
  <si>
    <t>Outflow</t>
  </si>
  <si>
    <t>Netflow</t>
  </si>
  <si>
    <t>Supply/Demand</t>
  </si>
  <si>
    <t>MIN</t>
  </si>
  <si>
    <t>Objective</t>
  </si>
  <si>
    <t>Totals</t>
  </si>
  <si>
    <t>Target Value</t>
  </si>
  <si>
    <t>Deviation</t>
  </si>
  <si>
    <t>% Deviation</t>
  </si>
  <si>
    <t>Weight</t>
  </si>
  <si>
    <t>Weighted % Deviation</t>
  </si>
  <si>
    <t>Cost</t>
  </si>
  <si>
    <t>Distance</t>
  </si>
  <si>
    <t>Eco-Friendly</t>
  </si>
  <si>
    <t>Congestion</t>
  </si>
  <si>
    <t>Ship</t>
  </si>
  <si>
    <t>Objectives</t>
  </si>
  <si>
    <t>MiniMax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</si>
</sst>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384C-5245-45FD-B97B-5881F50D2AEE}">
  <dimension ref="A1:E25"/>
  <sheetViews>
    <sheetView workbookViewId="0">
      <selection activeCell="F15" sqref="F15"/>
    </sheetView>
  </sheetViews>
  <sheetFormatPr defaultRowHeight="14.5" x14ac:dyDescent="0.35"/>
  <cols>
    <col min="3" max="3" width="19.08984375" bestFit="1" customWidth="1"/>
    <col min="4" max="4" width="23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6</v>
      </c>
      <c r="C2">
        <v>11</v>
      </c>
      <c r="D2" t="s">
        <v>5</v>
      </c>
      <c r="E2">
        <v>91</v>
      </c>
    </row>
    <row r="3" spans="1:5" x14ac:dyDescent="0.35">
      <c r="A3">
        <v>1</v>
      </c>
      <c r="B3">
        <v>7</v>
      </c>
      <c r="C3">
        <v>22</v>
      </c>
      <c r="D3" t="s">
        <v>5</v>
      </c>
      <c r="E3">
        <v>90</v>
      </c>
    </row>
    <row r="4" spans="1:5" x14ac:dyDescent="0.35">
      <c r="A4">
        <v>2</v>
      </c>
      <c r="B4">
        <v>1</v>
      </c>
      <c r="C4">
        <v>6</v>
      </c>
      <c r="D4" t="s">
        <v>6</v>
      </c>
      <c r="E4">
        <v>32</v>
      </c>
    </row>
    <row r="5" spans="1:5" x14ac:dyDescent="0.35">
      <c r="A5">
        <v>2</v>
      </c>
      <c r="B5">
        <v>3</v>
      </c>
      <c r="C5">
        <v>8</v>
      </c>
      <c r="D5" t="s">
        <v>7</v>
      </c>
      <c r="E5">
        <v>71</v>
      </c>
    </row>
    <row r="6" spans="1:5" x14ac:dyDescent="0.35">
      <c r="A6">
        <v>2</v>
      </c>
      <c r="B6">
        <v>4</v>
      </c>
      <c r="C6">
        <v>21</v>
      </c>
      <c r="D6" t="s">
        <v>8</v>
      </c>
      <c r="E6">
        <v>82</v>
      </c>
    </row>
    <row r="7" spans="1:5" x14ac:dyDescent="0.35">
      <c r="A7">
        <v>2</v>
      </c>
      <c r="B7">
        <v>5</v>
      </c>
      <c r="C7">
        <v>16</v>
      </c>
      <c r="D7" t="s">
        <v>8</v>
      </c>
      <c r="E7">
        <v>81</v>
      </c>
    </row>
    <row r="8" spans="1:5" x14ac:dyDescent="0.35">
      <c r="A8">
        <v>2</v>
      </c>
      <c r="B8">
        <v>7</v>
      </c>
      <c r="C8">
        <v>24</v>
      </c>
      <c r="D8" t="s">
        <v>8</v>
      </c>
      <c r="E8">
        <v>81</v>
      </c>
    </row>
    <row r="9" spans="1:5" x14ac:dyDescent="0.35">
      <c r="A9">
        <v>3</v>
      </c>
      <c r="B9">
        <v>1</v>
      </c>
      <c r="C9">
        <v>20</v>
      </c>
      <c r="D9" t="s">
        <v>9</v>
      </c>
      <c r="E9">
        <v>112</v>
      </c>
    </row>
    <row r="10" spans="1:5" x14ac:dyDescent="0.35">
      <c r="A10">
        <v>3</v>
      </c>
      <c r="B10">
        <v>2</v>
      </c>
      <c r="C10">
        <v>20</v>
      </c>
      <c r="D10" t="s">
        <v>9</v>
      </c>
      <c r="E10">
        <v>43</v>
      </c>
    </row>
    <row r="11" spans="1:5" x14ac:dyDescent="0.35">
      <c r="A11">
        <v>3</v>
      </c>
      <c r="B11">
        <v>4</v>
      </c>
      <c r="C11">
        <v>17</v>
      </c>
      <c r="D11" t="s">
        <v>8</v>
      </c>
      <c r="E11">
        <v>88</v>
      </c>
    </row>
    <row r="12" spans="1:5" x14ac:dyDescent="0.35">
      <c r="A12">
        <v>3</v>
      </c>
      <c r="B12">
        <v>6</v>
      </c>
      <c r="C12">
        <v>9</v>
      </c>
      <c r="D12" t="s">
        <v>7</v>
      </c>
      <c r="E12">
        <v>20</v>
      </c>
    </row>
    <row r="13" spans="1:5" x14ac:dyDescent="0.35">
      <c r="A13">
        <v>3</v>
      </c>
      <c r="B13">
        <v>7</v>
      </c>
      <c r="C13">
        <v>7</v>
      </c>
      <c r="D13" t="s">
        <v>10</v>
      </c>
      <c r="E13">
        <v>73</v>
      </c>
    </row>
    <row r="14" spans="1:5" x14ac:dyDescent="0.35">
      <c r="A14">
        <v>4</v>
      </c>
      <c r="B14">
        <v>1</v>
      </c>
      <c r="C14">
        <v>19</v>
      </c>
      <c r="D14" t="s">
        <v>8</v>
      </c>
      <c r="E14">
        <v>91</v>
      </c>
    </row>
    <row r="15" spans="1:5" x14ac:dyDescent="0.35">
      <c r="A15">
        <v>4</v>
      </c>
      <c r="B15">
        <v>2</v>
      </c>
      <c r="C15">
        <v>21</v>
      </c>
      <c r="D15" t="s">
        <v>9</v>
      </c>
      <c r="E15">
        <v>82</v>
      </c>
    </row>
    <row r="16" spans="1:5" x14ac:dyDescent="0.35">
      <c r="A16">
        <v>4</v>
      </c>
      <c r="B16">
        <v>5</v>
      </c>
      <c r="C16">
        <v>19</v>
      </c>
      <c r="D16" t="s">
        <v>11</v>
      </c>
      <c r="E16">
        <v>97</v>
      </c>
    </row>
    <row r="17" spans="1:5" x14ac:dyDescent="0.35">
      <c r="A17">
        <v>5</v>
      </c>
      <c r="B17">
        <v>4</v>
      </c>
      <c r="C17">
        <v>23</v>
      </c>
      <c r="D17" t="s">
        <v>12</v>
      </c>
      <c r="E17">
        <v>94</v>
      </c>
    </row>
    <row r="18" spans="1:5" x14ac:dyDescent="0.35">
      <c r="A18">
        <v>5</v>
      </c>
      <c r="B18">
        <v>6</v>
      </c>
      <c r="C18">
        <v>14</v>
      </c>
      <c r="D18" t="s">
        <v>8</v>
      </c>
      <c r="E18">
        <v>91</v>
      </c>
    </row>
    <row r="19" spans="1:5" x14ac:dyDescent="0.35">
      <c r="A19">
        <v>5</v>
      </c>
      <c r="B19">
        <v>7</v>
      </c>
      <c r="C19">
        <v>23</v>
      </c>
      <c r="D19" t="s">
        <v>7</v>
      </c>
      <c r="E19">
        <v>26</v>
      </c>
    </row>
    <row r="20" spans="1:5" x14ac:dyDescent="0.35">
      <c r="A20">
        <v>6</v>
      </c>
      <c r="B20">
        <v>3</v>
      </c>
      <c r="C20">
        <v>22</v>
      </c>
      <c r="D20" t="s">
        <v>8</v>
      </c>
      <c r="E20">
        <v>82</v>
      </c>
    </row>
    <row r="21" spans="1:5" x14ac:dyDescent="0.35">
      <c r="A21">
        <v>6</v>
      </c>
      <c r="B21">
        <v>7</v>
      </c>
      <c r="C21">
        <v>8</v>
      </c>
      <c r="D21" t="s">
        <v>9</v>
      </c>
      <c r="E21">
        <v>30</v>
      </c>
    </row>
    <row r="22" spans="1:5" x14ac:dyDescent="0.35">
      <c r="A22">
        <v>7</v>
      </c>
      <c r="B22">
        <v>2</v>
      </c>
      <c r="C22">
        <v>22</v>
      </c>
      <c r="D22" t="s">
        <v>8</v>
      </c>
      <c r="E22">
        <v>93</v>
      </c>
    </row>
    <row r="23" spans="1:5" x14ac:dyDescent="0.35">
      <c r="A23">
        <v>7</v>
      </c>
      <c r="B23">
        <v>3</v>
      </c>
      <c r="C23">
        <v>14</v>
      </c>
      <c r="D23" t="s">
        <v>5</v>
      </c>
      <c r="E23">
        <v>98</v>
      </c>
    </row>
    <row r="24" spans="1:5" x14ac:dyDescent="0.35">
      <c r="A24">
        <v>7</v>
      </c>
      <c r="B24">
        <v>4</v>
      </c>
      <c r="C24">
        <v>12</v>
      </c>
      <c r="D24" t="s">
        <v>8</v>
      </c>
      <c r="E24">
        <v>87</v>
      </c>
    </row>
    <row r="25" spans="1:5" x14ac:dyDescent="0.35">
      <c r="A25">
        <v>7</v>
      </c>
      <c r="B25">
        <v>6</v>
      </c>
      <c r="C25">
        <v>23</v>
      </c>
      <c r="D25" t="s">
        <v>9</v>
      </c>
      <c r="E25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9F38-BC7E-46D1-97A6-B80606696AAB}">
  <dimension ref="A1:F8"/>
  <sheetViews>
    <sheetView workbookViewId="0">
      <selection activeCell="F3" sqref="F3:F8"/>
    </sheetView>
  </sheetViews>
  <sheetFormatPr defaultRowHeight="14.5" x14ac:dyDescent="0.35"/>
  <sheetData>
    <row r="1" spans="1:6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5">
      <c r="A2">
        <v>1</v>
      </c>
      <c r="B2" t="s">
        <v>19</v>
      </c>
      <c r="C2">
        <v>37.5</v>
      </c>
      <c r="D2">
        <v>-102.5</v>
      </c>
      <c r="E2">
        <v>10720</v>
      </c>
    </row>
    <row r="3" spans="1:6" x14ac:dyDescent="0.35">
      <c r="A3">
        <v>2</v>
      </c>
      <c r="B3" t="s">
        <v>20</v>
      </c>
      <c r="C3">
        <v>40.67</v>
      </c>
      <c r="D3">
        <v>-102.89</v>
      </c>
      <c r="F3">
        <v>1849</v>
      </c>
    </row>
    <row r="4" spans="1:6" x14ac:dyDescent="0.35">
      <c r="A4">
        <v>3</v>
      </c>
      <c r="B4" t="s">
        <v>21</v>
      </c>
      <c r="C4">
        <v>35.229999999999997</v>
      </c>
      <c r="D4">
        <v>-119.71</v>
      </c>
      <c r="F4">
        <v>1743</v>
      </c>
    </row>
    <row r="5" spans="1:6" x14ac:dyDescent="0.35">
      <c r="A5">
        <v>4</v>
      </c>
      <c r="B5" t="s">
        <v>22</v>
      </c>
      <c r="C5">
        <v>39.4</v>
      </c>
      <c r="D5">
        <v>-95.38</v>
      </c>
      <c r="F5">
        <v>1962</v>
      </c>
    </row>
    <row r="6" spans="1:6" x14ac:dyDescent="0.35">
      <c r="A6">
        <v>5</v>
      </c>
      <c r="B6" t="s">
        <v>23</v>
      </c>
      <c r="C6">
        <v>41.39</v>
      </c>
      <c r="D6">
        <v>-116.43</v>
      </c>
      <c r="F6">
        <v>1463</v>
      </c>
    </row>
    <row r="7" spans="1:6" x14ac:dyDescent="0.35">
      <c r="A7">
        <v>6</v>
      </c>
      <c r="B7" t="s">
        <v>24</v>
      </c>
      <c r="C7">
        <v>35.64</v>
      </c>
      <c r="D7">
        <v>-111.47</v>
      </c>
      <c r="F7">
        <v>1838</v>
      </c>
    </row>
    <row r="8" spans="1:6" x14ac:dyDescent="0.35">
      <c r="A8">
        <v>7</v>
      </c>
      <c r="B8" t="s">
        <v>25</v>
      </c>
      <c r="C8">
        <v>31.26</v>
      </c>
      <c r="D8">
        <v>-117.57</v>
      </c>
      <c r="F8">
        <v>1865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7A20-F447-4044-8887-7031D6352F65}">
  <dimension ref="A1:O43"/>
  <sheetViews>
    <sheetView tabSelected="1" zoomScale="70" zoomScaleNormal="70" workbookViewId="0">
      <selection activeCell="J24" sqref="J24"/>
    </sheetView>
  </sheetViews>
  <sheetFormatPr defaultRowHeight="14.5" x14ac:dyDescent="0.35"/>
  <cols>
    <col min="1" max="1" width="8.7265625" style="2"/>
    <col min="2" max="2" width="2.08984375" style="2" bestFit="1" customWidth="1"/>
    <col min="3" max="3" width="19.90625" style="2" bestFit="1" customWidth="1"/>
    <col min="4" max="4" width="11.6328125" style="2" customWidth="1"/>
    <col min="5" max="5" width="8.7265625" style="2"/>
    <col min="6" max="6" width="7.36328125" style="2" bestFit="1" customWidth="1"/>
    <col min="7" max="7" width="19.90625" style="2" bestFit="1" customWidth="1"/>
    <col min="8" max="8" width="8.453125" style="2" bestFit="1" customWidth="1"/>
    <col min="9" max="9" width="10.36328125" style="2" bestFit="1" customWidth="1"/>
    <col min="10" max="10" width="8.7265625" style="2"/>
    <col min="11" max="11" width="23.6328125" style="2" bestFit="1" customWidth="1"/>
    <col min="12" max="12" width="9.1796875" style="2" customWidth="1"/>
    <col min="13" max="13" width="18.54296875" style="2" customWidth="1"/>
    <col min="14" max="14" width="8.7265625" style="2"/>
    <col min="15" max="15" width="19.08984375" style="2" bestFit="1" customWidth="1"/>
    <col min="16" max="16384" width="8.7265625" style="2"/>
  </cols>
  <sheetData>
    <row r="1" spans="1:15" x14ac:dyDescent="0.35">
      <c r="A1" s="1" t="s">
        <v>50</v>
      </c>
      <c r="B1" s="7" t="s">
        <v>0</v>
      </c>
      <c r="C1" s="7"/>
      <c r="D1" s="1" t="s">
        <v>27</v>
      </c>
      <c r="E1" s="1" t="s">
        <v>26</v>
      </c>
      <c r="F1" s="8" t="s">
        <v>1</v>
      </c>
      <c r="G1" s="9"/>
      <c r="H1" s="1" t="s">
        <v>27</v>
      </c>
      <c r="I1" s="1" t="s">
        <v>26</v>
      </c>
      <c r="J1" s="1" t="s">
        <v>28</v>
      </c>
      <c r="K1" s="1" t="s">
        <v>29</v>
      </c>
      <c r="L1" s="1" t="s">
        <v>31</v>
      </c>
      <c r="M1" s="1" t="s">
        <v>30</v>
      </c>
      <c r="N1" s="1" t="s">
        <v>31</v>
      </c>
      <c r="O1" s="1" t="s">
        <v>32</v>
      </c>
    </row>
    <row r="2" spans="1:15" x14ac:dyDescent="0.35">
      <c r="A2" s="5">
        <v>2502.6809583914601</v>
      </c>
      <c r="B2" s="1">
        <v>1</v>
      </c>
      <c r="C2" s="1" t="s">
        <v>19</v>
      </c>
      <c r="D2" s="1">
        <v>37.5</v>
      </c>
      <c r="E2" s="1">
        <v>-102.5</v>
      </c>
      <c r="F2" s="1">
        <v>6</v>
      </c>
      <c r="G2" s="5" t="s">
        <v>24</v>
      </c>
      <c r="H2" s="1">
        <v>35.64</v>
      </c>
      <c r="I2" s="1">
        <v>-111.47</v>
      </c>
      <c r="J2" s="1">
        <f t="shared" ref="J2:J25" si="0">SQRT((H2-D2)^2+(I2-E2)^2)</f>
        <v>9.1608132826731037</v>
      </c>
      <c r="K2" s="1" t="s">
        <v>5</v>
      </c>
      <c r="L2" s="1">
        <v>0</v>
      </c>
      <c r="M2" s="1">
        <v>91</v>
      </c>
      <c r="N2" s="1">
        <v>1</v>
      </c>
      <c r="O2" s="1">
        <v>11</v>
      </c>
    </row>
    <row r="3" spans="1:15" x14ac:dyDescent="0.35">
      <c r="A3" s="5">
        <v>7256.3190416085399</v>
      </c>
      <c r="B3" s="1">
        <v>1</v>
      </c>
      <c r="C3" s="5" t="s">
        <v>19</v>
      </c>
      <c r="D3" s="1">
        <v>37.5</v>
      </c>
      <c r="E3" s="1">
        <v>-102.5</v>
      </c>
      <c r="F3" s="1">
        <v>7</v>
      </c>
      <c r="G3" s="5" t="s">
        <v>25</v>
      </c>
      <c r="H3" s="1">
        <v>31.26</v>
      </c>
      <c r="I3" s="1">
        <v>-117.57</v>
      </c>
      <c r="J3" s="1">
        <f t="shared" si="0"/>
        <v>16.310809299357278</v>
      </c>
      <c r="K3" s="1" t="s">
        <v>5</v>
      </c>
      <c r="L3" s="1">
        <v>0</v>
      </c>
      <c r="M3" s="1">
        <v>90</v>
      </c>
      <c r="N3" s="1">
        <v>1</v>
      </c>
      <c r="O3" s="1">
        <v>22</v>
      </c>
    </row>
    <row r="4" spans="1:15" x14ac:dyDescent="0.35">
      <c r="A4" s="5">
        <v>0</v>
      </c>
      <c r="B4" s="1">
        <v>2</v>
      </c>
      <c r="C4" s="5" t="s">
        <v>20</v>
      </c>
      <c r="D4" s="1">
        <v>40.67</v>
      </c>
      <c r="E4" s="1">
        <v>-102.89</v>
      </c>
      <c r="F4" s="1">
        <v>1</v>
      </c>
      <c r="G4" s="5" t="s">
        <v>19</v>
      </c>
      <c r="H4" s="1">
        <v>37.5</v>
      </c>
      <c r="I4" s="1">
        <v>-102.5</v>
      </c>
      <c r="J4" s="1">
        <f t="shared" si="0"/>
        <v>3.1939004367700647</v>
      </c>
      <c r="K4" s="1" t="s">
        <v>6</v>
      </c>
      <c r="L4" s="1">
        <v>1</v>
      </c>
      <c r="M4" s="1">
        <v>32</v>
      </c>
      <c r="N4" s="1">
        <v>0</v>
      </c>
      <c r="O4" s="1">
        <v>6</v>
      </c>
    </row>
    <row r="5" spans="1:15" x14ac:dyDescent="0.35">
      <c r="A5" s="5">
        <v>1047.6809583914601</v>
      </c>
      <c r="B5" s="1">
        <v>2</v>
      </c>
      <c r="C5" s="5" t="s">
        <v>20</v>
      </c>
      <c r="D5" s="1">
        <v>40.67</v>
      </c>
      <c r="E5" s="1">
        <v>-102.89</v>
      </c>
      <c r="F5" s="1">
        <v>3</v>
      </c>
      <c r="G5" s="5" t="s">
        <v>21</v>
      </c>
      <c r="H5" s="1">
        <v>35.229999999999997</v>
      </c>
      <c r="I5" s="1">
        <v>-119.71</v>
      </c>
      <c r="J5" s="1">
        <f t="shared" si="0"/>
        <v>17.67783923447659</v>
      </c>
      <c r="K5" s="1" t="s">
        <v>7</v>
      </c>
      <c r="L5" s="1">
        <v>0</v>
      </c>
      <c r="M5" s="1">
        <v>71</v>
      </c>
      <c r="N5" s="1">
        <v>1</v>
      </c>
      <c r="O5" s="1">
        <v>8</v>
      </c>
    </row>
    <row r="6" spans="1:15" x14ac:dyDescent="0.35">
      <c r="A6" s="5">
        <v>0</v>
      </c>
      <c r="B6" s="1">
        <v>2</v>
      </c>
      <c r="C6" s="5" t="s">
        <v>20</v>
      </c>
      <c r="D6" s="1">
        <v>40.67</v>
      </c>
      <c r="E6" s="1">
        <v>-102.89</v>
      </c>
      <c r="F6" s="1">
        <v>4</v>
      </c>
      <c r="G6" s="5" t="s">
        <v>22</v>
      </c>
      <c r="H6" s="1">
        <v>39.4</v>
      </c>
      <c r="I6" s="1">
        <v>-95.38</v>
      </c>
      <c r="J6" s="1">
        <f t="shared" si="0"/>
        <v>7.6166265498578891</v>
      </c>
      <c r="K6" s="1" t="s">
        <v>8</v>
      </c>
      <c r="L6" s="1">
        <v>0</v>
      </c>
      <c r="M6" s="1">
        <v>82</v>
      </c>
      <c r="N6" s="1">
        <v>1</v>
      </c>
      <c r="O6" s="1">
        <v>21</v>
      </c>
    </row>
    <row r="7" spans="1:15" x14ac:dyDescent="0.35">
      <c r="A7" s="5">
        <v>0</v>
      </c>
      <c r="B7" s="1">
        <v>2</v>
      </c>
      <c r="C7" s="5" t="s">
        <v>20</v>
      </c>
      <c r="D7" s="1">
        <v>40.67</v>
      </c>
      <c r="E7" s="1">
        <v>-102.89</v>
      </c>
      <c r="F7" s="1">
        <v>5</v>
      </c>
      <c r="G7" s="5" t="s">
        <v>23</v>
      </c>
      <c r="H7" s="1">
        <v>41.39</v>
      </c>
      <c r="I7" s="1">
        <v>-116.43</v>
      </c>
      <c r="J7" s="1">
        <f t="shared" si="0"/>
        <v>13.559129765585997</v>
      </c>
      <c r="K7" s="1" t="s">
        <v>8</v>
      </c>
      <c r="L7" s="1">
        <v>0</v>
      </c>
      <c r="M7" s="1">
        <v>81</v>
      </c>
      <c r="N7" s="1">
        <v>1</v>
      </c>
      <c r="O7" s="1">
        <v>16</v>
      </c>
    </row>
    <row r="8" spans="1:15" x14ac:dyDescent="0.35">
      <c r="A8" s="5">
        <v>0</v>
      </c>
      <c r="B8" s="1">
        <v>2</v>
      </c>
      <c r="C8" s="5" t="s">
        <v>20</v>
      </c>
      <c r="D8" s="1">
        <v>40.67</v>
      </c>
      <c r="E8" s="1">
        <v>-102.89</v>
      </c>
      <c r="F8" s="1">
        <v>7</v>
      </c>
      <c r="G8" s="5" t="s">
        <v>25</v>
      </c>
      <c r="H8" s="1">
        <v>31.26</v>
      </c>
      <c r="I8" s="1">
        <v>-117.57</v>
      </c>
      <c r="J8" s="1">
        <f t="shared" si="0"/>
        <v>17.437043900845115</v>
      </c>
      <c r="K8" s="1" t="s">
        <v>8</v>
      </c>
      <c r="L8" s="1">
        <v>0</v>
      </c>
      <c r="M8" s="1">
        <v>81</v>
      </c>
      <c r="N8" s="1">
        <v>1</v>
      </c>
      <c r="O8" s="1">
        <v>24</v>
      </c>
    </row>
    <row r="9" spans="1:15" x14ac:dyDescent="0.35">
      <c r="A9" s="5">
        <v>0</v>
      </c>
      <c r="B9" s="1">
        <v>3</v>
      </c>
      <c r="C9" s="5" t="s">
        <v>21</v>
      </c>
      <c r="D9" s="1">
        <v>35.229999999999997</v>
      </c>
      <c r="E9" s="1">
        <v>-119.71</v>
      </c>
      <c r="F9" s="1">
        <v>1</v>
      </c>
      <c r="G9" s="5" t="s">
        <v>19</v>
      </c>
      <c r="H9" s="1">
        <v>37.5</v>
      </c>
      <c r="I9" s="1">
        <v>-102.5</v>
      </c>
      <c r="J9" s="1">
        <f t="shared" si="0"/>
        <v>17.359061034514504</v>
      </c>
      <c r="K9" s="1" t="s">
        <v>9</v>
      </c>
      <c r="L9" s="1">
        <v>0</v>
      </c>
      <c r="M9" s="1">
        <v>112</v>
      </c>
      <c r="N9" s="1">
        <v>1</v>
      </c>
      <c r="O9" s="1">
        <v>20</v>
      </c>
    </row>
    <row r="10" spans="1:15" x14ac:dyDescent="0.35">
      <c r="A10" s="5">
        <v>0</v>
      </c>
      <c r="B10" s="1">
        <v>3</v>
      </c>
      <c r="C10" s="5" t="s">
        <v>21</v>
      </c>
      <c r="D10" s="1">
        <v>35.229999999999997</v>
      </c>
      <c r="E10" s="1">
        <v>-119.71</v>
      </c>
      <c r="F10" s="1">
        <v>2</v>
      </c>
      <c r="G10" s="5" t="s">
        <v>20</v>
      </c>
      <c r="H10" s="1">
        <v>40.67</v>
      </c>
      <c r="I10" s="1">
        <v>-102.89</v>
      </c>
      <c r="J10" s="1">
        <f t="shared" si="0"/>
        <v>17.67783923447659</v>
      </c>
      <c r="K10" s="1" t="s">
        <v>9</v>
      </c>
      <c r="L10" s="1">
        <v>0</v>
      </c>
      <c r="M10" s="1">
        <v>43</v>
      </c>
      <c r="N10" s="1">
        <v>0</v>
      </c>
      <c r="O10" s="1">
        <v>20</v>
      </c>
    </row>
    <row r="11" spans="1:15" x14ac:dyDescent="0.35">
      <c r="A11" s="5">
        <v>0</v>
      </c>
      <c r="B11" s="1">
        <v>3</v>
      </c>
      <c r="C11" s="5" t="s">
        <v>21</v>
      </c>
      <c r="D11" s="1">
        <v>35.229999999999997</v>
      </c>
      <c r="E11" s="1">
        <v>-119.71</v>
      </c>
      <c r="F11" s="1">
        <v>4</v>
      </c>
      <c r="G11" s="5" t="s">
        <v>22</v>
      </c>
      <c r="H11" s="1">
        <v>39.4</v>
      </c>
      <c r="I11" s="1">
        <v>-95.38</v>
      </c>
      <c r="J11" s="1">
        <f t="shared" si="0"/>
        <v>24.684768583075677</v>
      </c>
      <c r="K11" s="1" t="s">
        <v>8</v>
      </c>
      <c r="L11" s="1">
        <v>0</v>
      </c>
      <c r="M11" s="1">
        <v>88</v>
      </c>
      <c r="N11" s="1">
        <v>1</v>
      </c>
      <c r="O11" s="1">
        <v>17</v>
      </c>
    </row>
    <row r="12" spans="1:15" x14ac:dyDescent="0.35">
      <c r="A12" s="5">
        <v>0</v>
      </c>
      <c r="B12" s="1">
        <v>3</v>
      </c>
      <c r="C12" s="5" t="s">
        <v>21</v>
      </c>
      <c r="D12" s="1">
        <v>35.229999999999997</v>
      </c>
      <c r="E12" s="1">
        <v>-119.71</v>
      </c>
      <c r="F12" s="1">
        <v>6</v>
      </c>
      <c r="G12" s="5" t="s">
        <v>24</v>
      </c>
      <c r="H12" s="1">
        <v>35.64</v>
      </c>
      <c r="I12" s="1">
        <v>-111.47</v>
      </c>
      <c r="J12" s="1">
        <f t="shared" si="0"/>
        <v>8.2501939371144442</v>
      </c>
      <c r="K12" s="1" t="s">
        <v>7</v>
      </c>
      <c r="L12" s="1">
        <v>0</v>
      </c>
      <c r="M12" s="1">
        <v>20</v>
      </c>
      <c r="N12" s="1">
        <v>0</v>
      </c>
      <c r="O12" s="1">
        <v>9</v>
      </c>
    </row>
    <row r="13" spans="1:15" x14ac:dyDescent="0.35">
      <c r="A13" s="5">
        <v>0</v>
      </c>
      <c r="B13" s="1">
        <v>3</v>
      </c>
      <c r="C13" s="5" t="s">
        <v>21</v>
      </c>
      <c r="D13" s="1">
        <v>35.229999999999997</v>
      </c>
      <c r="E13" s="1">
        <v>-119.71</v>
      </c>
      <c r="F13" s="1">
        <v>7</v>
      </c>
      <c r="G13" s="5" t="s">
        <v>25</v>
      </c>
      <c r="H13" s="1">
        <v>31.26</v>
      </c>
      <c r="I13" s="1">
        <v>-117.57</v>
      </c>
      <c r="J13" s="1">
        <f t="shared" si="0"/>
        <v>4.5100443456799804</v>
      </c>
      <c r="K13" s="1" t="s">
        <v>10</v>
      </c>
      <c r="L13" s="1">
        <v>1</v>
      </c>
      <c r="M13" s="1">
        <v>73</v>
      </c>
      <c r="N13" s="1">
        <v>1</v>
      </c>
      <c r="O13" s="1">
        <v>7</v>
      </c>
    </row>
    <row r="14" spans="1:15" x14ac:dyDescent="0.35">
      <c r="A14" s="5">
        <v>0</v>
      </c>
      <c r="B14" s="1">
        <v>4</v>
      </c>
      <c r="C14" s="5" t="s">
        <v>22</v>
      </c>
      <c r="D14" s="1">
        <v>39.4</v>
      </c>
      <c r="E14" s="1">
        <v>-95.38</v>
      </c>
      <c r="F14" s="1">
        <v>1</v>
      </c>
      <c r="G14" s="5" t="s">
        <v>19</v>
      </c>
      <c r="H14" s="1">
        <v>37.5</v>
      </c>
      <c r="I14" s="1">
        <v>-102.5</v>
      </c>
      <c r="J14" s="1">
        <f t="shared" si="0"/>
        <v>7.3691519186403029</v>
      </c>
      <c r="K14" s="1" t="s">
        <v>8</v>
      </c>
      <c r="L14" s="1">
        <v>0</v>
      </c>
      <c r="M14" s="1">
        <v>91</v>
      </c>
      <c r="N14" s="1">
        <v>1</v>
      </c>
      <c r="O14" s="1">
        <v>19</v>
      </c>
    </row>
    <row r="15" spans="1:15" x14ac:dyDescent="0.35">
      <c r="A15" s="5">
        <v>0</v>
      </c>
      <c r="B15" s="1">
        <v>4</v>
      </c>
      <c r="C15" s="5" t="s">
        <v>22</v>
      </c>
      <c r="D15" s="1">
        <v>39.4</v>
      </c>
      <c r="E15" s="1">
        <v>-95.38</v>
      </c>
      <c r="F15" s="1">
        <v>2</v>
      </c>
      <c r="G15" s="5" t="s">
        <v>20</v>
      </c>
      <c r="H15" s="1">
        <v>40.67</v>
      </c>
      <c r="I15" s="1">
        <v>-102.89</v>
      </c>
      <c r="J15" s="1">
        <f t="shared" si="0"/>
        <v>7.6166265498578891</v>
      </c>
      <c r="K15" s="1" t="s">
        <v>9</v>
      </c>
      <c r="L15" s="1">
        <v>0</v>
      </c>
      <c r="M15" s="1">
        <v>82</v>
      </c>
      <c r="N15" s="1">
        <v>1</v>
      </c>
      <c r="O15" s="1">
        <v>21</v>
      </c>
    </row>
    <row r="16" spans="1:15" x14ac:dyDescent="0.35">
      <c r="A16" s="5">
        <v>0</v>
      </c>
      <c r="B16" s="1">
        <v>4</v>
      </c>
      <c r="C16" s="5" t="s">
        <v>22</v>
      </c>
      <c r="D16" s="1">
        <v>39.4</v>
      </c>
      <c r="E16" s="1">
        <v>-95.38</v>
      </c>
      <c r="F16" s="1">
        <v>5</v>
      </c>
      <c r="G16" s="5" t="s">
        <v>23</v>
      </c>
      <c r="H16" s="1">
        <v>41.39</v>
      </c>
      <c r="I16" s="1">
        <v>-116.43</v>
      </c>
      <c r="J16" s="1">
        <f t="shared" si="0"/>
        <v>21.143854899237283</v>
      </c>
      <c r="K16" s="1" t="s">
        <v>11</v>
      </c>
      <c r="L16" s="1">
        <v>1</v>
      </c>
      <c r="M16" s="1">
        <v>97</v>
      </c>
      <c r="N16" s="1">
        <v>1</v>
      </c>
      <c r="O16" s="1">
        <v>19</v>
      </c>
    </row>
    <row r="17" spans="1:15" x14ac:dyDescent="0.35">
      <c r="A17" s="5">
        <v>0</v>
      </c>
      <c r="B17" s="1">
        <v>5</v>
      </c>
      <c r="C17" s="5" t="s">
        <v>23</v>
      </c>
      <c r="D17" s="1">
        <v>41.39</v>
      </c>
      <c r="E17" s="1">
        <v>-116.43</v>
      </c>
      <c r="F17" s="1">
        <v>4</v>
      </c>
      <c r="G17" s="5" t="s">
        <v>22</v>
      </c>
      <c r="H17" s="1">
        <v>39.4</v>
      </c>
      <c r="I17" s="1">
        <v>-95.38</v>
      </c>
      <c r="J17" s="1">
        <f t="shared" si="0"/>
        <v>21.143854899237283</v>
      </c>
      <c r="K17" s="1" t="s">
        <v>12</v>
      </c>
      <c r="L17" s="1">
        <v>1</v>
      </c>
      <c r="M17" s="1">
        <v>94</v>
      </c>
      <c r="N17" s="1">
        <v>1</v>
      </c>
      <c r="O17" s="1">
        <v>23</v>
      </c>
    </row>
    <row r="18" spans="1:15" x14ac:dyDescent="0.35">
      <c r="A18" s="5">
        <v>0</v>
      </c>
      <c r="B18" s="1">
        <v>5</v>
      </c>
      <c r="C18" s="5" t="s">
        <v>23</v>
      </c>
      <c r="D18" s="1">
        <v>41.39</v>
      </c>
      <c r="E18" s="1">
        <v>-116.43</v>
      </c>
      <c r="F18" s="1">
        <v>6</v>
      </c>
      <c r="G18" s="5" t="s">
        <v>24</v>
      </c>
      <c r="H18" s="1">
        <v>35.64</v>
      </c>
      <c r="I18" s="1">
        <v>-111.47</v>
      </c>
      <c r="J18" s="1">
        <f t="shared" si="0"/>
        <v>7.5936881684725552</v>
      </c>
      <c r="K18" s="1" t="s">
        <v>8</v>
      </c>
      <c r="L18" s="1">
        <v>0</v>
      </c>
      <c r="M18" s="1">
        <v>91</v>
      </c>
      <c r="N18" s="1">
        <v>1</v>
      </c>
      <c r="O18" s="1">
        <v>14</v>
      </c>
    </row>
    <row r="19" spans="1:15" x14ac:dyDescent="0.35">
      <c r="A19" s="5">
        <v>0</v>
      </c>
      <c r="B19" s="1">
        <v>5</v>
      </c>
      <c r="C19" s="5" t="s">
        <v>23</v>
      </c>
      <c r="D19" s="1">
        <v>41.39</v>
      </c>
      <c r="E19" s="1">
        <v>-116.43</v>
      </c>
      <c r="F19" s="1">
        <v>7</v>
      </c>
      <c r="G19" s="5" t="s">
        <v>25</v>
      </c>
      <c r="H19" s="1">
        <v>31.26</v>
      </c>
      <c r="I19" s="1">
        <v>-117.57</v>
      </c>
      <c r="J19" s="1">
        <f t="shared" si="0"/>
        <v>10.193944280797298</v>
      </c>
      <c r="K19" s="1" t="s">
        <v>7</v>
      </c>
      <c r="L19" s="1">
        <v>0</v>
      </c>
      <c r="M19" s="1">
        <v>26</v>
      </c>
      <c r="N19" s="1">
        <v>0</v>
      </c>
      <c r="O19" s="1">
        <v>23</v>
      </c>
    </row>
    <row r="20" spans="1:15" x14ac:dyDescent="0.35">
      <c r="A20" s="5">
        <v>0</v>
      </c>
      <c r="B20" s="1">
        <v>6</v>
      </c>
      <c r="C20" s="5" t="s">
        <v>24</v>
      </c>
      <c r="D20" s="1">
        <v>35.64</v>
      </c>
      <c r="E20" s="1">
        <v>-111.47</v>
      </c>
      <c r="F20" s="1">
        <v>3</v>
      </c>
      <c r="G20" s="5" t="s">
        <v>21</v>
      </c>
      <c r="H20" s="1">
        <v>35.229999999999997</v>
      </c>
      <c r="I20" s="1">
        <v>-119.71</v>
      </c>
      <c r="J20" s="1">
        <f t="shared" si="0"/>
        <v>8.2501939371144442</v>
      </c>
      <c r="K20" s="1" t="s">
        <v>8</v>
      </c>
      <c r="L20" s="1">
        <v>0</v>
      </c>
      <c r="M20" s="1">
        <v>82</v>
      </c>
      <c r="N20" s="1">
        <v>1</v>
      </c>
      <c r="O20" s="1">
        <v>22</v>
      </c>
    </row>
    <row r="21" spans="1:15" x14ac:dyDescent="0.35">
      <c r="A21" s="5">
        <v>0</v>
      </c>
      <c r="B21" s="1">
        <v>6</v>
      </c>
      <c r="C21" s="5" t="s">
        <v>24</v>
      </c>
      <c r="D21" s="1">
        <v>35.64</v>
      </c>
      <c r="E21" s="1">
        <v>-111.47</v>
      </c>
      <c r="F21" s="1">
        <v>7</v>
      </c>
      <c r="G21" s="5" t="s">
        <v>25</v>
      </c>
      <c r="H21" s="1">
        <v>31.26</v>
      </c>
      <c r="I21" s="1">
        <v>-117.57</v>
      </c>
      <c r="J21" s="1">
        <f t="shared" si="0"/>
        <v>7.509620496403258</v>
      </c>
      <c r="K21" s="1" t="s">
        <v>9</v>
      </c>
      <c r="L21" s="1">
        <v>0</v>
      </c>
      <c r="M21" s="1">
        <v>30</v>
      </c>
      <c r="N21" s="1">
        <v>0</v>
      </c>
      <c r="O21" s="1">
        <v>8</v>
      </c>
    </row>
    <row r="22" spans="1:15" x14ac:dyDescent="0.35">
      <c r="A22" s="5">
        <v>0</v>
      </c>
      <c r="B22" s="1">
        <v>7</v>
      </c>
      <c r="C22" s="5" t="s">
        <v>25</v>
      </c>
      <c r="D22" s="1">
        <v>31.26</v>
      </c>
      <c r="E22" s="1">
        <v>-117.57</v>
      </c>
      <c r="F22" s="1">
        <v>2</v>
      </c>
      <c r="G22" s="5" t="s">
        <v>20</v>
      </c>
      <c r="H22" s="1">
        <v>40.67</v>
      </c>
      <c r="I22" s="1">
        <v>-102.89</v>
      </c>
      <c r="J22" s="1">
        <f t="shared" si="0"/>
        <v>17.437043900845115</v>
      </c>
      <c r="K22" s="1" t="s">
        <v>8</v>
      </c>
      <c r="L22" s="1">
        <v>0</v>
      </c>
      <c r="M22" s="1">
        <v>93</v>
      </c>
      <c r="N22" s="1">
        <v>1</v>
      </c>
      <c r="O22" s="1">
        <v>22</v>
      </c>
    </row>
    <row r="23" spans="1:15" x14ac:dyDescent="0.35">
      <c r="A23" s="5">
        <v>2696.3190416085404</v>
      </c>
      <c r="B23" s="1">
        <v>7</v>
      </c>
      <c r="C23" s="5" t="s">
        <v>25</v>
      </c>
      <c r="D23" s="1">
        <v>31.26</v>
      </c>
      <c r="E23" s="1">
        <v>-117.57</v>
      </c>
      <c r="F23" s="1">
        <v>3</v>
      </c>
      <c r="G23" s="5" t="s">
        <v>21</v>
      </c>
      <c r="H23" s="1">
        <v>35.229999999999997</v>
      </c>
      <c r="I23" s="1">
        <v>-119.71</v>
      </c>
      <c r="J23" s="1">
        <f t="shared" si="0"/>
        <v>4.5100443456799804</v>
      </c>
      <c r="K23" s="1" t="s">
        <v>5</v>
      </c>
      <c r="L23" s="1">
        <v>0</v>
      </c>
      <c r="M23" s="1">
        <v>98</v>
      </c>
      <c r="N23" s="1">
        <v>1</v>
      </c>
      <c r="O23" s="1">
        <v>14</v>
      </c>
    </row>
    <row r="24" spans="1:15" x14ac:dyDescent="0.35">
      <c r="A24" s="5">
        <v>1214</v>
      </c>
      <c r="B24" s="1">
        <v>7</v>
      </c>
      <c r="C24" s="5" t="s">
        <v>25</v>
      </c>
      <c r="D24" s="1">
        <v>31.26</v>
      </c>
      <c r="E24" s="1">
        <v>-117.57</v>
      </c>
      <c r="F24" s="1">
        <v>4</v>
      </c>
      <c r="G24" s="5" t="s">
        <v>22</v>
      </c>
      <c r="H24" s="1">
        <v>39.4</v>
      </c>
      <c r="I24" s="1">
        <v>-95.38</v>
      </c>
      <c r="J24" s="1">
        <f t="shared" si="0"/>
        <v>23.635898544375245</v>
      </c>
      <c r="K24" s="1" t="s">
        <v>8</v>
      </c>
      <c r="L24" s="1">
        <v>0</v>
      </c>
      <c r="M24" s="1">
        <v>87</v>
      </c>
      <c r="N24" s="1">
        <v>1</v>
      </c>
      <c r="O24" s="1">
        <v>12</v>
      </c>
    </row>
    <row r="25" spans="1:15" x14ac:dyDescent="0.35">
      <c r="A25" s="5">
        <v>1559</v>
      </c>
      <c r="B25" s="1">
        <v>7</v>
      </c>
      <c r="C25" s="5" t="s">
        <v>25</v>
      </c>
      <c r="D25" s="1">
        <v>31.26</v>
      </c>
      <c r="E25" s="1">
        <v>-117.57</v>
      </c>
      <c r="F25" s="1">
        <v>6</v>
      </c>
      <c r="G25" s="5" t="s">
        <v>24</v>
      </c>
      <c r="H25" s="1">
        <v>35.64</v>
      </c>
      <c r="I25" s="1">
        <v>-111.47</v>
      </c>
      <c r="J25" s="1">
        <f t="shared" si="0"/>
        <v>7.509620496403258</v>
      </c>
      <c r="K25" s="1" t="s">
        <v>9</v>
      </c>
      <c r="L25" s="1">
        <v>0</v>
      </c>
      <c r="M25" s="1">
        <v>82</v>
      </c>
      <c r="N25" s="1">
        <v>1</v>
      </c>
      <c r="O25" s="1">
        <v>23</v>
      </c>
    </row>
    <row r="27" spans="1:15" x14ac:dyDescent="0.35">
      <c r="B27" s="1"/>
      <c r="C27" s="1" t="s">
        <v>33</v>
      </c>
      <c r="D27" s="1" t="s">
        <v>34</v>
      </c>
      <c r="E27" s="1" t="s">
        <v>35</v>
      </c>
      <c r="F27" s="1" t="s">
        <v>36</v>
      </c>
      <c r="G27" s="3" t="s">
        <v>37</v>
      </c>
    </row>
    <row r="28" spans="1:15" x14ac:dyDescent="0.35">
      <c r="B28" s="1">
        <v>1</v>
      </c>
      <c r="C28" s="6" t="s">
        <v>19</v>
      </c>
      <c r="D28" s="1">
        <f>SUMIF($F$2:$F$25,B28,$A$2:$A$25)</f>
        <v>0</v>
      </c>
      <c r="E28" s="1">
        <f>SUMIF($B$2:$B$25,B28,$A$2:$A$25)</f>
        <v>9759</v>
      </c>
      <c r="F28" s="1">
        <f t="shared" ref="F28:F34" si="1">D28-E28</f>
        <v>-9759</v>
      </c>
      <c r="G28" s="5">
        <v>-10720</v>
      </c>
    </row>
    <row r="29" spans="1:15" x14ac:dyDescent="0.35">
      <c r="B29" s="1">
        <v>2</v>
      </c>
      <c r="C29" s="6" t="s">
        <v>20</v>
      </c>
      <c r="D29" s="1">
        <f t="shared" ref="D29:D34" si="2">SUMIF($F$2:$F$25,B29,$A$2:$A$25)</f>
        <v>0</v>
      </c>
      <c r="E29" s="1">
        <f t="shared" ref="E29:E34" si="3">SUMIF($B$2:$B$25,B29,$A$2:$A$25)</f>
        <v>1047.6809583914601</v>
      </c>
      <c r="F29" s="1">
        <f t="shared" si="1"/>
        <v>-1047.6809583914601</v>
      </c>
      <c r="G29" s="5">
        <v>1849</v>
      </c>
    </row>
    <row r="30" spans="1:15" x14ac:dyDescent="0.35">
      <c r="B30" s="1">
        <v>3</v>
      </c>
      <c r="C30" s="6" t="s">
        <v>21</v>
      </c>
      <c r="D30" s="1">
        <f t="shared" si="2"/>
        <v>3744.0000000000005</v>
      </c>
      <c r="E30" s="1">
        <f t="shared" si="3"/>
        <v>0</v>
      </c>
      <c r="F30" s="1">
        <f t="shared" si="1"/>
        <v>3744.0000000000005</v>
      </c>
      <c r="G30" s="5">
        <v>1743</v>
      </c>
    </row>
    <row r="31" spans="1:15" x14ac:dyDescent="0.35">
      <c r="B31" s="1">
        <v>4</v>
      </c>
      <c r="C31" s="6" t="s">
        <v>22</v>
      </c>
      <c r="D31" s="1">
        <f t="shared" si="2"/>
        <v>1214</v>
      </c>
      <c r="E31" s="1">
        <f t="shared" si="3"/>
        <v>0</v>
      </c>
      <c r="F31" s="1">
        <f t="shared" si="1"/>
        <v>1214</v>
      </c>
      <c r="G31" s="5">
        <v>1962</v>
      </c>
    </row>
    <row r="32" spans="1:15" x14ac:dyDescent="0.35">
      <c r="B32" s="1">
        <v>5</v>
      </c>
      <c r="C32" s="6" t="s">
        <v>23</v>
      </c>
      <c r="D32" s="1">
        <f t="shared" si="2"/>
        <v>0</v>
      </c>
      <c r="E32" s="1">
        <f t="shared" si="3"/>
        <v>0</v>
      </c>
      <c r="F32" s="1">
        <f t="shared" si="1"/>
        <v>0</v>
      </c>
      <c r="G32" s="5">
        <v>1463</v>
      </c>
    </row>
    <row r="33" spans="2:12" x14ac:dyDescent="0.35">
      <c r="B33" s="1">
        <v>6</v>
      </c>
      <c r="C33" s="6" t="s">
        <v>24</v>
      </c>
      <c r="D33" s="1">
        <f t="shared" si="2"/>
        <v>4061.6809583914601</v>
      </c>
      <c r="E33" s="1">
        <f t="shared" si="3"/>
        <v>0</v>
      </c>
      <c r="F33" s="1">
        <f t="shared" si="1"/>
        <v>4061.6809583914601</v>
      </c>
      <c r="G33" s="5">
        <v>1838</v>
      </c>
    </row>
    <row r="34" spans="2:12" x14ac:dyDescent="0.35">
      <c r="B34" s="1">
        <v>7</v>
      </c>
      <c r="C34" s="6" t="s">
        <v>25</v>
      </c>
      <c r="D34" s="1">
        <f t="shared" si="2"/>
        <v>7256.3190416085399</v>
      </c>
      <c r="E34" s="1">
        <f t="shared" si="3"/>
        <v>5469.3190416085399</v>
      </c>
      <c r="F34" s="1">
        <f t="shared" si="1"/>
        <v>1787</v>
      </c>
      <c r="G34" s="5">
        <v>1865</v>
      </c>
    </row>
    <row r="36" spans="2:12" x14ac:dyDescent="0.35">
      <c r="C36" s="1"/>
      <c r="D36" s="1" t="s">
        <v>51</v>
      </c>
      <c r="E36" s="1" t="s">
        <v>40</v>
      </c>
      <c r="F36" s="1"/>
      <c r="G36" s="3" t="s">
        <v>41</v>
      </c>
      <c r="H36" s="1" t="s">
        <v>42</v>
      </c>
      <c r="I36" s="1" t="s">
        <v>43</v>
      </c>
      <c r="J36" s="1" t="s">
        <v>44</v>
      </c>
      <c r="K36" s="1" t="s">
        <v>45</v>
      </c>
    </row>
    <row r="37" spans="2:12" x14ac:dyDescent="0.35">
      <c r="C37" s="1" t="s">
        <v>38</v>
      </c>
      <c r="D37" s="1" t="s">
        <v>46</v>
      </c>
      <c r="E37" s="1">
        <f>SUMPRODUCT(O2:O25,A2:A25)</f>
        <v>283723.42370734515</v>
      </c>
      <c r="F37" s="1"/>
      <c r="G37" s="5">
        <v>186191</v>
      </c>
      <c r="H37" s="1">
        <f>E37-G37</f>
        <v>97532.423707345151</v>
      </c>
      <c r="I37" s="1">
        <f>H37/G37</f>
        <v>0.52382995798585941</v>
      </c>
      <c r="J37" s="1">
        <v>1</v>
      </c>
      <c r="K37" s="10">
        <f>I37*J37</f>
        <v>0.52382995798585941</v>
      </c>
      <c r="L37" s="4"/>
    </row>
    <row r="38" spans="2:12" x14ac:dyDescent="0.35">
      <c r="C38" s="1" t="s">
        <v>38</v>
      </c>
      <c r="D38" s="1" t="s">
        <v>47</v>
      </c>
      <c r="E38" s="1">
        <f>SUMPRODUCT(A2:A25,J2:J25)</f>
        <v>212365.76225488406</v>
      </c>
      <c r="F38" s="1"/>
      <c r="G38" s="5">
        <v>100397</v>
      </c>
      <c r="H38" s="1">
        <f>E38-G38</f>
        <v>111968.76225488406</v>
      </c>
      <c r="I38" s="1">
        <f t="shared" ref="I38:I40" si="4">H38/G38</f>
        <v>1.1152600401892891</v>
      </c>
      <c r="J38" s="1">
        <v>1</v>
      </c>
      <c r="K38" s="10">
        <f t="shared" ref="K38:K40" si="5">I38*J38</f>
        <v>1.1152600401892891</v>
      </c>
      <c r="L38" s="4"/>
    </row>
    <row r="39" spans="2:12" x14ac:dyDescent="0.35">
      <c r="C39" s="1" t="s">
        <v>38</v>
      </c>
      <c r="D39" s="1" t="s">
        <v>48</v>
      </c>
      <c r="E39" s="1">
        <f>SUMPRODUCT(A2:A25,L2:L25)</f>
        <v>0</v>
      </c>
      <c r="F39" s="1"/>
      <c r="G39" s="5">
        <v>7972</v>
      </c>
      <c r="H39" s="1">
        <f>E39-G39</f>
        <v>-7972</v>
      </c>
      <c r="I39" s="1">
        <f t="shared" si="4"/>
        <v>-1</v>
      </c>
      <c r="J39" s="1">
        <v>1</v>
      </c>
      <c r="K39" s="10">
        <f t="shared" si="5"/>
        <v>-1</v>
      </c>
      <c r="L39" s="4"/>
    </row>
    <row r="40" spans="2:12" x14ac:dyDescent="0.35">
      <c r="C40" s="1" t="s">
        <v>38</v>
      </c>
      <c r="D40" s="1" t="s">
        <v>49</v>
      </c>
      <c r="E40" s="1">
        <f>SUMPRODUCT(A2:A25,N2:N25)</f>
        <v>16276</v>
      </c>
      <c r="F40" s="1"/>
      <c r="G40" s="5">
        <v>8304</v>
      </c>
      <c r="H40" s="1">
        <f>E40-G40</f>
        <v>7972</v>
      </c>
      <c r="I40" s="1">
        <f t="shared" si="4"/>
        <v>0.96001926782273606</v>
      </c>
      <c r="J40" s="1">
        <v>1</v>
      </c>
      <c r="K40" s="10">
        <f t="shared" si="5"/>
        <v>0.96001926782273606</v>
      </c>
      <c r="L40" s="4"/>
    </row>
    <row r="42" spans="2:12" x14ac:dyDescent="0.35">
      <c r="D42" s="2" t="s">
        <v>39</v>
      </c>
    </row>
    <row r="43" spans="2:12" x14ac:dyDescent="0.35">
      <c r="D43" s="2" t="s">
        <v>52</v>
      </c>
      <c r="E43" s="11">
        <v>0.41394599586114061</v>
      </c>
    </row>
  </sheetData>
  <mergeCells count="2">
    <mergeCell ref="B1:C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C810-9ADE-4C36-8642-1BAEC396FA71}">
  <dimension ref="A1:O43"/>
  <sheetViews>
    <sheetView topLeftCell="A13" zoomScale="70" zoomScaleNormal="70" workbookViewId="0">
      <selection activeCell="I45" sqref="I45"/>
    </sheetView>
  </sheetViews>
  <sheetFormatPr defaultRowHeight="14.5" x14ac:dyDescent="0.35"/>
  <cols>
    <col min="1" max="1" width="8.7265625" style="2"/>
    <col min="2" max="2" width="2.08984375" style="2" bestFit="1" customWidth="1"/>
    <col min="3" max="3" width="19.90625" style="2" bestFit="1" customWidth="1"/>
    <col min="4" max="4" width="11.6328125" style="2" customWidth="1"/>
    <col min="5" max="5" width="8.7265625" style="2"/>
    <col min="6" max="6" width="7.36328125" style="2" bestFit="1" customWidth="1"/>
    <col min="7" max="7" width="19.90625" style="2" bestFit="1" customWidth="1"/>
    <col min="8" max="8" width="8.453125" style="2" bestFit="1" customWidth="1"/>
    <col min="9" max="9" width="10.36328125" style="2" bestFit="1" customWidth="1"/>
    <col min="10" max="10" width="8.7265625" style="2"/>
    <col min="11" max="11" width="23.6328125" style="2" bestFit="1" customWidth="1"/>
    <col min="12" max="12" width="9.1796875" style="2" customWidth="1"/>
    <col min="13" max="13" width="18.54296875" style="2" customWidth="1"/>
    <col min="14" max="14" width="8.7265625" style="2"/>
    <col min="15" max="15" width="19.08984375" style="2" bestFit="1" customWidth="1"/>
    <col min="16" max="16384" width="8.7265625" style="2"/>
  </cols>
  <sheetData>
    <row r="1" spans="1:15" x14ac:dyDescent="0.35">
      <c r="A1" s="1" t="s">
        <v>50</v>
      </c>
      <c r="B1" s="7" t="s">
        <v>0</v>
      </c>
      <c r="C1" s="7"/>
      <c r="D1" s="1" t="s">
        <v>27</v>
      </c>
      <c r="E1" s="1" t="s">
        <v>26</v>
      </c>
      <c r="F1" s="8" t="s">
        <v>1</v>
      </c>
      <c r="G1" s="9"/>
      <c r="H1" s="1" t="s">
        <v>27</v>
      </c>
      <c r="I1" s="1" t="s">
        <v>26</v>
      </c>
      <c r="J1" s="1" t="s">
        <v>28</v>
      </c>
      <c r="K1" s="1" t="s">
        <v>29</v>
      </c>
      <c r="L1" s="1" t="s">
        <v>31</v>
      </c>
      <c r="M1" s="1" t="s">
        <v>30</v>
      </c>
      <c r="N1" s="1" t="s">
        <v>31</v>
      </c>
      <c r="O1" s="1" t="s">
        <v>32</v>
      </c>
    </row>
    <row r="2" spans="1:15" x14ac:dyDescent="0.35">
      <c r="A2" s="5">
        <v>2502.6809583914601</v>
      </c>
      <c r="B2" s="1">
        <v>1</v>
      </c>
      <c r="C2" s="1" t="s">
        <v>19</v>
      </c>
      <c r="D2" s="1">
        <v>37.5</v>
      </c>
      <c r="E2" s="1">
        <v>-102.5</v>
      </c>
      <c r="F2" s="1">
        <v>6</v>
      </c>
      <c r="G2" s="5" t="s">
        <v>24</v>
      </c>
      <c r="H2" s="1">
        <v>35.64</v>
      </c>
      <c r="I2" s="1">
        <v>-111.47</v>
      </c>
      <c r="J2" s="1">
        <f t="shared" ref="J2:J25" si="0">SQRT((H2-D2)^2+(I2-E2)^2)</f>
        <v>9.1608132826731037</v>
      </c>
      <c r="K2" s="1" t="s">
        <v>5</v>
      </c>
      <c r="L2" s="1">
        <v>0</v>
      </c>
      <c r="M2" s="1">
        <v>91</v>
      </c>
      <c r="N2" s="1">
        <v>1</v>
      </c>
      <c r="O2" s="1">
        <v>11</v>
      </c>
    </row>
    <row r="3" spans="1:15" x14ac:dyDescent="0.35">
      <c r="A3" s="5">
        <v>7256.3190416085399</v>
      </c>
      <c r="B3" s="1">
        <v>1</v>
      </c>
      <c r="C3" s="5" t="s">
        <v>19</v>
      </c>
      <c r="D3" s="1">
        <v>37.5</v>
      </c>
      <c r="E3" s="1">
        <v>-102.5</v>
      </c>
      <c r="F3" s="1">
        <v>7</v>
      </c>
      <c r="G3" s="5" t="s">
        <v>25</v>
      </c>
      <c r="H3" s="1">
        <v>31.26</v>
      </c>
      <c r="I3" s="1">
        <v>-117.57</v>
      </c>
      <c r="J3" s="1">
        <f t="shared" si="0"/>
        <v>16.310809299357278</v>
      </c>
      <c r="K3" s="1" t="s">
        <v>5</v>
      </c>
      <c r="L3" s="1">
        <v>0</v>
      </c>
      <c r="M3" s="1">
        <v>90</v>
      </c>
      <c r="N3" s="1">
        <v>1</v>
      </c>
      <c r="O3" s="1">
        <v>22</v>
      </c>
    </row>
    <row r="4" spans="1:15" x14ac:dyDescent="0.35">
      <c r="A4" s="5">
        <v>0</v>
      </c>
      <c r="B4" s="1">
        <v>2</v>
      </c>
      <c r="C4" s="5" t="s">
        <v>20</v>
      </c>
      <c r="D4" s="1">
        <v>40.67</v>
      </c>
      <c r="E4" s="1">
        <v>-102.89</v>
      </c>
      <c r="F4" s="1">
        <v>1</v>
      </c>
      <c r="G4" s="5" t="s">
        <v>19</v>
      </c>
      <c r="H4" s="1">
        <v>37.5</v>
      </c>
      <c r="I4" s="1">
        <v>-102.5</v>
      </c>
      <c r="J4" s="1">
        <f t="shared" si="0"/>
        <v>3.1939004367700647</v>
      </c>
      <c r="K4" s="1" t="s">
        <v>6</v>
      </c>
      <c r="L4" s="1">
        <v>1</v>
      </c>
      <c r="M4" s="1">
        <v>32</v>
      </c>
      <c r="N4" s="1">
        <v>0</v>
      </c>
      <c r="O4" s="1">
        <v>6</v>
      </c>
    </row>
    <row r="5" spans="1:15" x14ac:dyDescent="0.35">
      <c r="A5" s="5">
        <v>1047.6809583914601</v>
      </c>
      <c r="B5" s="1">
        <v>2</v>
      </c>
      <c r="C5" s="5" t="s">
        <v>20</v>
      </c>
      <c r="D5" s="1">
        <v>40.67</v>
      </c>
      <c r="E5" s="1">
        <v>-102.89</v>
      </c>
      <c r="F5" s="1">
        <v>3</v>
      </c>
      <c r="G5" s="5" t="s">
        <v>21</v>
      </c>
      <c r="H5" s="1">
        <v>35.229999999999997</v>
      </c>
      <c r="I5" s="1">
        <v>-119.71</v>
      </c>
      <c r="J5" s="1">
        <f t="shared" si="0"/>
        <v>17.67783923447659</v>
      </c>
      <c r="K5" s="1" t="s">
        <v>7</v>
      </c>
      <c r="L5" s="1">
        <v>0</v>
      </c>
      <c r="M5" s="1">
        <v>71</v>
      </c>
      <c r="N5" s="1">
        <v>1</v>
      </c>
      <c r="O5" s="1">
        <v>8</v>
      </c>
    </row>
    <row r="6" spans="1:15" x14ac:dyDescent="0.35">
      <c r="A6" s="5">
        <v>0</v>
      </c>
      <c r="B6" s="1">
        <v>2</v>
      </c>
      <c r="C6" s="5" t="s">
        <v>20</v>
      </c>
      <c r="D6" s="1">
        <v>40.67</v>
      </c>
      <c r="E6" s="1">
        <v>-102.89</v>
      </c>
      <c r="F6" s="1">
        <v>4</v>
      </c>
      <c r="G6" s="5" t="s">
        <v>22</v>
      </c>
      <c r="H6" s="1">
        <v>39.4</v>
      </c>
      <c r="I6" s="1">
        <v>-95.38</v>
      </c>
      <c r="J6" s="1">
        <f t="shared" si="0"/>
        <v>7.6166265498578891</v>
      </c>
      <c r="K6" s="1" t="s">
        <v>8</v>
      </c>
      <c r="L6" s="1">
        <v>0</v>
      </c>
      <c r="M6" s="1">
        <v>82</v>
      </c>
      <c r="N6" s="1">
        <v>1</v>
      </c>
      <c r="O6" s="1">
        <v>21</v>
      </c>
    </row>
    <row r="7" spans="1:15" x14ac:dyDescent="0.35">
      <c r="A7" s="5">
        <v>0</v>
      </c>
      <c r="B7" s="1">
        <v>2</v>
      </c>
      <c r="C7" s="5" t="s">
        <v>20</v>
      </c>
      <c r="D7" s="1">
        <v>40.67</v>
      </c>
      <c r="E7" s="1">
        <v>-102.89</v>
      </c>
      <c r="F7" s="1">
        <v>5</v>
      </c>
      <c r="G7" s="5" t="s">
        <v>23</v>
      </c>
      <c r="H7" s="1">
        <v>41.39</v>
      </c>
      <c r="I7" s="1">
        <v>-116.43</v>
      </c>
      <c r="J7" s="1">
        <f t="shared" si="0"/>
        <v>13.559129765585997</v>
      </c>
      <c r="K7" s="1" t="s">
        <v>8</v>
      </c>
      <c r="L7" s="1">
        <v>0</v>
      </c>
      <c r="M7" s="1">
        <v>81</v>
      </c>
      <c r="N7" s="1">
        <v>1</v>
      </c>
      <c r="O7" s="1">
        <v>16</v>
      </c>
    </row>
    <row r="8" spans="1:15" x14ac:dyDescent="0.35">
      <c r="A8" s="5">
        <v>0</v>
      </c>
      <c r="B8" s="1">
        <v>2</v>
      </c>
      <c r="C8" s="5" t="s">
        <v>20</v>
      </c>
      <c r="D8" s="1">
        <v>40.67</v>
      </c>
      <c r="E8" s="1">
        <v>-102.89</v>
      </c>
      <c r="F8" s="1">
        <v>7</v>
      </c>
      <c r="G8" s="5" t="s">
        <v>25</v>
      </c>
      <c r="H8" s="1">
        <v>31.26</v>
      </c>
      <c r="I8" s="1">
        <v>-117.57</v>
      </c>
      <c r="J8" s="1">
        <f t="shared" si="0"/>
        <v>17.437043900845115</v>
      </c>
      <c r="K8" s="1" t="s">
        <v>8</v>
      </c>
      <c r="L8" s="1">
        <v>0</v>
      </c>
      <c r="M8" s="1">
        <v>81</v>
      </c>
      <c r="N8" s="1">
        <v>1</v>
      </c>
      <c r="O8" s="1">
        <v>24</v>
      </c>
    </row>
    <row r="9" spans="1:15" x14ac:dyDescent="0.35">
      <c r="A9" s="5">
        <v>0</v>
      </c>
      <c r="B9" s="1">
        <v>3</v>
      </c>
      <c r="C9" s="5" t="s">
        <v>21</v>
      </c>
      <c r="D9" s="1">
        <v>35.229999999999997</v>
      </c>
      <c r="E9" s="1">
        <v>-119.71</v>
      </c>
      <c r="F9" s="1">
        <v>1</v>
      </c>
      <c r="G9" s="5" t="s">
        <v>19</v>
      </c>
      <c r="H9" s="1">
        <v>37.5</v>
      </c>
      <c r="I9" s="1">
        <v>-102.5</v>
      </c>
      <c r="J9" s="1">
        <f t="shared" si="0"/>
        <v>17.359061034514504</v>
      </c>
      <c r="K9" s="1" t="s">
        <v>9</v>
      </c>
      <c r="L9" s="1">
        <v>0</v>
      </c>
      <c r="M9" s="1">
        <v>112</v>
      </c>
      <c r="N9" s="1">
        <v>1</v>
      </c>
      <c r="O9" s="1">
        <v>20</v>
      </c>
    </row>
    <row r="10" spans="1:15" x14ac:dyDescent="0.35">
      <c r="A10" s="5">
        <v>0</v>
      </c>
      <c r="B10" s="1">
        <v>3</v>
      </c>
      <c r="C10" s="5" t="s">
        <v>21</v>
      </c>
      <c r="D10" s="1">
        <v>35.229999999999997</v>
      </c>
      <c r="E10" s="1">
        <v>-119.71</v>
      </c>
      <c r="F10" s="1">
        <v>2</v>
      </c>
      <c r="G10" s="5" t="s">
        <v>20</v>
      </c>
      <c r="H10" s="1">
        <v>40.67</v>
      </c>
      <c r="I10" s="1">
        <v>-102.89</v>
      </c>
      <c r="J10" s="1">
        <f t="shared" si="0"/>
        <v>17.67783923447659</v>
      </c>
      <c r="K10" s="1" t="s">
        <v>9</v>
      </c>
      <c r="L10" s="1">
        <v>0</v>
      </c>
      <c r="M10" s="1">
        <v>43</v>
      </c>
      <c r="N10" s="1">
        <v>0</v>
      </c>
      <c r="O10" s="1">
        <v>20</v>
      </c>
    </row>
    <row r="11" spans="1:15" x14ac:dyDescent="0.35">
      <c r="A11" s="5">
        <v>0</v>
      </c>
      <c r="B11" s="1">
        <v>3</v>
      </c>
      <c r="C11" s="5" t="s">
        <v>21</v>
      </c>
      <c r="D11" s="1">
        <v>35.229999999999997</v>
      </c>
      <c r="E11" s="1">
        <v>-119.71</v>
      </c>
      <c r="F11" s="1">
        <v>4</v>
      </c>
      <c r="G11" s="5" t="s">
        <v>22</v>
      </c>
      <c r="H11" s="1">
        <v>39.4</v>
      </c>
      <c r="I11" s="1">
        <v>-95.38</v>
      </c>
      <c r="J11" s="1">
        <f t="shared" si="0"/>
        <v>24.684768583075677</v>
      </c>
      <c r="K11" s="1" t="s">
        <v>8</v>
      </c>
      <c r="L11" s="1">
        <v>0</v>
      </c>
      <c r="M11" s="1">
        <v>88</v>
      </c>
      <c r="N11" s="1">
        <v>1</v>
      </c>
      <c r="O11" s="1">
        <v>17</v>
      </c>
    </row>
    <row r="12" spans="1:15" x14ac:dyDescent="0.35">
      <c r="A12" s="5">
        <v>0</v>
      </c>
      <c r="B12" s="1">
        <v>3</v>
      </c>
      <c r="C12" s="5" t="s">
        <v>21</v>
      </c>
      <c r="D12" s="1">
        <v>35.229999999999997</v>
      </c>
      <c r="E12" s="1">
        <v>-119.71</v>
      </c>
      <c r="F12" s="1">
        <v>6</v>
      </c>
      <c r="G12" s="5" t="s">
        <v>24</v>
      </c>
      <c r="H12" s="1">
        <v>35.64</v>
      </c>
      <c r="I12" s="1">
        <v>-111.47</v>
      </c>
      <c r="J12" s="1">
        <f t="shared" si="0"/>
        <v>8.2501939371144442</v>
      </c>
      <c r="K12" s="1" t="s">
        <v>7</v>
      </c>
      <c r="L12" s="1">
        <v>0</v>
      </c>
      <c r="M12" s="1">
        <v>20</v>
      </c>
      <c r="N12" s="1">
        <v>0</v>
      </c>
      <c r="O12" s="1">
        <v>9</v>
      </c>
    </row>
    <row r="13" spans="1:15" x14ac:dyDescent="0.35">
      <c r="A13" s="5">
        <v>0</v>
      </c>
      <c r="B13" s="1">
        <v>3</v>
      </c>
      <c r="C13" s="5" t="s">
        <v>21</v>
      </c>
      <c r="D13" s="1">
        <v>35.229999999999997</v>
      </c>
      <c r="E13" s="1">
        <v>-119.71</v>
      </c>
      <c r="F13" s="1">
        <v>7</v>
      </c>
      <c r="G13" s="5" t="s">
        <v>25</v>
      </c>
      <c r="H13" s="1">
        <v>31.26</v>
      </c>
      <c r="I13" s="1">
        <v>-117.57</v>
      </c>
      <c r="J13" s="1">
        <f t="shared" si="0"/>
        <v>4.5100443456799804</v>
      </c>
      <c r="K13" s="1" t="s">
        <v>10</v>
      </c>
      <c r="L13" s="1">
        <v>1</v>
      </c>
      <c r="M13" s="1">
        <v>73</v>
      </c>
      <c r="N13" s="1">
        <v>1</v>
      </c>
      <c r="O13" s="1">
        <v>7</v>
      </c>
    </row>
    <row r="14" spans="1:15" x14ac:dyDescent="0.35">
      <c r="A14" s="5">
        <v>0</v>
      </c>
      <c r="B14" s="1">
        <v>4</v>
      </c>
      <c r="C14" s="5" t="s">
        <v>22</v>
      </c>
      <c r="D14" s="1">
        <v>39.4</v>
      </c>
      <c r="E14" s="1">
        <v>-95.38</v>
      </c>
      <c r="F14" s="1">
        <v>1</v>
      </c>
      <c r="G14" s="5" t="s">
        <v>19</v>
      </c>
      <c r="H14" s="1">
        <v>37.5</v>
      </c>
      <c r="I14" s="1">
        <v>-102.5</v>
      </c>
      <c r="J14" s="1">
        <f t="shared" si="0"/>
        <v>7.3691519186403029</v>
      </c>
      <c r="K14" s="1" t="s">
        <v>8</v>
      </c>
      <c r="L14" s="1">
        <v>0</v>
      </c>
      <c r="M14" s="1">
        <v>91</v>
      </c>
      <c r="N14" s="1">
        <v>1</v>
      </c>
      <c r="O14" s="1">
        <v>19</v>
      </c>
    </row>
    <row r="15" spans="1:15" x14ac:dyDescent="0.35">
      <c r="A15" s="5">
        <v>0</v>
      </c>
      <c r="B15" s="1">
        <v>4</v>
      </c>
      <c r="C15" s="5" t="s">
        <v>22</v>
      </c>
      <c r="D15" s="1">
        <v>39.4</v>
      </c>
      <c r="E15" s="1">
        <v>-95.38</v>
      </c>
      <c r="F15" s="1">
        <v>2</v>
      </c>
      <c r="G15" s="5" t="s">
        <v>20</v>
      </c>
      <c r="H15" s="1">
        <v>40.67</v>
      </c>
      <c r="I15" s="1">
        <v>-102.89</v>
      </c>
      <c r="J15" s="1">
        <f t="shared" si="0"/>
        <v>7.6166265498578891</v>
      </c>
      <c r="K15" s="1" t="s">
        <v>9</v>
      </c>
      <c r="L15" s="1">
        <v>0</v>
      </c>
      <c r="M15" s="1">
        <v>82</v>
      </c>
      <c r="N15" s="1">
        <v>1</v>
      </c>
      <c r="O15" s="1">
        <v>21</v>
      </c>
    </row>
    <row r="16" spans="1:15" x14ac:dyDescent="0.35">
      <c r="A16" s="5">
        <v>0</v>
      </c>
      <c r="B16" s="1">
        <v>4</v>
      </c>
      <c r="C16" s="5" t="s">
        <v>22</v>
      </c>
      <c r="D16" s="1">
        <v>39.4</v>
      </c>
      <c r="E16" s="1">
        <v>-95.38</v>
      </c>
      <c r="F16" s="1">
        <v>5</v>
      </c>
      <c r="G16" s="5" t="s">
        <v>23</v>
      </c>
      <c r="H16" s="1">
        <v>41.39</v>
      </c>
      <c r="I16" s="1">
        <v>-116.43</v>
      </c>
      <c r="J16" s="1">
        <f t="shared" si="0"/>
        <v>21.143854899237283</v>
      </c>
      <c r="K16" s="1" t="s">
        <v>11</v>
      </c>
      <c r="L16" s="1">
        <v>1</v>
      </c>
      <c r="M16" s="1">
        <v>97</v>
      </c>
      <c r="N16" s="1">
        <v>1</v>
      </c>
      <c r="O16" s="1">
        <v>19</v>
      </c>
    </row>
    <row r="17" spans="1:15" x14ac:dyDescent="0.35">
      <c r="A17" s="5">
        <v>0</v>
      </c>
      <c r="B17" s="1">
        <v>5</v>
      </c>
      <c r="C17" s="5" t="s">
        <v>23</v>
      </c>
      <c r="D17" s="1">
        <v>41.39</v>
      </c>
      <c r="E17" s="1">
        <v>-116.43</v>
      </c>
      <c r="F17" s="1">
        <v>4</v>
      </c>
      <c r="G17" s="5" t="s">
        <v>22</v>
      </c>
      <c r="H17" s="1">
        <v>39.4</v>
      </c>
      <c r="I17" s="1">
        <v>-95.38</v>
      </c>
      <c r="J17" s="1">
        <f t="shared" si="0"/>
        <v>21.143854899237283</v>
      </c>
      <c r="K17" s="1" t="s">
        <v>12</v>
      </c>
      <c r="L17" s="1">
        <v>1</v>
      </c>
      <c r="M17" s="1">
        <v>94</v>
      </c>
      <c r="N17" s="1">
        <v>1</v>
      </c>
      <c r="O17" s="1">
        <v>23</v>
      </c>
    </row>
    <row r="18" spans="1:15" x14ac:dyDescent="0.35">
      <c r="A18" s="5">
        <v>0</v>
      </c>
      <c r="B18" s="1">
        <v>5</v>
      </c>
      <c r="C18" s="5" t="s">
        <v>23</v>
      </c>
      <c r="D18" s="1">
        <v>41.39</v>
      </c>
      <c r="E18" s="1">
        <v>-116.43</v>
      </c>
      <c r="F18" s="1">
        <v>6</v>
      </c>
      <c r="G18" s="5" t="s">
        <v>24</v>
      </c>
      <c r="H18" s="1">
        <v>35.64</v>
      </c>
      <c r="I18" s="1">
        <v>-111.47</v>
      </c>
      <c r="J18" s="1">
        <f t="shared" si="0"/>
        <v>7.5936881684725552</v>
      </c>
      <c r="K18" s="1" t="s">
        <v>8</v>
      </c>
      <c r="L18" s="1">
        <v>0</v>
      </c>
      <c r="M18" s="1">
        <v>91</v>
      </c>
      <c r="N18" s="1">
        <v>1</v>
      </c>
      <c r="O18" s="1">
        <v>14</v>
      </c>
    </row>
    <row r="19" spans="1:15" x14ac:dyDescent="0.35">
      <c r="A19" s="5">
        <v>0</v>
      </c>
      <c r="B19" s="1">
        <v>5</v>
      </c>
      <c r="C19" s="5" t="s">
        <v>23</v>
      </c>
      <c r="D19" s="1">
        <v>41.39</v>
      </c>
      <c r="E19" s="1">
        <v>-116.43</v>
      </c>
      <c r="F19" s="1">
        <v>7</v>
      </c>
      <c r="G19" s="5" t="s">
        <v>25</v>
      </c>
      <c r="H19" s="1">
        <v>31.26</v>
      </c>
      <c r="I19" s="1">
        <v>-117.57</v>
      </c>
      <c r="J19" s="1">
        <f t="shared" si="0"/>
        <v>10.193944280797298</v>
      </c>
      <c r="K19" s="1" t="s">
        <v>7</v>
      </c>
      <c r="L19" s="1">
        <v>0</v>
      </c>
      <c r="M19" s="1">
        <v>26</v>
      </c>
      <c r="N19" s="1">
        <v>0</v>
      </c>
      <c r="O19" s="1">
        <v>23</v>
      </c>
    </row>
    <row r="20" spans="1:15" x14ac:dyDescent="0.35">
      <c r="A20" s="5">
        <v>0</v>
      </c>
      <c r="B20" s="1">
        <v>6</v>
      </c>
      <c r="C20" s="5" t="s">
        <v>24</v>
      </c>
      <c r="D20" s="1">
        <v>35.64</v>
      </c>
      <c r="E20" s="1">
        <v>-111.47</v>
      </c>
      <c r="F20" s="1">
        <v>3</v>
      </c>
      <c r="G20" s="5" t="s">
        <v>21</v>
      </c>
      <c r="H20" s="1">
        <v>35.229999999999997</v>
      </c>
      <c r="I20" s="1">
        <v>-119.71</v>
      </c>
      <c r="J20" s="1">
        <f t="shared" si="0"/>
        <v>8.2501939371144442</v>
      </c>
      <c r="K20" s="1" t="s">
        <v>8</v>
      </c>
      <c r="L20" s="1">
        <v>0</v>
      </c>
      <c r="M20" s="1">
        <v>82</v>
      </c>
      <c r="N20" s="1">
        <v>1</v>
      </c>
      <c r="O20" s="1">
        <v>22</v>
      </c>
    </row>
    <row r="21" spans="1:15" x14ac:dyDescent="0.35">
      <c r="A21" s="5">
        <v>0</v>
      </c>
      <c r="B21" s="1">
        <v>6</v>
      </c>
      <c r="C21" s="5" t="s">
        <v>24</v>
      </c>
      <c r="D21" s="1">
        <v>35.64</v>
      </c>
      <c r="E21" s="1">
        <v>-111.47</v>
      </c>
      <c r="F21" s="1">
        <v>7</v>
      </c>
      <c r="G21" s="5" t="s">
        <v>25</v>
      </c>
      <c r="H21" s="1">
        <v>31.26</v>
      </c>
      <c r="I21" s="1">
        <v>-117.57</v>
      </c>
      <c r="J21" s="1">
        <f t="shared" si="0"/>
        <v>7.509620496403258</v>
      </c>
      <c r="K21" s="1" t="s">
        <v>9</v>
      </c>
      <c r="L21" s="1">
        <v>0</v>
      </c>
      <c r="M21" s="1">
        <v>30</v>
      </c>
      <c r="N21" s="1">
        <v>0</v>
      </c>
      <c r="O21" s="1">
        <v>8</v>
      </c>
    </row>
    <row r="22" spans="1:15" x14ac:dyDescent="0.35">
      <c r="A22" s="5">
        <v>0</v>
      </c>
      <c r="B22" s="1">
        <v>7</v>
      </c>
      <c r="C22" s="5" t="s">
        <v>25</v>
      </c>
      <c r="D22" s="1">
        <v>31.26</v>
      </c>
      <c r="E22" s="1">
        <v>-117.57</v>
      </c>
      <c r="F22" s="1">
        <v>2</v>
      </c>
      <c r="G22" s="5" t="s">
        <v>20</v>
      </c>
      <c r="H22" s="1">
        <v>40.67</v>
      </c>
      <c r="I22" s="1">
        <v>-102.89</v>
      </c>
      <c r="J22" s="1">
        <f t="shared" si="0"/>
        <v>17.437043900845115</v>
      </c>
      <c r="K22" s="1" t="s">
        <v>8</v>
      </c>
      <c r="L22" s="1">
        <v>0</v>
      </c>
      <c r="M22" s="1">
        <v>93</v>
      </c>
      <c r="N22" s="1">
        <v>1</v>
      </c>
      <c r="O22" s="1">
        <v>22</v>
      </c>
    </row>
    <row r="23" spans="1:15" x14ac:dyDescent="0.35">
      <c r="A23" s="5">
        <v>2696.3190416085404</v>
      </c>
      <c r="B23" s="1">
        <v>7</v>
      </c>
      <c r="C23" s="5" t="s">
        <v>25</v>
      </c>
      <c r="D23" s="1">
        <v>31.26</v>
      </c>
      <c r="E23" s="1">
        <v>-117.57</v>
      </c>
      <c r="F23" s="1">
        <v>3</v>
      </c>
      <c r="G23" s="5" t="s">
        <v>21</v>
      </c>
      <c r="H23" s="1">
        <v>35.229999999999997</v>
      </c>
      <c r="I23" s="1">
        <v>-119.71</v>
      </c>
      <c r="J23" s="1">
        <f t="shared" si="0"/>
        <v>4.5100443456799804</v>
      </c>
      <c r="K23" s="1" t="s">
        <v>5</v>
      </c>
      <c r="L23" s="1">
        <v>0</v>
      </c>
      <c r="M23" s="1">
        <v>98</v>
      </c>
      <c r="N23" s="1">
        <v>1</v>
      </c>
      <c r="O23" s="1">
        <v>14</v>
      </c>
    </row>
    <row r="24" spans="1:15" x14ac:dyDescent="0.35">
      <c r="A24" s="5">
        <v>1214</v>
      </c>
      <c r="B24" s="1">
        <v>7</v>
      </c>
      <c r="C24" s="5" t="s">
        <v>25</v>
      </c>
      <c r="D24" s="1">
        <v>31.26</v>
      </c>
      <c r="E24" s="1">
        <v>-117.57</v>
      </c>
      <c r="F24" s="1">
        <v>4</v>
      </c>
      <c r="G24" s="5" t="s">
        <v>22</v>
      </c>
      <c r="H24" s="1">
        <v>39.4</v>
      </c>
      <c r="I24" s="1">
        <v>-95.38</v>
      </c>
      <c r="J24" s="1">
        <f t="shared" si="0"/>
        <v>23.635898544375245</v>
      </c>
      <c r="K24" s="1" t="s">
        <v>8</v>
      </c>
      <c r="L24" s="1">
        <v>0</v>
      </c>
      <c r="M24" s="1">
        <v>87</v>
      </c>
      <c r="N24" s="1">
        <v>1</v>
      </c>
      <c r="O24" s="1">
        <v>12</v>
      </c>
    </row>
    <row r="25" spans="1:15" x14ac:dyDescent="0.35">
      <c r="A25" s="5">
        <v>1559</v>
      </c>
      <c r="B25" s="1">
        <v>7</v>
      </c>
      <c r="C25" s="5" t="s">
        <v>25</v>
      </c>
      <c r="D25" s="1">
        <v>31.26</v>
      </c>
      <c r="E25" s="1">
        <v>-117.57</v>
      </c>
      <c r="F25" s="1">
        <v>6</v>
      </c>
      <c r="G25" s="5" t="s">
        <v>24</v>
      </c>
      <c r="H25" s="1">
        <v>35.64</v>
      </c>
      <c r="I25" s="1">
        <v>-111.47</v>
      </c>
      <c r="J25" s="1">
        <f t="shared" si="0"/>
        <v>7.509620496403258</v>
      </c>
      <c r="K25" s="1" t="s">
        <v>9</v>
      </c>
      <c r="L25" s="1">
        <v>0</v>
      </c>
      <c r="M25" s="1">
        <v>82</v>
      </c>
      <c r="N25" s="1">
        <v>1</v>
      </c>
      <c r="O25" s="1">
        <v>23</v>
      </c>
    </row>
    <row r="27" spans="1:15" x14ac:dyDescent="0.35">
      <c r="B27" s="1"/>
      <c r="C27" s="1" t="s">
        <v>33</v>
      </c>
      <c r="D27" s="1" t="s">
        <v>34</v>
      </c>
      <c r="E27" s="1" t="s">
        <v>35</v>
      </c>
      <c r="F27" s="1" t="s">
        <v>36</v>
      </c>
      <c r="G27" s="3" t="s">
        <v>37</v>
      </c>
    </row>
    <row r="28" spans="1:15" x14ac:dyDescent="0.35">
      <c r="B28" s="1">
        <v>1</v>
      </c>
      <c r="C28" s="6" t="s">
        <v>19</v>
      </c>
      <c r="D28" s="1">
        <f>SUMIF($F$2:$F$25,B28,$A$2:$A$25)</f>
        <v>0</v>
      </c>
      <c r="E28" s="1">
        <f>SUMIF($B$2:$B$25,B28,$A$2:$A$25)</f>
        <v>9759</v>
      </c>
      <c r="F28" s="1">
        <f t="shared" ref="F28:F34" si="1">D28-E28</f>
        <v>-9759</v>
      </c>
      <c r="G28" s="5">
        <v>-10720</v>
      </c>
    </row>
    <row r="29" spans="1:15" x14ac:dyDescent="0.35">
      <c r="B29" s="1">
        <v>2</v>
      </c>
      <c r="C29" s="6" t="s">
        <v>20</v>
      </c>
      <c r="D29" s="1">
        <f t="shared" ref="D29:D34" si="2">SUMIF($F$2:$F$25,B29,$A$2:$A$25)</f>
        <v>0</v>
      </c>
      <c r="E29" s="1">
        <f t="shared" ref="E29:E34" si="3">SUMIF($B$2:$B$25,B29,$A$2:$A$25)</f>
        <v>1047.6809583914601</v>
      </c>
      <c r="F29" s="1">
        <f t="shared" si="1"/>
        <v>-1047.6809583914601</v>
      </c>
      <c r="G29" s="5">
        <v>1849</v>
      </c>
    </row>
    <row r="30" spans="1:15" x14ac:dyDescent="0.35">
      <c r="B30" s="1">
        <v>3</v>
      </c>
      <c r="C30" s="6" t="s">
        <v>21</v>
      </c>
      <c r="D30" s="1">
        <f t="shared" si="2"/>
        <v>3744.0000000000005</v>
      </c>
      <c r="E30" s="1">
        <f t="shared" si="3"/>
        <v>0</v>
      </c>
      <c r="F30" s="1">
        <f t="shared" si="1"/>
        <v>3744.0000000000005</v>
      </c>
      <c r="G30" s="5">
        <v>1743</v>
      </c>
    </row>
    <row r="31" spans="1:15" x14ac:dyDescent="0.35">
      <c r="B31" s="1">
        <v>4</v>
      </c>
      <c r="C31" s="6" t="s">
        <v>22</v>
      </c>
      <c r="D31" s="1">
        <f t="shared" si="2"/>
        <v>1214</v>
      </c>
      <c r="E31" s="1">
        <f t="shared" si="3"/>
        <v>0</v>
      </c>
      <c r="F31" s="1">
        <f t="shared" si="1"/>
        <v>1214</v>
      </c>
      <c r="G31" s="5">
        <v>1962</v>
      </c>
    </row>
    <row r="32" spans="1:15" x14ac:dyDescent="0.35">
      <c r="B32" s="1">
        <v>5</v>
      </c>
      <c r="C32" s="6" t="s">
        <v>23</v>
      </c>
      <c r="D32" s="1">
        <f t="shared" si="2"/>
        <v>0</v>
      </c>
      <c r="E32" s="1">
        <f t="shared" si="3"/>
        <v>0</v>
      </c>
      <c r="F32" s="1">
        <f t="shared" si="1"/>
        <v>0</v>
      </c>
      <c r="G32" s="5">
        <v>1463</v>
      </c>
    </row>
    <row r="33" spans="2:12" x14ac:dyDescent="0.35">
      <c r="B33" s="1">
        <v>6</v>
      </c>
      <c r="C33" s="6" t="s">
        <v>24</v>
      </c>
      <c r="D33" s="1">
        <f t="shared" si="2"/>
        <v>4061.6809583914601</v>
      </c>
      <c r="E33" s="1">
        <f t="shared" si="3"/>
        <v>0</v>
      </c>
      <c r="F33" s="1">
        <f t="shared" si="1"/>
        <v>4061.6809583914601</v>
      </c>
      <c r="G33" s="5">
        <v>1838</v>
      </c>
    </row>
    <row r="34" spans="2:12" x14ac:dyDescent="0.35">
      <c r="B34" s="1">
        <v>7</v>
      </c>
      <c r="C34" s="6" t="s">
        <v>25</v>
      </c>
      <c r="D34" s="1">
        <f t="shared" si="2"/>
        <v>7256.3190416085399</v>
      </c>
      <c r="E34" s="1">
        <f t="shared" si="3"/>
        <v>5469.3190416085399</v>
      </c>
      <c r="F34" s="1">
        <f t="shared" si="1"/>
        <v>1787</v>
      </c>
      <c r="G34" s="5">
        <v>1865</v>
      </c>
    </row>
    <row r="36" spans="2:12" x14ac:dyDescent="0.35">
      <c r="C36" s="1"/>
      <c r="D36" s="1" t="s">
        <v>51</v>
      </c>
      <c r="E36" s="1" t="s">
        <v>40</v>
      </c>
      <c r="F36" s="1"/>
      <c r="G36" s="3" t="s">
        <v>41</v>
      </c>
      <c r="H36" s="1" t="s">
        <v>42</v>
      </c>
      <c r="I36" s="1" t="s">
        <v>43</v>
      </c>
      <c r="J36" s="1" t="s">
        <v>44</v>
      </c>
      <c r="K36" s="1" t="s">
        <v>45</v>
      </c>
    </row>
    <row r="37" spans="2:12" x14ac:dyDescent="0.35">
      <c r="C37" s="1" t="s">
        <v>38</v>
      </c>
      <c r="D37" s="1" t="s">
        <v>46</v>
      </c>
      <c r="E37" s="1">
        <f>SUMPRODUCT(O2:O25,A2:A25)</f>
        <v>283723.42370734515</v>
      </c>
      <c r="F37" s="1"/>
      <c r="G37" s="5">
        <v>186191</v>
      </c>
      <c r="H37" s="1">
        <f>E37-G37</f>
        <v>97532.423707345151</v>
      </c>
      <c r="I37" s="1">
        <f>H37/G37</f>
        <v>0.52382995798585941</v>
      </c>
      <c r="J37" s="1">
        <v>0.5</v>
      </c>
      <c r="K37" s="10">
        <f>I37*J37</f>
        <v>0.2619149789929297</v>
      </c>
      <c r="L37" s="4"/>
    </row>
    <row r="38" spans="2:12" x14ac:dyDescent="0.35">
      <c r="C38" s="1" t="s">
        <v>38</v>
      </c>
      <c r="D38" s="1" t="s">
        <v>47</v>
      </c>
      <c r="E38" s="1">
        <f>SUMPRODUCT(A2:A25,J2:J25)</f>
        <v>212365.76225488406</v>
      </c>
      <c r="F38" s="1"/>
      <c r="G38" s="5">
        <v>100397</v>
      </c>
      <c r="H38" s="1">
        <f>E38-G38</f>
        <v>111968.76225488406</v>
      </c>
      <c r="I38" s="1">
        <f t="shared" ref="I38:I40" si="4">H38/G38</f>
        <v>1.1152600401892891</v>
      </c>
      <c r="J38" s="1">
        <v>0.5</v>
      </c>
      <c r="K38" s="10">
        <f t="shared" ref="K38:K40" si="5">I38*J38</f>
        <v>0.55763002009464457</v>
      </c>
      <c r="L38" s="4"/>
    </row>
    <row r="39" spans="2:12" x14ac:dyDescent="0.35">
      <c r="C39" s="1" t="s">
        <v>38</v>
      </c>
      <c r="D39" s="1" t="s">
        <v>48</v>
      </c>
      <c r="E39" s="1">
        <f>SUMPRODUCT(A2:A25,L2:L25)</f>
        <v>0</v>
      </c>
      <c r="F39" s="1"/>
      <c r="G39" s="5">
        <v>7972</v>
      </c>
      <c r="H39" s="1">
        <f>E39-G39</f>
        <v>-7972</v>
      </c>
      <c r="I39" s="1">
        <f t="shared" si="4"/>
        <v>-1</v>
      </c>
      <c r="J39" s="1">
        <v>0.5</v>
      </c>
      <c r="K39" s="10">
        <f t="shared" si="5"/>
        <v>-0.5</v>
      </c>
      <c r="L39" s="4"/>
    </row>
    <row r="40" spans="2:12" x14ac:dyDescent="0.35">
      <c r="C40" s="1" t="s">
        <v>38</v>
      </c>
      <c r="D40" s="1" t="s">
        <v>49</v>
      </c>
      <c r="E40" s="1">
        <f>SUMPRODUCT(A2:A25,N2:N25)</f>
        <v>16276</v>
      </c>
      <c r="F40" s="1"/>
      <c r="G40" s="5">
        <v>8304</v>
      </c>
      <c r="H40" s="1">
        <f>E40-G40</f>
        <v>7972</v>
      </c>
      <c r="I40" s="1">
        <f t="shared" si="4"/>
        <v>0.96001926782273606</v>
      </c>
      <c r="J40" s="1">
        <v>0.5</v>
      </c>
      <c r="K40" s="10">
        <f t="shared" si="5"/>
        <v>0.48000963391136803</v>
      </c>
      <c r="L40" s="4"/>
    </row>
    <row r="42" spans="2:12" x14ac:dyDescent="0.35">
      <c r="D42" s="2" t="s">
        <v>39</v>
      </c>
    </row>
    <row r="43" spans="2:12" x14ac:dyDescent="0.35">
      <c r="D43" s="2" t="s">
        <v>52</v>
      </c>
      <c r="E43" s="11">
        <v>0.20697299793113119</v>
      </c>
    </row>
  </sheetData>
  <mergeCells count="2">
    <mergeCell ref="B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Connections</vt:lpstr>
      <vt:lpstr>Locations</vt:lpstr>
      <vt:lpstr>Solution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Macaulay</dc:creator>
  <cp:lastModifiedBy>Marcus Macaulay</cp:lastModifiedBy>
  <dcterms:created xsi:type="dcterms:W3CDTF">2025-04-16T22:47:56Z</dcterms:created>
  <dcterms:modified xsi:type="dcterms:W3CDTF">2025-05-06T23:25:10Z</dcterms:modified>
</cp:coreProperties>
</file>