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sperlich\Documents\Arbeit DBI\20_Projekte\Transformationspfade\TP_RMG 2050\MKG_Marek\"/>
    </mc:Choice>
  </mc:AlternateContent>
  <xr:revisionPtr revIDLastSave="0" documentId="13_ncr:1_{D8410C8D-B065-4892-AD1C-2A5E9E4106D3}" xr6:coauthVersionLast="47" xr6:coauthVersionMax="47" xr10:uidLastSave="{00000000-0000-0000-0000-000000000000}"/>
  <bookViews>
    <workbookView xWindow="22932" yWindow="-108" windowWidth="23256" windowHeight="12576" activeTab="1" xr2:uid="{70DC6DF5-3380-46CC-BAEA-99F3FDC90B10}"/>
  </bookViews>
  <sheets>
    <sheet name="Mengen-Gerüst" sheetId="6" r:id="rId1"/>
    <sheet name="techn. Nutzungsdauer" sheetId="10" r:id="rId2"/>
    <sheet name="H2-Eignung" sheetId="9" r:id="rId3"/>
    <sheet name="Kosten-Gerüst" sheetId="11" r:id="rId4"/>
    <sheet name="Quellenverzeichnis" sheetId="7" r:id="rId5"/>
  </sheets>
  <definedNames>
    <definedName name="_Hlk69217697" localSheetId="2">'H2-Eignung'!#REF!</definedName>
    <definedName name="_Hlk69217697" localSheetId="3">'Kosten-Gerüst'!#REF!</definedName>
    <definedName name="_Hlk69217697" localSheetId="1">'techn. Nutzungsdauer'!#REF!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6" l="1"/>
  <c r="D51" i="6" l="1"/>
  <c r="N40" i="6" a="1"/>
  <c r="N40" i="6" s="1"/>
  <c r="N123" i="6" l="1" a="1"/>
  <c r="N123" i="6" s="1"/>
  <c r="N115" i="6" a="1"/>
  <c r="N115" i="6" s="1"/>
  <c r="N101" i="6" a="1"/>
  <c r="N101" i="6" s="1"/>
  <c r="N93" i="6" a="1"/>
  <c r="N93" i="6" s="1"/>
  <c r="N79" i="6" a="1"/>
  <c r="N79" i="6" s="1"/>
  <c r="N71" i="6" a="1"/>
  <c r="N71" i="6" s="1"/>
  <c r="L123" i="6" a="1"/>
  <c r="L123" i="6" s="1"/>
  <c r="K123" i="6"/>
  <c r="J123" i="6"/>
  <c r="I123" i="6"/>
  <c r="L115" i="6" a="1"/>
  <c r="L115" i="6" s="1"/>
  <c r="K115" i="6"/>
  <c r="J115" i="6"/>
  <c r="I115" i="6"/>
  <c r="L101" i="6" a="1"/>
  <c r="L101" i="6" s="1"/>
  <c r="K101" i="6"/>
  <c r="J101" i="6"/>
  <c r="I101" i="6"/>
  <c r="L93" i="6" a="1"/>
  <c r="L93" i="6" s="1"/>
  <c r="K93" i="6"/>
  <c r="J93" i="6"/>
  <c r="I93" i="6"/>
  <c r="L79" i="6" a="1"/>
  <c r="L79" i="6" s="1"/>
  <c r="K79" i="6"/>
  <c r="J79" i="6"/>
  <c r="I79" i="6"/>
  <c r="L71" i="6" a="1"/>
  <c r="L71" i="6" s="1"/>
  <c r="K71" i="6"/>
  <c r="J71" i="6"/>
  <c r="I71" i="6"/>
  <c r="H123" i="6"/>
  <c r="H115" i="6"/>
  <c r="H101" i="6"/>
  <c r="H93" i="6"/>
  <c r="H79" i="6"/>
  <c r="H71" i="6"/>
  <c r="N124" i="6" a="1"/>
  <c r="N124" i="6" s="1"/>
  <c r="N116" i="6" a="1"/>
  <c r="N116" i="6" s="1"/>
  <c r="N110" i="6" a="1"/>
  <c r="N110" i="6" s="1"/>
  <c r="N102" i="6" a="1"/>
  <c r="N102" i="6" s="1"/>
  <c r="N94" i="6" a="1"/>
  <c r="N94" i="6" s="1"/>
  <c r="N88" i="6" a="1"/>
  <c r="N88" i="6" s="1"/>
  <c r="O80" i="6"/>
  <c r="P80" i="6"/>
  <c r="N80" i="6"/>
  <c r="O72" i="6"/>
  <c r="P72" i="6"/>
  <c r="N72" i="6"/>
  <c r="M124" i="6"/>
  <c r="L124" i="6"/>
  <c r="K124" i="6"/>
  <c r="J124" i="6"/>
  <c r="I124" i="6"/>
  <c r="M116" i="6"/>
  <c r="L116" i="6"/>
  <c r="K116" i="6"/>
  <c r="J116" i="6"/>
  <c r="I116" i="6"/>
  <c r="M110" i="6"/>
  <c r="L110" i="6"/>
  <c r="K110" i="6"/>
  <c r="J110" i="6"/>
  <c r="I110" i="6"/>
  <c r="M102" i="6"/>
  <c r="L102" i="6"/>
  <c r="K102" i="6"/>
  <c r="J102" i="6"/>
  <c r="I102" i="6"/>
  <c r="M94" i="6"/>
  <c r="L94" i="6"/>
  <c r="K94" i="6"/>
  <c r="J94" i="6"/>
  <c r="I94" i="6"/>
  <c r="M88" i="6"/>
  <c r="L88" i="6"/>
  <c r="K88" i="6"/>
  <c r="J88" i="6"/>
  <c r="I88" i="6"/>
  <c r="M80" i="6"/>
  <c r="L80" i="6"/>
  <c r="K80" i="6"/>
  <c r="J80" i="6"/>
  <c r="I80" i="6"/>
  <c r="M72" i="6"/>
  <c r="L72" i="6"/>
  <c r="K72" i="6"/>
  <c r="J72" i="6"/>
  <c r="I72" i="6"/>
  <c r="O66" i="6"/>
  <c r="P66" i="6"/>
  <c r="N66" i="6"/>
  <c r="M66" i="6"/>
  <c r="L66" i="6"/>
  <c r="K66" i="6"/>
  <c r="I66" i="6"/>
  <c r="J66" i="6"/>
  <c r="H124" i="6"/>
  <c r="H116" i="6"/>
  <c r="H110" i="6"/>
  <c r="H102" i="6"/>
  <c r="H94" i="6"/>
  <c r="H88" i="6"/>
  <c r="H80" i="6"/>
  <c r="H72" i="6"/>
  <c r="H66" i="6"/>
  <c r="P64" i="6"/>
  <c r="O64" i="6"/>
  <c r="N64" i="6"/>
  <c r="M64" i="6"/>
  <c r="L64" i="6"/>
  <c r="K64" i="6"/>
  <c r="J64" i="6"/>
  <c r="I64" i="6"/>
  <c r="H64" i="6"/>
  <c r="E50" i="11" l="1"/>
  <c r="E49" i="11"/>
  <c r="K155" i="6" l="1"/>
  <c r="J155" i="6"/>
  <c r="I155" i="6"/>
  <c r="H155" i="6"/>
  <c r="P155" i="6"/>
  <c r="O155" i="6"/>
  <c r="D43" i="11" l="1"/>
  <c r="D41" i="11"/>
  <c r="N35" i="6" a="1"/>
  <c r="N35" i="6" s="1"/>
  <c r="N25" i="6" l="1" a="1"/>
  <c r="N25" i="6" s="1"/>
  <c r="N30" i="6" a="1"/>
  <c r="N30" i="6" s="1"/>
  <c r="L38" i="6"/>
  <c r="K38" i="6"/>
  <c r="J38" i="6"/>
  <c r="I38" i="6"/>
  <c r="L37" i="6"/>
  <c r="K37" i="6"/>
  <c r="J37" i="6"/>
  <c r="I37" i="6"/>
  <c r="L36" i="6"/>
  <c r="K36" i="6"/>
  <c r="J36" i="6"/>
  <c r="I36" i="6"/>
  <c r="L35" i="6"/>
  <c r="K35" i="6"/>
  <c r="J35" i="6"/>
  <c r="I35" i="6"/>
  <c r="L33" i="6"/>
  <c r="K33" i="6"/>
  <c r="J33" i="6"/>
  <c r="I33" i="6"/>
  <c r="L32" i="6"/>
  <c r="K32" i="6"/>
  <c r="J32" i="6"/>
  <c r="I32" i="6"/>
  <c r="L31" i="6"/>
  <c r="K31" i="6"/>
  <c r="J31" i="6"/>
  <c r="I31" i="6"/>
  <c r="L30" i="6"/>
  <c r="K30" i="6"/>
  <c r="J30" i="6"/>
  <c r="I30" i="6"/>
  <c r="L28" i="6"/>
  <c r="K28" i="6"/>
  <c r="J28" i="6"/>
  <c r="I28" i="6"/>
  <c r="L27" i="6"/>
  <c r="K27" i="6"/>
  <c r="J27" i="6"/>
  <c r="I27" i="6"/>
  <c r="L26" i="6"/>
  <c r="K26" i="6"/>
  <c r="J26" i="6"/>
  <c r="I26" i="6"/>
  <c r="L25" i="6"/>
  <c r="K25" i="6"/>
  <c r="J25" i="6"/>
  <c r="I25" i="6"/>
  <c r="D29" i="6" l="1"/>
  <c r="D24" i="6"/>
  <c r="D34" i="6"/>
  <c r="D50" i="11"/>
  <c r="D49" i="11"/>
  <c r="N43" i="6"/>
  <c r="D166" i="11" l="1"/>
  <c r="D165" i="11"/>
  <c r="D164" i="11"/>
  <c r="D163" i="11"/>
  <c r="D162" i="11"/>
  <c r="D12" i="11"/>
  <c r="N13" i="6" s="1"/>
  <c r="D11" i="11"/>
  <c r="N12" i="6" s="1"/>
  <c r="D10" i="11"/>
  <c r="N11" i="6" s="1"/>
  <c r="D9" i="11"/>
  <c r="N10" i="6" s="1"/>
  <c r="D7" i="11"/>
  <c r="N8" i="6" s="1"/>
  <c r="D8" i="11"/>
  <c r="N9" i="6" s="1"/>
  <c r="E12" i="11"/>
  <c r="O13" i="6" s="1"/>
  <c r="E11" i="11"/>
  <c r="O12" i="6" s="1"/>
  <c r="E10" i="11"/>
  <c r="O11" i="6" s="1"/>
  <c r="E9" i="11"/>
  <c r="O10" i="6" s="1"/>
  <c r="E8" i="11"/>
  <c r="O9" i="6" s="1"/>
  <c r="E7" i="11"/>
  <c r="O8" i="6" s="1"/>
  <c r="D17" i="11"/>
  <c r="N20" i="6" s="1"/>
  <c r="E170" i="6"/>
  <c r="E134" i="6" l="1"/>
  <c r="M25" i="6" l="1"/>
  <c r="P25" i="6"/>
  <c r="M28" i="6"/>
  <c r="D159" i="6" l="1"/>
  <c r="K144" i="6"/>
  <c r="L144" i="6"/>
  <c r="M144" i="6"/>
  <c r="N144" i="6"/>
  <c r="O144" i="6"/>
  <c r="P144" i="6"/>
  <c r="J144" i="6"/>
  <c r="I144" i="6"/>
  <c r="H144" i="6"/>
  <c r="D142" i="6"/>
  <c r="D143" i="6"/>
  <c r="H44" i="6" l="1"/>
  <c r="P13" i="6"/>
  <c r="M13" i="6"/>
  <c r="K13" i="6"/>
  <c r="J13" i="6"/>
  <c r="I13" i="6"/>
  <c r="H13" i="6"/>
  <c r="P27" i="6"/>
  <c r="P26" i="6"/>
  <c r="P16" i="6"/>
  <c r="O16" i="6"/>
  <c r="P175" i="6" l="1"/>
  <c r="O175" i="6"/>
  <c r="P174" i="6"/>
  <c r="O174" i="6"/>
  <c r="P173" i="6"/>
  <c r="O173" i="6"/>
  <c r="P172" i="6"/>
  <c r="O172" i="6"/>
  <c r="P171" i="6"/>
  <c r="O171" i="6"/>
  <c r="N175" i="6"/>
  <c r="N174" i="6"/>
  <c r="N173" i="6"/>
  <c r="N172" i="6"/>
  <c r="N171" i="6"/>
  <c r="P168" i="6"/>
  <c r="O168" i="6"/>
  <c r="P167" i="6"/>
  <c r="O167" i="6"/>
  <c r="P166" i="6"/>
  <c r="O166" i="6"/>
  <c r="P165" i="6"/>
  <c r="O165" i="6"/>
  <c r="P164" i="6"/>
  <c r="O164" i="6"/>
  <c r="N168" i="6"/>
  <c r="N167" i="6"/>
  <c r="N166" i="6"/>
  <c r="N165" i="6"/>
  <c r="N164" i="6"/>
  <c r="P162" i="6"/>
  <c r="O162" i="6"/>
  <c r="P161" i="6"/>
  <c r="O161" i="6"/>
  <c r="P160" i="6"/>
  <c r="O160" i="6"/>
  <c r="P159" i="6"/>
  <c r="O159" i="6"/>
  <c r="N162" i="6"/>
  <c r="N161" i="6"/>
  <c r="N160" i="6"/>
  <c r="N159" i="6"/>
  <c r="P152" i="6"/>
  <c r="O152" i="6"/>
  <c r="P151" i="6"/>
  <c r="O151" i="6"/>
  <c r="P150" i="6"/>
  <c r="O150" i="6"/>
  <c r="P149" i="6"/>
  <c r="O149" i="6"/>
  <c r="P148" i="6"/>
  <c r="O148" i="6"/>
  <c r="P147" i="6"/>
  <c r="O147" i="6"/>
  <c r="N152" i="6"/>
  <c r="N151" i="6"/>
  <c r="N150" i="6"/>
  <c r="N149" i="6"/>
  <c r="N148" i="6"/>
  <c r="N147" i="6"/>
  <c r="P143" i="6"/>
  <c r="O143" i="6"/>
  <c r="P140" i="6"/>
  <c r="O140" i="6"/>
  <c r="P139" i="6"/>
  <c r="O139" i="6"/>
  <c r="P138" i="6"/>
  <c r="O138" i="6"/>
  <c r="P137" i="6"/>
  <c r="O137" i="6"/>
  <c r="P136" i="6"/>
  <c r="O136" i="6"/>
  <c r="P135" i="6"/>
  <c r="O135" i="6"/>
  <c r="N143" i="6"/>
  <c r="N140" i="6"/>
  <c r="N139" i="6"/>
  <c r="N138" i="6"/>
  <c r="N137" i="6"/>
  <c r="N136" i="6"/>
  <c r="N135" i="6"/>
  <c r="P60" i="6"/>
  <c r="O60" i="6"/>
  <c r="N60" i="6"/>
  <c r="P58" i="6"/>
  <c r="O58" i="6"/>
  <c r="P57" i="6"/>
  <c r="O57" i="6"/>
  <c r="P56" i="6"/>
  <c r="O56" i="6"/>
  <c r="P55" i="6"/>
  <c r="O55" i="6"/>
  <c r="P54" i="6"/>
  <c r="O54" i="6"/>
  <c r="P52" i="6"/>
  <c r="O52" i="6"/>
  <c r="P51" i="6"/>
  <c r="O51" i="6"/>
  <c r="N58" i="6"/>
  <c r="N57" i="6"/>
  <c r="N56" i="6"/>
  <c r="N55" i="6"/>
  <c r="N54" i="6"/>
  <c r="N52" i="6"/>
  <c r="N51" i="6"/>
  <c r="P47" i="6"/>
  <c r="O47" i="6"/>
  <c r="P44" i="6"/>
  <c r="O44" i="6"/>
  <c r="O43" i="6"/>
  <c r="N44" i="6"/>
  <c r="P38" i="6"/>
  <c r="P37" i="6"/>
  <c r="P36" i="6"/>
  <c r="P35" i="6"/>
  <c r="P33" i="6"/>
  <c r="P32" i="6"/>
  <c r="P31" i="6"/>
  <c r="P30" i="6"/>
  <c r="P40" i="6"/>
  <c r="N16" i="6"/>
  <c r="P12" i="6"/>
  <c r="P11" i="6"/>
  <c r="P10" i="6"/>
  <c r="M175" i="6"/>
  <c r="L175" i="6"/>
  <c r="K175" i="6"/>
  <c r="J175" i="6"/>
  <c r="M174" i="6"/>
  <c r="L174" i="6"/>
  <c r="K174" i="6"/>
  <c r="J174" i="6"/>
  <c r="M173" i="6"/>
  <c r="L173" i="6"/>
  <c r="K173" i="6"/>
  <c r="J173" i="6"/>
  <c r="M172" i="6"/>
  <c r="L172" i="6"/>
  <c r="K172" i="6"/>
  <c r="J172" i="6"/>
  <c r="M171" i="6"/>
  <c r="L171" i="6"/>
  <c r="K171" i="6"/>
  <c r="J171" i="6"/>
  <c r="I175" i="6"/>
  <c r="I174" i="6"/>
  <c r="I173" i="6"/>
  <c r="I172" i="6"/>
  <c r="I171" i="6"/>
  <c r="M168" i="6"/>
  <c r="L168" i="6"/>
  <c r="K168" i="6"/>
  <c r="J168" i="6"/>
  <c r="M167" i="6"/>
  <c r="L167" i="6"/>
  <c r="K167" i="6"/>
  <c r="J167" i="6"/>
  <c r="M166" i="6"/>
  <c r="L166" i="6"/>
  <c r="K166" i="6"/>
  <c r="J166" i="6"/>
  <c r="M165" i="6"/>
  <c r="L165" i="6"/>
  <c r="K165" i="6"/>
  <c r="J165" i="6"/>
  <c r="M164" i="6"/>
  <c r="L164" i="6"/>
  <c r="K164" i="6"/>
  <c r="J164" i="6"/>
  <c r="I168" i="6"/>
  <c r="I167" i="6"/>
  <c r="I166" i="6"/>
  <c r="I165" i="6"/>
  <c r="I164" i="6"/>
  <c r="M162" i="6"/>
  <c r="L162" i="6"/>
  <c r="K162" i="6"/>
  <c r="J162" i="6"/>
  <c r="M161" i="6"/>
  <c r="L161" i="6"/>
  <c r="K161" i="6"/>
  <c r="J161" i="6"/>
  <c r="M160" i="6"/>
  <c r="L160" i="6"/>
  <c r="K160" i="6"/>
  <c r="J160" i="6"/>
  <c r="M159" i="6"/>
  <c r="L159" i="6"/>
  <c r="K159" i="6"/>
  <c r="J159" i="6"/>
  <c r="I162" i="6"/>
  <c r="I161" i="6"/>
  <c r="I160" i="6"/>
  <c r="I159" i="6"/>
  <c r="M152" i="6"/>
  <c r="L152" i="6"/>
  <c r="K152" i="6"/>
  <c r="J152" i="6"/>
  <c r="M151" i="6"/>
  <c r="L151" i="6"/>
  <c r="K151" i="6"/>
  <c r="J151" i="6"/>
  <c r="M150" i="6"/>
  <c r="L150" i="6"/>
  <c r="K150" i="6"/>
  <c r="J150" i="6"/>
  <c r="M149" i="6"/>
  <c r="L149" i="6"/>
  <c r="K149" i="6"/>
  <c r="J149" i="6"/>
  <c r="M148" i="6"/>
  <c r="L148" i="6"/>
  <c r="K148" i="6"/>
  <c r="J148" i="6"/>
  <c r="M147" i="6"/>
  <c r="L147" i="6"/>
  <c r="K147" i="6"/>
  <c r="J147" i="6"/>
  <c r="I152" i="6"/>
  <c r="I151" i="6"/>
  <c r="I150" i="6"/>
  <c r="I149" i="6"/>
  <c r="I148" i="6"/>
  <c r="I147" i="6"/>
  <c r="H143" i="6"/>
  <c r="M143" i="6"/>
  <c r="L143" i="6"/>
  <c r="K143" i="6"/>
  <c r="J143" i="6"/>
  <c r="M140" i="6"/>
  <c r="L140" i="6"/>
  <c r="K140" i="6"/>
  <c r="J140" i="6"/>
  <c r="M139" i="6"/>
  <c r="L139" i="6"/>
  <c r="K139" i="6"/>
  <c r="J139" i="6"/>
  <c r="M138" i="6"/>
  <c r="L138" i="6"/>
  <c r="K138" i="6"/>
  <c r="J138" i="6"/>
  <c r="M137" i="6"/>
  <c r="L137" i="6"/>
  <c r="K137" i="6"/>
  <c r="J137" i="6"/>
  <c r="M136" i="6"/>
  <c r="L136" i="6"/>
  <c r="K136" i="6"/>
  <c r="J136" i="6"/>
  <c r="M135" i="6"/>
  <c r="L135" i="6"/>
  <c r="K135" i="6"/>
  <c r="J135" i="6"/>
  <c r="I143" i="6"/>
  <c r="I140" i="6"/>
  <c r="I139" i="6"/>
  <c r="I138" i="6"/>
  <c r="I137" i="6"/>
  <c r="I136" i="6"/>
  <c r="I135" i="6"/>
  <c r="M60" i="6"/>
  <c r="L60" i="6"/>
  <c r="K60" i="6"/>
  <c r="J60" i="6"/>
  <c r="I60" i="6"/>
  <c r="H60" i="6"/>
  <c r="M58" i="6"/>
  <c r="L58" i="6"/>
  <c r="K58" i="6"/>
  <c r="J58" i="6"/>
  <c r="M57" i="6"/>
  <c r="L57" i="6"/>
  <c r="K57" i="6"/>
  <c r="J57" i="6"/>
  <c r="M56" i="6"/>
  <c r="L56" i="6"/>
  <c r="K56" i="6"/>
  <c r="J56" i="6"/>
  <c r="M55" i="6"/>
  <c r="L55" i="6"/>
  <c r="K55" i="6"/>
  <c r="J55" i="6"/>
  <c r="M54" i="6"/>
  <c r="L54" i="6"/>
  <c r="K54" i="6"/>
  <c r="J54" i="6"/>
  <c r="I58" i="6"/>
  <c r="I57" i="6"/>
  <c r="I56" i="6"/>
  <c r="I55" i="6"/>
  <c r="I54" i="6"/>
  <c r="M52" i="6"/>
  <c r="L52" i="6"/>
  <c r="K52" i="6"/>
  <c r="J52" i="6"/>
  <c r="M51" i="6"/>
  <c r="L51" i="6"/>
  <c r="K51" i="6"/>
  <c r="J51" i="6"/>
  <c r="I52" i="6"/>
  <c r="I51" i="6"/>
  <c r="M47" i="6"/>
  <c r="L47" i="6"/>
  <c r="K47" i="6"/>
  <c r="J47" i="6"/>
  <c r="I47" i="6"/>
  <c r="M44" i="6"/>
  <c r="L44" i="6"/>
  <c r="K44" i="6"/>
  <c r="J44" i="6"/>
  <c r="M43" i="6"/>
  <c r="L43" i="6"/>
  <c r="K43" i="6"/>
  <c r="J43" i="6"/>
  <c r="I44" i="6"/>
  <c r="I43" i="6"/>
  <c r="M38" i="6"/>
  <c r="M37" i="6"/>
  <c r="M36" i="6"/>
  <c r="M35" i="6"/>
  <c r="M33" i="6"/>
  <c r="M32" i="6"/>
  <c r="M31" i="6"/>
  <c r="M30" i="6"/>
  <c r="M27" i="6"/>
  <c r="M26" i="6"/>
  <c r="M40" i="6"/>
  <c r="L40" i="6"/>
  <c r="K40" i="6"/>
  <c r="J40" i="6"/>
  <c r="I40" i="6"/>
  <c r="M20" i="6"/>
  <c r="L20" i="6"/>
  <c r="K20" i="6"/>
  <c r="J20" i="6"/>
  <c r="I20" i="6"/>
  <c r="M16" i="6"/>
  <c r="L16" i="6"/>
  <c r="K16" i="6"/>
  <c r="J16" i="6"/>
  <c r="I16" i="6"/>
  <c r="M12" i="6"/>
  <c r="L12" i="6"/>
  <c r="M11" i="6"/>
  <c r="L11" i="6"/>
  <c r="M10" i="6"/>
  <c r="L10" i="6"/>
  <c r="M9" i="6"/>
  <c r="L9" i="6"/>
  <c r="K12" i="6"/>
  <c r="K11" i="6"/>
  <c r="K10" i="6"/>
  <c r="K9" i="6"/>
  <c r="M8" i="6"/>
  <c r="L8" i="6"/>
  <c r="K8" i="6"/>
  <c r="J12" i="6"/>
  <c r="J11" i="6"/>
  <c r="J10" i="6"/>
  <c r="J9" i="6"/>
  <c r="J8" i="6"/>
  <c r="I12" i="6"/>
  <c r="I11" i="6"/>
  <c r="I10" i="6"/>
  <c r="I9" i="6"/>
  <c r="I8" i="6"/>
  <c r="H175" i="6"/>
  <c r="H174" i="6"/>
  <c r="H173" i="6"/>
  <c r="H172" i="6"/>
  <c r="H171" i="6"/>
  <c r="H168" i="6"/>
  <c r="H167" i="6"/>
  <c r="H166" i="6"/>
  <c r="H165" i="6"/>
  <c r="H164" i="6"/>
  <c r="H162" i="6"/>
  <c r="H161" i="6"/>
  <c r="H160" i="6"/>
  <c r="H159" i="6"/>
  <c r="H152" i="6"/>
  <c r="H151" i="6"/>
  <c r="H150" i="6"/>
  <c r="H149" i="6"/>
  <c r="H148" i="6"/>
  <c r="H147" i="6"/>
  <c r="H140" i="6"/>
  <c r="H139" i="6"/>
  <c r="H138" i="6"/>
  <c r="H137" i="6"/>
  <c r="H136" i="6"/>
  <c r="H135" i="6"/>
  <c r="H58" i="6"/>
  <c r="H57" i="6"/>
  <c r="H56" i="6"/>
  <c r="H55" i="6"/>
  <c r="H54" i="6"/>
  <c r="H52" i="6"/>
  <c r="H51" i="6"/>
  <c r="H47" i="6"/>
  <c r="H43" i="6"/>
  <c r="H20" i="6"/>
  <c r="H40" i="6"/>
  <c r="H16" i="6"/>
  <c r="H12" i="6"/>
  <c r="H11" i="6"/>
  <c r="H10" i="6"/>
  <c r="H9" i="6"/>
  <c r="H8" i="6"/>
  <c r="E146" i="6" l="1"/>
  <c r="D151" i="6" s="1"/>
  <c r="D144" i="6" l="1"/>
  <c r="D138" i="6"/>
  <c r="D137" i="6"/>
  <c r="D136" i="6"/>
  <c r="D148" i="6"/>
  <c r="D147" i="6"/>
  <c r="D140" i="6"/>
  <c r="D150" i="6"/>
  <c r="D149" i="6"/>
  <c r="D135" i="6"/>
  <c r="D152" i="6"/>
  <c r="D139" i="6"/>
  <c r="F157" i="6" l="1"/>
  <c r="D161" i="6"/>
  <c r="D44" i="6"/>
  <c r="D43" i="6"/>
  <c r="E164" i="6" l="1"/>
  <c r="E165" i="6"/>
  <c r="D160" i="6"/>
  <c r="D162" i="6"/>
  <c r="E52" i="6" l="1"/>
  <c r="D5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tc={76EF0833-7E72-4D8C-9653-BC5707450D59}</author>
    <author>tc={8D630B68-BBA7-4DEC-817B-C2DFC9128A05}</author>
    <author>tc={093BAC41-3882-4545-99C9-03BA59F8FD3C}</author>
    <author>tc={D1A2F816-90B2-4D39-AAE0-5331488DA039}</author>
    <author>tc={F5B3436E-ACEA-4E55-97CB-B208531EAC2D}</author>
    <author>tc={C9607A12-4072-4EE3-9FD2-F3E50D7163D4}</author>
    <author>tc={7A599D2D-9674-4C72-853E-FB771BB1A277}</author>
    <author>tc={FEE802D4-A332-4B77-9C7E-AD51373C7E09}</author>
    <author>tc={A803F21F-4030-405E-BA76-91A2B19D2EFD}</author>
    <author>tc={35322F92-617E-4E36-BBF9-583C7CBA495C}</author>
  </authors>
  <commentList>
    <comment ref="E143" authorId="0" shapeId="0" xr:uid="{76EF0833-7E72-4D8C-9653-BC5707450D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vorläufige Ergebnisse</t>
      </text>
    </comment>
    <comment ref="H143" authorId="1" shapeId="0" xr:uid="{8D630B68-BBA7-4DEC-817B-C2DFC9128A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in Nutzungsdauer</t>
      </text>
    </comment>
    <comment ref="N143" authorId="2" shapeId="0" xr:uid="{093BAC41-3882-4545-99C9-03BA59F8FD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im Kostengerüst</t>
      </text>
    </comment>
    <comment ref="O143" authorId="3" shapeId="0" xr:uid="{D1A2F816-90B2-4D39-AAE0-5331488DA0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im Kostengerüst</t>
      </text>
    </comment>
    <comment ref="P143" authorId="4" shapeId="0" xr:uid="{F5B3436E-ACEA-4E55-97CB-B208531EAC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im Kostengerüst</t>
      </text>
    </comment>
    <comment ref="E144" authorId="5" shapeId="0" xr:uid="{C9607A12-4072-4EE3-9FD2-F3E50D7163D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vorläufige Ergebnisse</t>
      </text>
    </comment>
    <comment ref="H144" authorId="6" shapeId="0" xr:uid="{7A599D2D-9674-4C72-853E-FB771BB1A2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in Nutzungsdauer</t>
      </text>
    </comment>
    <comment ref="N144" authorId="7" shapeId="0" xr:uid="{FEE802D4-A332-4B77-9C7E-AD51373C7E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im Kostengerüst</t>
      </text>
    </comment>
    <comment ref="O144" authorId="8" shapeId="0" xr:uid="{A803F21F-4030-405E-BA76-91A2B19D2E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im Kostengerüst</t>
      </text>
    </comment>
    <comment ref="P144" authorId="9" shapeId="0" xr:uid="{35322F92-617E-4E36-BBF9-583C7CBA49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Daten im Kostengerüst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tc={BBA92156-B756-4508-9F2A-76992C88A5C2}</author>
  </authors>
  <commentList>
    <comment ref="D9" authorId="0" shapeId="0" xr:uid="{BBA92156-B756-4508-9F2A-76992C88A5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reguläre Erneuerung, daher Nutzungsdauer pauschal auf 100 Jahre gesetzt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tc={95E7BE93-3EF3-4F8E-BC92-24276D0A7A61}</author>
    <author>tc={4EFAA36D-960B-46CA-AC63-583EE2F18CCD}</author>
    <author>tc={80A2BC93-F1F1-41F0-8D88-A3C6559E304E}</author>
    <author>tc={CCF29CEA-4F0D-4412-970B-C442D10F99E6}</author>
    <author>tc={04D486D9-E10D-4668-9805-BCFD92768985}</author>
    <author>tc={5F5F5F97-3C04-487B-A551-67FC0079BF2E}</author>
    <author>tc={A0B8C522-94B6-4580-A537-5B0E9A707745}</author>
    <author>tc={E90DDE6E-42BA-4DD1-8276-CACF1574CEE6}</author>
    <author>tc={7820B113-06CA-4187-B8E9-7588F895B69C}</author>
    <author>tc={3806E9F9-B937-4D2F-A060-6632790BFBBA}</author>
    <author>tc={7B2B5F91-91DB-46BE-9BB5-9A3FD61EA098}</author>
    <author>tc={6B772224-99F9-41D1-A811-37836310C2D4}</author>
    <author>tc={01898B48-0061-43DF-B9A9-F9E79F3EF4BF}</author>
    <author>tc={81E7B0B2-F423-4054-9C0F-03D2210C19CC}</author>
    <author>tc={18011BFC-33D3-42D9-8046-A5CEF58D5B67}</author>
    <author>tc={8B692FFC-07F6-48FF-994A-5820C4C9DC7B}</author>
    <author>tc={F33730E5-5174-4BC6-8225-97F0B27B2487}</author>
    <author>tc={1FE56855-E89C-48BA-AE4E-5D9EBCCB6F71}</author>
    <author>tc={5601E1AA-0AE5-4519-ACDD-420319A4D958}</author>
    <author>tc={A3F5CF85-A0F5-4CCF-99E5-53B918B354F3}</author>
    <author>tc={AEADC343-1285-4D60-A9E0-96B360247243}</author>
    <author>tc={A6B14FA4-8A96-4DA5-9799-8EE2A16C1060}</author>
    <author>tc={19F67D32-571F-435C-AD59-75186EF7848A}</author>
    <author>tc={2EBF4475-4AC9-481E-B696-296C2F61037A}</author>
    <author>tc={F69E2F3D-A23F-431F-9CBB-CE4C09695AD5}</author>
    <author>tc={D08195CE-BA2D-481B-B891-396D0D832749}</author>
    <author>tc={F46CEEA6-B969-4EDA-8285-953CE39CF6E1}</author>
    <author>tc={40A4E1AE-8CED-4529-B731-86C2ED2CCAF0}</author>
    <author>tc={5EB0BD0D-3684-4199-8E7C-96DA0C83723F}</author>
    <author>tc={264E5C6A-0509-4D1E-93B6-A33CA2D4BA6D}</author>
    <author>tc={354526B8-3731-4E64-A49D-4D3E4CAC131B}</author>
    <author>tc={B6929D88-10EB-4637-9F24-7B5C4ACD20BE}</author>
    <author>tc={97A2E9A0-911D-47BC-B60D-90000119B0B3}</author>
    <author>tc={A70218C8-2BB6-48A0-BCED-A2B382584BDE}</author>
    <author>tc={A8AF351F-44EB-4C1E-BB9B-34B0821E9B2C}</author>
    <author>tc={AB02033D-BF87-4067-8ED2-126B035A4241}</author>
    <author>tc={12B5266C-3A27-4FDF-980C-5B70B909ADB6}</author>
    <author>tc={2A9FF6E7-DACC-4FB1-8A44-61068A117E5D}</author>
    <author>tc={E961AB57-05F3-4828-A893-CF7814665E15}</author>
  </authors>
  <commentList>
    <comment ref="D6" authorId="0" shapeId="0" xr:uid="{95E7BE93-3EF3-4F8E-BC92-24276D0A7A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für die Umstellung der Leitungen (100 Vol.-% H2-Tol.) auf H2 fallen trotzdem Kosten an, daher die H2-Tol. für die Modellberechnung auf 99 % setzen</t>
      </text>
    </comment>
    <comment ref="F6" authorId="1" shapeId="0" xr:uid="{4EFAA36D-960B-46CA-AC63-583EE2F18C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für die Umstellung der Leitung auf H2 fallen trotzdem Kosten an, daher die H2-Tol. für die Modellberechnung auf 99 % setzen</t>
      </text>
    </comment>
    <comment ref="F7" authorId="2" shapeId="0" xr:uid="{80A2BC93-F1F1-41F0-8D88-A3C6559E30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bedingt geeignet</t>
      </text>
    </comment>
    <comment ref="H7" authorId="3" shapeId="0" xr:uid="{CCF29CEA-4F0D-4412-970B-C442D10F99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 Worst Case: Neubau
im Best Case: Umstellung</t>
      </text>
    </comment>
    <comment ref="F8" authorId="4" shapeId="0" xr:uid="{04D486D9-E10D-4668-9805-BCFD927689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bedingt geeignet</t>
      </text>
    </comment>
    <comment ref="H8" authorId="5" shapeId="0" xr:uid="{5F5F5F97-3C04-487B-A551-67FC0079BF2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 Worst Case: Neubau
im Best Case: Umstellung</t>
      </text>
    </comment>
    <comment ref="H9" authorId="6" shapeId="0" xr:uid="{A0B8C522-94B6-4580-A537-5B0E9A7077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9" authorId="7" shapeId="0" xr:uid="{E90DDE6E-42BA-4DD1-8276-CACF1574CE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0" authorId="8" shapeId="0" xr:uid="{7820B113-06CA-4187-B8E9-7588F895B6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0" authorId="9" shapeId="0" xr:uid="{3806E9F9-B937-4D2F-A060-6632790BFB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1" authorId="10" shapeId="0" xr:uid="{7B2B5F91-91DB-46BE-9BB5-9A3FD61EA0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1" authorId="11" shapeId="0" xr:uid="{6B772224-99F9-41D1-A811-37836310C2D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2" authorId="12" shapeId="0" xr:uid="{01898B48-0061-43DF-B9A9-F9E79F3EF4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2" authorId="13" shapeId="0" xr:uid="{81E7B0B2-F423-4054-9C0F-03D2210C19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3" authorId="14" shapeId="0" xr:uid="{18011BFC-33D3-42D9-8046-A5CEF58D5B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3" authorId="15" shapeId="0" xr:uid="{8B692FFC-07F6-48FF-994A-5820C4C9DC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4" authorId="16" shapeId="0" xr:uid="{F33730E5-5174-4BC6-8225-97F0B27B24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4" authorId="17" shapeId="0" xr:uid="{1FE56855-E89C-48BA-AE4E-5D9EBCCB6F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5" authorId="18" shapeId="0" xr:uid="{5601E1AA-0AE5-4519-ACDD-420319A4D95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5" authorId="19" shapeId="0" xr:uid="{A3F5CF85-A0F5-4CCF-99E5-53B918B354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16" authorId="20" shapeId="0" xr:uid="{AEADC343-1285-4D60-A9E0-96B3602472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 Worst Case: Neubau
im Best Case: Umstellung</t>
      </text>
    </comment>
    <comment ref="C18" authorId="21" shapeId="0" xr:uid="{A6B14FA4-8A96-4DA5-9799-8EE2A16C10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Annahme: niedriglegierter Stahl</t>
      </text>
    </comment>
    <comment ref="H18" authorId="22" shapeId="0" xr:uid="{19F67D32-571F-435C-AD59-75186EF784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18" authorId="23" shapeId="0" xr:uid="{2EBF4475-4AC9-481E-B696-296C2F6103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23" authorId="24" shapeId="0" xr:uid="{F69E2F3D-A23F-431F-9CBB-CE4C09695A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25" authorId="25" shapeId="0" xr:uid="{D08195CE-BA2D-481B-B891-396D0D8327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25" authorId="26" shapeId="0" xr:uid="{F46CEEA6-B969-4EDA-8285-953CE39CF6E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D44" authorId="27" shapeId="0" xr:uid="{40A4E1AE-8CED-4529-B731-86C2ED2CCA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für die Umstellung der Leitungen (100 Vol.-% H2-Tol.) auf H2 fallen trotzdem Kosten an, daher die H2-Tol. für die Modellberechnung auf 99 % setzen</t>
      </text>
    </comment>
    <comment ref="F44" authorId="28" shapeId="0" xr:uid="{5EB0BD0D-3684-4199-8E7C-96DA0C83723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für die Umstellung der Leitungen (100 Vol.-% H2-Tol.) auf H2 fallen trotzdem Kosten an, daher die H2-Tol. für die Modellberechnung auf 99 % setzen</t>
      </text>
    </comment>
    <comment ref="D45" authorId="29" shapeId="0" xr:uid="{264E5C6A-0509-4D1E-93B6-A33CA2D4BA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laut Input VNB am 27.04.21, 3-4 % der HD-Stahlleitungen &gt; 16 bar sind aus hochfestem Stahl und wohlmöglich wasserstoffsensibel</t>
      </text>
    </comment>
    <comment ref="H45" authorId="30" shapeId="0" xr:uid="{354526B8-3731-4E64-A49D-4D3E4CAC13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45" authorId="31" shapeId="0" xr:uid="{B6929D88-10EB-4637-9F24-7B5C4ACD20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H46" authorId="32" shapeId="0" xr:uid="{97A2E9A0-911D-47BC-B60D-90000119B0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Umstellung</t>
      </text>
    </comment>
    <comment ref="I46" authorId="33" shapeId="0" xr:uid="{A70218C8-2BB6-48A0-BCED-A2B382584B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Neubau</t>
      </text>
    </comment>
    <comment ref="D52" authorId="34" shapeId="0" xr:uid="{A8AF351F-44EB-4C1E-BB9B-34B0821E9B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Sicherheitsannahme</t>
      </text>
    </comment>
    <comment ref="H90" authorId="35" shapeId="0" xr:uid="{AB02033D-BF87-4067-8ED2-126B035A42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 2024</t>
      </text>
    </comment>
    <comment ref="H91" authorId="36" shapeId="0" xr:uid="{12B5266C-3A27-4FDF-980C-5B70B909AD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 2024</t>
      </text>
    </comment>
    <comment ref="H92" authorId="37" shapeId="0" xr:uid="{2A9FF6E7-DACC-4FB1-8A44-61068A117E5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 2024</t>
      </text>
    </comment>
    <comment ref="H93" authorId="38" shapeId="0" xr:uid="{E961AB57-05F3-4828-A893-CF7814665E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 2024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tc={3144FE9D-6DB8-41A3-B046-C736C271D5A1}</author>
    <author>tc={34DB6FF0-F6B4-4F2D-8FCD-6A8F164040AA}</author>
    <author>tc={CA0DBFAF-9A6F-410D-BAB8-598BEA95FE86}</author>
    <author>tc={17412502-BFC0-4C94-BFF4-883A88D7F72C}</author>
    <author>tc={9B737562-1A80-4397-AB8A-33C53A74FEB0}</author>
    <author>tc={FFCDF9BB-CD2C-4958-93C1-0F55E219C6AD}</author>
    <author>tc={26195A97-1EEC-4116-87D0-22653EB08884}</author>
    <author>tc={7200482C-6343-482C-AA2C-ACC97FA5E628}</author>
    <author>tc={35F124A9-B629-41C4-9AB8-9D0A1D2C9414}</author>
    <author>tc={3C94F89F-7FAB-495A-BE5D-4F892E12F23A}</author>
    <author>tc={6C05265D-CA15-4351-8F45-65832211AB69}</author>
    <author>tc={94C0E53F-5F64-40F7-A09D-98EE67299E56}</author>
    <author>tc={D9F4948A-2B83-4319-B5C4-1B022E395B76}</author>
    <author>tc={40457D73-C8A6-4E5B-861D-3A84BB4EE0F1}</author>
    <author>tc={4AAE0C9C-44AC-45F7-B92A-F220732A80BB}</author>
    <author>tc={60B44A17-E718-48D6-9AD6-34C52A5D51E7}</author>
    <author>tc={5C16B8D4-A701-4D81-817B-D37B6D7AE6B6}</author>
    <author>tc={9A3B0CF3-1425-47C4-A565-2577A21DD843}</author>
    <author>tc={1805C15B-5171-4B34-B319-BB1A42DC9078}</author>
    <author>tc={40FF356A-6761-4171-A60A-477597BE418D}</author>
    <author>tc={791F106C-69BC-452A-ADC4-793CA6A8933F}</author>
    <author>tc={F66D4A85-A6DD-4E56-9671-1A6F0C64C3FC}</author>
    <author>tc={96D0FD44-51E8-4C61-8AAA-61BA0A56D722}</author>
    <author>tc={DE289F32-94C7-41D9-9E68-C09A2F990AF6}</author>
    <author>tc={D498448E-4D62-4566-8D16-382D4A9C6282}</author>
    <author>tc={BC9C27F5-BDB0-4D37-8824-087672DDE3BF}</author>
    <author>tc={696F68B4-7DCC-4822-8665-7719DF116AE8}</author>
    <author>tc={64AF00F3-CFC9-4497-810B-98F8EF032A35}</author>
    <author>tc={9154CF46-E4AC-4B17-BEC6-6EAC230E0520}</author>
    <author>tc={7B539039-6C42-4B87-A18D-2B2EC9B1D3EF}</author>
    <author>tc={C962251A-B8DD-4575-A38C-ABD2EB7A0FC2}</author>
    <author>tc={F59006D3-622C-43D4-82B3-552B75DCD8CD}</author>
    <author>tc={75B97090-0093-4D8D-A787-8514D3B854E8}</author>
    <author>tc={9761A60D-336B-4351-986F-BBDAA4F4EB94}</author>
  </authors>
  <commentList>
    <comment ref="D7" authorId="0" shapeId="0" xr:uid="{3144FE9D-6DB8-41A3-B046-C736C271D5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DN400, DP80, Kostenfaktor 1,1</t>
      </text>
    </comment>
    <comment ref="E7" authorId="1" shapeId="0" xr:uid="{34DB6FF0-F6B4-4F2D-8FCD-6A8F164040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DN400, DP80, Kostenfaktor 1,1</t>
      </text>
    </comment>
    <comment ref="D8" authorId="2" shapeId="0" xr:uid="{CA0DBFAF-9A6F-410D-BAB8-598BEA95FE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DN600, DP80, Umstellungsfaktor 1,1</t>
      </text>
    </comment>
    <comment ref="E8" authorId="3" shapeId="0" xr:uid="{17412502-BFC0-4C94-BFF4-883A88D7F7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DN600, DP80, Kostenfaktor 1,1</t>
      </text>
    </comment>
    <comment ref="D9" authorId="4" shapeId="0" xr:uid="{9B737562-1A80-4397-AB8A-33C53A74FE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DN900, DP80,  Kostenfaktor Umstellung 0,2</t>
      </text>
    </comment>
    <comment ref="E9" authorId="5" shapeId="0" xr:uid="{FFCDF9BB-CD2C-4958-93C1-0F55E219C6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DN900, DP80, Kostenfaktor 1,1</t>
      </text>
    </comment>
    <comment ref="D10" authorId="6" shapeId="0" xr:uid="{26195A97-1EEC-4116-87D0-22653EB088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DN1200, DP80,  Kostenfaktor Umstellung 0,2</t>
      </text>
    </comment>
    <comment ref="E10" authorId="7" shapeId="0" xr:uid="{7200482C-6343-482C-AA2C-ACC97FA5E6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DN1200, DP80, Kostenfaktor 1,1</t>
      </text>
    </comment>
    <comment ref="D11" authorId="8" shapeId="0" xr:uid="{35F124A9-B629-41C4-9AB8-9D0A1D2C94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DN1400, DP80,  Kostenfaktor Umstellung 0,2</t>
      </text>
    </comment>
    <comment ref="E11" authorId="9" shapeId="0" xr:uid="{3C94F89F-7FAB-495A-BE5D-4F892E12F2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DN1400, DP80,  Kostenfaktor Umstellung 0,2</t>
      </text>
    </comment>
    <comment ref="D17" authorId="10" shapeId="0" xr:uid="{6C05265D-CA15-4351-8F45-65832211A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Kosten in €/MW (NEP Gas 20-30)
Komplexität der  Verdichterstation: mittel
Leistungsklasse je ME: 10-20 MW
Kostenfaktor H2: 1,5</t>
      </text>
    </comment>
    <comment ref="D36" authorId="11" shapeId="0" xr:uid="{94C0E53F-5F64-40F7-A09D-98EE67299E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konservativer Ansatz: Anpassungskosten Beispielspeicher on 1 auf 100 Vol.-% H2-Toleranz.
Umstellung von Porenspeichern auf 100 Vol.-% H2 nur bei ca. 30 % der Porenspeicher möglich.</t>
      </text>
    </comment>
    <comment ref="D37" authorId="12" shapeId="0" xr:uid="{D9F4948A-2B83-4319-B5C4-1B022E395B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konservativer Ansatz: Anpassungskosten Beispielspeicher  von 1 auf 100 Vol.-% H2-Toleranz</t>
      </text>
    </comment>
    <comment ref="D40" authorId="13" shapeId="0" xr:uid="{40457D73-C8A6-4E5B-861D-3A84BB4EE0F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30 Mio. € / 290 MW = ca. 103.000 €/MW</t>
      </text>
    </comment>
    <comment ref="D41" authorId="14" shapeId="0" xr:uid="{4AAE0C9C-44AC-45F7-B92A-F220732A80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Alexander: 5 - 10 % CAPEX für Hilfssysteme: hier 10 % gewählt.</t>
      </text>
    </comment>
    <comment ref="D43" authorId="15" shapeId="0" xr:uid="{60B44A17-E718-48D6-9AD6-34C52A5D51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Alexander: 5 - 10 % CAPEX für Hilfssysteme: hier 10 % gewählt.</t>
      </text>
    </comment>
    <comment ref="D49" authorId="16" shapeId="0" xr:uid="{5C16B8D4-A701-4D81-817B-D37B6D7AE6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DN100, DP25 Umstellungsfaktor 0,1</t>
      </text>
    </comment>
    <comment ref="E49" authorId="17" shapeId="0" xr:uid="{9A3B0CF3-1425-47C4-A565-2577A21DD8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DN100, DP25 Kostenfaktor Neubau 1,1</t>
      </text>
    </comment>
    <comment ref="D50" authorId="18" shapeId="0" xr:uid="{1805C15B-5171-4B34-B319-BB1A42DC90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DN100, DP25 Umstellungsfaktor 0,1</t>
      </text>
    </comment>
    <comment ref="E50" authorId="19" shapeId="0" xr:uid="{40FF356A-6761-4171-A60A-477597BE41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DN100, DP25 Kostenfaktor Neubau 1,1</t>
      </text>
    </comment>
    <comment ref="D52" authorId="20" shapeId="0" xr:uid="{791F106C-69BC-452A-ADC4-793CA6A8933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Annahme: Grauguss wird durch PE ersetzt
Kosten gelten für PE-Leitung DN100, DP4</t>
      </text>
    </comment>
    <comment ref="D53" authorId="21" shapeId="0" xr:uid="{F66D4A85-A6DD-4E56-9671-1A6F0C64C3F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DN200, DP4</t>
      </text>
    </comment>
    <comment ref="D54" authorId="22" shapeId="0" xr:uid="{96D0FD44-51E8-4C61-8AAA-61BA0A56D7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DN100, DP4</t>
      </text>
    </comment>
    <comment ref="D55" authorId="23" shapeId="0" xr:uid="{DE289F32-94C7-41D9-9E68-C09A2F990A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DN100, DP4</t>
      </text>
    </comment>
    <comment ref="D56" authorId="24" shapeId="0" xr:uid="{D498448E-4D62-4566-8D16-382D4A9C62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PE-Leitung DN100, DP4</t>
      </text>
    </comment>
    <comment ref="D150" authorId="25" shapeId="0" xr:uid="{BC9C27F5-BDB0-4D37-8824-087672DDE3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DN25, DP1</t>
      </text>
    </comment>
    <comment ref="D151" authorId="26" shapeId="0" xr:uid="{696F68B4-7DCC-4822-8665-7719DF116AE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DN32, DP1</t>
      </text>
    </comment>
    <comment ref="D152" authorId="27" shapeId="0" xr:uid="{64AF00F3-CFC9-4497-810B-98F8EF032A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PE-Leitung: DN32, DP1</t>
      </text>
    </comment>
    <comment ref="D153" authorId="28" shapeId="0" xr:uid="{9154CF46-E4AC-4B17-BEC6-6EAC230E05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PE-Leitung: DN32, DP1</t>
      </text>
    </comment>
    <comment ref="D162" authorId="29" shapeId="0" xr:uid="{7B539039-6C42-4B87-A18D-2B2EC9B1D3E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Preis Erdgas * Kostenfaktor H2 (1,1)</t>
      </text>
    </comment>
    <comment ref="D163" authorId="30" shapeId="0" xr:uid="{C962251A-B8DD-4575-A38C-ABD2EB7A0F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Preis Erdgas * Kostenfaktor H2 (1,1)</t>
      </text>
    </comment>
    <comment ref="D164" authorId="31" shapeId="0" xr:uid="{F59006D3-622C-43D4-82B3-552B75DCD8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Preis Erdgas * Kostenfaktor H2 (1,1)</t>
      </text>
    </comment>
    <comment ref="D165" authorId="32" shapeId="0" xr:uid="{75B97090-0093-4D8D-A787-8514D3B854E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Preis Erdgas * Kostenfaktor H2 (1,1)</t>
      </text>
    </comment>
    <comment ref="D166" authorId="33" shapeId="0" xr:uid="{9761A60D-336B-4351-986F-BBDAA4F4EB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Preis Erdgas * Kostenfaktor H2 (1,1)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<sst xmlns="http://schemas.openxmlformats.org/spreadsheetml/2006/main" count="1483" uniqueCount="281">
  <si>
    <t>Betriebsmittel</t>
  </si>
  <si>
    <t>Mengengerüst</t>
  </si>
  <si>
    <t>Haus</t>
  </si>
  <si>
    <t>Gasströmungswächter</t>
  </si>
  <si>
    <t>Hausdruckregler</t>
  </si>
  <si>
    <t>Filter</t>
  </si>
  <si>
    <t>Vorwärmer</t>
  </si>
  <si>
    <t>SAV</t>
  </si>
  <si>
    <t>SBV</t>
  </si>
  <si>
    <t>Mengenumwerter</t>
  </si>
  <si>
    <t>HAE (Kugelhahn)</t>
  </si>
  <si>
    <t>technische Nutzungsdauer [a]</t>
  </si>
  <si>
    <t>-</t>
  </si>
  <si>
    <t>Netzebene</t>
  </si>
  <si>
    <t>Einheit</t>
  </si>
  <si>
    <t>Quelle</t>
  </si>
  <si>
    <t>VNB</t>
  </si>
  <si>
    <t>Verteilnetzleitungen (hochfester Stahl) &gt; 16bar</t>
  </si>
  <si>
    <t>km</t>
  </si>
  <si>
    <t>Verteilnetzleitungen (niederfester Stahl) &gt; 16bar</t>
  </si>
  <si>
    <t>Verteilnetzleitungen (Stahl) ≤ 16bar</t>
  </si>
  <si>
    <t>Verteilnetzleitungen (PE) ≤ 16bar</t>
  </si>
  <si>
    <t>Verteilnetzleitungen (PVC) ≤ 16bar</t>
  </si>
  <si>
    <t>Verteilnetzleitungen (unbekannt) ≤ 16bar</t>
  </si>
  <si>
    <t>Armaturen im Verteilnetz</t>
  </si>
  <si>
    <t>Stück</t>
  </si>
  <si>
    <t>Mess- und Regelungsbereich</t>
  </si>
  <si>
    <t>Gasmessanlage (GMA)</t>
  </si>
  <si>
    <t>GMA: GZ</t>
  </si>
  <si>
    <t>GMA: Mengenumwerter</t>
  </si>
  <si>
    <t>Gasdruckregelanlage (GDRA)</t>
  </si>
  <si>
    <t>GDRA: Druckregelgerät</t>
  </si>
  <si>
    <t>GDRA: Filter</t>
  </si>
  <si>
    <t>GDRA: Vorwärmer</t>
  </si>
  <si>
    <t>Gasdruckregel- und Messanlage (GDRMA)</t>
  </si>
  <si>
    <t>GDRMA: Druckregelgerät</t>
  </si>
  <si>
    <t>GDRMA: GZ</t>
  </si>
  <si>
    <t>GDRMA: Mengenumwerter</t>
  </si>
  <si>
    <t>Verteilnetzleitungen total</t>
  </si>
  <si>
    <t>Verteilnetzleitungen &gt; 16 bar</t>
  </si>
  <si>
    <t>Verteilnetzleitungen (GGG) ≤ 16bar</t>
  </si>
  <si>
    <t>Verteilnetzleitungen ≤ 16bar</t>
  </si>
  <si>
    <t>FNB</t>
  </si>
  <si>
    <t>Transportnetzleitungen total</t>
  </si>
  <si>
    <t>Transportnetzleitungen &gt; 16 bar</t>
  </si>
  <si>
    <t>Transportleitungen ≤ 16bar</t>
  </si>
  <si>
    <t>Transportnetzleitungen &gt; 16 bar, ≤ DN400</t>
  </si>
  <si>
    <t>Transportnetzleitungen &gt; 16 bar, &gt; DN400-700</t>
  </si>
  <si>
    <t>Transportnetzleitungen &gt; 16 bar, &gt; DN700-1000</t>
  </si>
  <si>
    <t>Transportnetzleitungen &gt; 16 bar, &gt; DN1000-1300</t>
  </si>
  <si>
    <t>Transportnetzleitungen &gt; 16 bar, &gt; DN1300</t>
  </si>
  <si>
    <t>Mengenanteil</t>
  </si>
  <si>
    <t>Untergrundgasspeicher</t>
  </si>
  <si>
    <t>Porenspeicher</t>
  </si>
  <si>
    <t>Kavernenspeicher</t>
  </si>
  <si>
    <t>Leitungsarmaturen</t>
  </si>
  <si>
    <t>Hausanschluss-Leitungen</t>
  </si>
  <si>
    <t>Hausanschlüsse</t>
  </si>
  <si>
    <t xml:space="preserve">Quellenverzeichnis </t>
  </si>
  <si>
    <t>DVGW energie | wasser-praxis (6/7 2019), Bestandsdaten- und Ereignisdatenerfassung Gas - Ergebnisse aus den Jahren 2011 bis 2017 (Ronny Lange, Jonas Schmidinger, Agnes Schwigon, Dr. Michael Steiner)</t>
  </si>
  <si>
    <t>[DVGW 2019]</t>
  </si>
  <si>
    <t>Quellenkürzel</t>
  </si>
  <si>
    <t>BNetzA-Monitoringbericht 2020</t>
  </si>
  <si>
    <t>[DBI]</t>
  </si>
  <si>
    <t>Gaskraftwerke</t>
  </si>
  <si>
    <t>Häusliche Gasgeräte</t>
  </si>
  <si>
    <t>Gasmobilität</t>
  </si>
  <si>
    <t>MW</t>
  </si>
  <si>
    <t>Verdichterstationen</t>
  </si>
  <si>
    <t>Verdichter</t>
  </si>
  <si>
    <t>Gasturbinen</t>
  </si>
  <si>
    <t>Verdichtereinheiten</t>
  </si>
  <si>
    <t>[NEPGas 20-30]</t>
  </si>
  <si>
    <t>?</t>
  </si>
  <si>
    <t>[BNetzA 2021]</t>
  </si>
  <si>
    <t>[BNetzA 2021], [DVGW 2019]</t>
  </si>
  <si>
    <t>[EEK 2020]</t>
  </si>
  <si>
    <t>EEK Nov. 2020. Underground Gas Storage in Germany</t>
  </si>
  <si>
    <t>[frontier 2021]</t>
  </si>
  <si>
    <t>PV_Small</t>
  </si>
  <si>
    <t>PV_Medium</t>
  </si>
  <si>
    <t>PV_Large/SUV</t>
  </si>
  <si>
    <t>HD_MD/HD &gt; 3.5t (N2 &amp; N3)</t>
  </si>
  <si>
    <t>Buses</t>
  </si>
  <si>
    <t>Fahrzeugeflotte CNG</t>
  </si>
  <si>
    <t>Tankstellen CNG</t>
  </si>
  <si>
    <t>[EBI 2021]</t>
  </si>
  <si>
    <t>EBI, Datenbereitstellung im Rahmen des FVV-Projektes "H2net&amp;engines", 2021</t>
  </si>
  <si>
    <t>frontier economics, Datenbereitstellung im Rahmen des FVV-Projektes "H2net&amp;engines", 2021</t>
  </si>
  <si>
    <t>KWK-Anlagen</t>
  </si>
  <si>
    <t>&lt;= 10 kW</t>
  </si>
  <si>
    <t>&lt;= 50 kW</t>
  </si>
  <si>
    <t>&lt;= 500 kW</t>
  </si>
  <si>
    <t>&lt;= 2000 kW</t>
  </si>
  <si>
    <t>&lt;= 10000 kW</t>
  </si>
  <si>
    <t>&gt; 10000 kW</t>
  </si>
  <si>
    <t>LDV_LCV &lt; 3.5t (N1)</t>
  </si>
  <si>
    <t>Brennwert-Geräte</t>
  </si>
  <si>
    <t>Heizwert-Geräte</t>
  </si>
  <si>
    <t>Wasserheizer</t>
  </si>
  <si>
    <t>Raumheizer</t>
  </si>
  <si>
    <t>Gasherde&amp;Gasöfen</t>
  </si>
  <si>
    <t>[GWI 2021]</t>
  </si>
  <si>
    <t>GWI, Datenbereitstellung im Rahmen von RMG2050 Task 3</t>
  </si>
  <si>
    <t>Hausanschluss-Leitungen (PE)</t>
  </si>
  <si>
    <t>Hausanschluss-Leitungen (PVC)</t>
  </si>
  <si>
    <t>Hausanschluss-Leitungen (Stahl)</t>
  </si>
  <si>
    <t>Hausanschluss-Leitungen (unbekannt)</t>
  </si>
  <si>
    <t>Menge</t>
  </si>
  <si>
    <t>Ergebnis aus VNB/FNB Kompendium des DBI</t>
  </si>
  <si>
    <t>Worst Case</t>
  </si>
  <si>
    <t>Best Case</t>
  </si>
  <si>
    <t>HEK</t>
  </si>
  <si>
    <t>aktuell H2-Toleranz in Vol.-%</t>
  </si>
  <si>
    <t>aktuelle H2-Toleranz in Vol.-%</t>
  </si>
  <si>
    <t>Transportnetzleitungen Stahl</t>
  </si>
  <si>
    <t>PGC</t>
  </si>
  <si>
    <t>Druckregelgerät</t>
  </si>
  <si>
    <t>Gaszähler (DKZ, TRZ, USZ, WSZ)</t>
  </si>
  <si>
    <t>Gaszähler (Balgenradgaszähler)</t>
  </si>
  <si>
    <t>Transformation</t>
  </si>
  <si>
    <t>[BMWi 2019]</t>
  </si>
  <si>
    <t>BMWi, 2019, EVALUIERUNG DER KRAFT-WÄRME-KOPPLUNG</t>
  </si>
  <si>
    <t>[GasNEV]</t>
  </si>
  <si>
    <t xml:space="preserve">Quelle/Anmerkung </t>
  </si>
  <si>
    <t>abhängig von Nennweite und Druckstufe</t>
  </si>
  <si>
    <t>Transportnetzleitungen DP80, ≤ DN400</t>
  </si>
  <si>
    <t>Transportnetzleitungen DP80, &gt; DN700-1000</t>
  </si>
  <si>
    <t>Transportnetzleitungen DP80, &gt; DN400-700</t>
  </si>
  <si>
    <t>Transportnetzleitungen DP80, &gt; DN1000-1300</t>
  </si>
  <si>
    <t>Transportnetzleitungen DP80, &gt; DN1300</t>
  </si>
  <si>
    <t xml:space="preserve">SAV </t>
  </si>
  <si>
    <t>Vollkosten für Maßnahme zur Erhöhung der H2-Toleranz  in  [€/Stück bzw. €/m]</t>
  </si>
  <si>
    <t>[INES 2021]</t>
  </si>
  <si>
    <t>INES, DBI … Transformationspfade Gasspeicher, 2021, laufend</t>
  </si>
  <si>
    <t>[DBI 2018]</t>
  </si>
  <si>
    <t>Mess- und Regelungsbereich (GDRMA)</t>
  </si>
  <si>
    <t>Porenspeicher konservativ</t>
  </si>
  <si>
    <t>Kavernenspeicher konservativ</t>
  </si>
  <si>
    <t>von 0 auf 10 Vol.% H2-Tol.</t>
  </si>
  <si>
    <t>[NEPGas 2012]</t>
  </si>
  <si>
    <t>Netzentwicklungsplan Gas 2012</t>
  </si>
  <si>
    <t>Netzentwicklungsplan Gas 2020-2030</t>
  </si>
  <si>
    <t>Gas-Netzentgelte-Verordnung</t>
  </si>
  <si>
    <t>[RWE 2012]</t>
  </si>
  <si>
    <t>Gaszähler (Balgengaszähler)</t>
  </si>
  <si>
    <t>techn. Nutzungsdauer</t>
  </si>
  <si>
    <t>in Jahren</t>
  </si>
  <si>
    <t>aktuelle H2-Toleranz</t>
  </si>
  <si>
    <t>in Vol.-%</t>
  </si>
  <si>
    <t>in %</t>
  </si>
  <si>
    <t>H2-Toleranz in Vol.-% nach Anpassungsmaßnahme</t>
  </si>
  <si>
    <t>spez. Kosten in €/m bzw. €/Stück für Anpassungsmaßnahme</t>
  </si>
  <si>
    <t>GDRA: SBV</t>
  </si>
  <si>
    <t xml:space="preserve">GDRA: SAV </t>
  </si>
  <si>
    <t>Porenspeicher /konservativ</t>
  </si>
  <si>
    <t>Kavernenspeicher /konservativ</t>
  </si>
  <si>
    <t>[GaWaS 2016]</t>
  </si>
  <si>
    <t>DVGW GAWaS Freigabe DBI 2016</t>
  </si>
  <si>
    <t>zusätzliche Klassifizierung in Druckbereiche möglich</t>
  </si>
  <si>
    <t>Hausdruckregler (Klassifizierung nach Druckbereichen möglich)</t>
  </si>
  <si>
    <t>optimistische Annahmen</t>
  </si>
  <si>
    <t>Turboverdichter</t>
  </si>
  <si>
    <t>FNB/VNB</t>
  </si>
  <si>
    <t>Ventile</t>
  </si>
  <si>
    <t>[Marcogaz 2019]</t>
  </si>
  <si>
    <t>[Marcogaz 2019] hellgrün</t>
  </si>
  <si>
    <t>[Marcogaz 2019] grün</t>
  </si>
  <si>
    <t>Marcogaz 01.10.2019: OVERVIEW OF AVAILABLE TEST RESULTS* AND REGULATORY LIMITS FOR HYDROGEN ADMISSION INTO EXISTING NATURAL GAS INFRASTRUCTURE AND END USE</t>
  </si>
  <si>
    <t>RWE - Netztechnischer Standard 2012</t>
  </si>
  <si>
    <t>[FNB-Kompendium 2021]</t>
  </si>
  <si>
    <t>[VNB-Kompendium 2019]</t>
  </si>
  <si>
    <t>DBI: Kompendium Wasserstoff in Gastransportnetzen 2021</t>
  </si>
  <si>
    <t>GRS 550 (X80)</t>
  </si>
  <si>
    <t>StE 480 (X70)</t>
  </si>
  <si>
    <t>StE 415 (X60)</t>
  </si>
  <si>
    <t>StE 385 (X56)</t>
  </si>
  <si>
    <t>StE 360 (X52)</t>
  </si>
  <si>
    <t>StE 320 (X46)</t>
  </si>
  <si>
    <t>StE 290 (X42)</t>
  </si>
  <si>
    <t>StE 240 (B)</t>
  </si>
  <si>
    <t>bis StE 210 (A)</t>
  </si>
  <si>
    <t>unbekannt</t>
  </si>
  <si>
    <t xml:space="preserve">[DBI] </t>
  </si>
  <si>
    <t>Transportleitungen &gt; 16bar</t>
  </si>
  <si>
    <t>[FNB-Kompendium 2021] Material-SB grün/gelb</t>
  </si>
  <si>
    <t>[FNB-Kompendium 2021] Material-SB grün</t>
  </si>
  <si>
    <t>[DVGW 2020 - H2vorOrt]</t>
  </si>
  <si>
    <t>DVGW 2020: H2vorOrt</t>
  </si>
  <si>
    <t>[FNB-Kompendium 2021] grün</t>
  </si>
  <si>
    <t>[DB 2019]</t>
  </si>
  <si>
    <t>Deutscher Bundestag 2019: Grenzwerte für Wasserstoff (H2) in der Erdgasinfrastruktur</t>
  </si>
  <si>
    <t>H2-Toleranz nach möglichen Anpassungsmaßnahmen in Vol.-%</t>
  </si>
  <si>
    <t xml:space="preserve">PV_Small </t>
  </si>
  <si>
    <t xml:space="preserve">Tankstellen in Dtl. </t>
  </si>
  <si>
    <t>Anzahl CNG-Zapfsäulen (2020)</t>
  </si>
  <si>
    <t>Anzahl H2-Zapfsäulen (2020)</t>
  </si>
  <si>
    <t>Anzahl an Zapfsäulen in Dtl.</t>
  </si>
  <si>
    <t>H2-Tankstelle</t>
  </si>
  <si>
    <t>Tankstelle H2</t>
  </si>
  <si>
    <t>Tankstellen CNG/H2</t>
  </si>
  <si>
    <t>GMA: Absperrarmaturen</t>
  </si>
  <si>
    <t>GDRA: Absperrarmaturen</t>
  </si>
  <si>
    <t>GDRA: Balgengaszähler</t>
  </si>
  <si>
    <t>GDRMA: Filter</t>
  </si>
  <si>
    <t>GDRMA: Vorwärmer</t>
  </si>
  <si>
    <t>GDRMA: SAV</t>
  </si>
  <si>
    <t>GDRMA: SBV</t>
  </si>
  <si>
    <t>GDRMA: Ventile</t>
  </si>
  <si>
    <t>DBI, DVGW, Transformationspfade zur Treibhausgasneutralität der Gasnetze und Gasspeicher nach COP 21; Nov. 2018</t>
  </si>
  <si>
    <t xml:space="preserve">   Armaturen</t>
  </si>
  <si>
    <t>Fahrzeugflotte CNG (2021)</t>
  </si>
  <si>
    <t>Kompendium / Worst Case</t>
  </si>
  <si>
    <t>Optimistisch / 
Best Case</t>
  </si>
  <si>
    <t>Klassifizierung erfolgt nach Nennweite sowie Stahlsorte</t>
  </si>
  <si>
    <t>[OGE 2021]</t>
  </si>
  <si>
    <t>Betreiber Input Kostenfaktoren Netzelemente (Open Grid Europe)</t>
  </si>
  <si>
    <t>[NEPGas 20-30, S. 174], [OGE 2021]</t>
  </si>
  <si>
    <t>Neubau</t>
  </si>
  <si>
    <t>Umstellung</t>
  </si>
  <si>
    <t>[GWI 2021], [DBI]</t>
  </si>
  <si>
    <t>Modellierung</t>
  </si>
  <si>
    <t>Anpassung/Umrüstung</t>
  </si>
  <si>
    <t>Ersatz</t>
  </si>
  <si>
    <r>
      <t xml:space="preserve">           GMA: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5 bar</t>
    </r>
  </si>
  <si>
    <t>Klassifizierung der Anlagen in Eingangsdruckbereiche!</t>
  </si>
  <si>
    <r>
      <t xml:space="preserve">GMA: 5 bis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16 bar</t>
    </r>
  </si>
  <si>
    <t>GMA: &gt; 16 bar</t>
  </si>
  <si>
    <t>GMA: 40 bis 100 bar</t>
  </si>
  <si>
    <r>
      <t xml:space="preserve">           GDRA: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5 bar</t>
    </r>
  </si>
  <si>
    <r>
      <t xml:space="preserve">GDRA: 5 bis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16 bar</t>
    </r>
  </si>
  <si>
    <t>GDRA: &gt; 16 bar</t>
  </si>
  <si>
    <t>GDRA: 40 bis 100 bar</t>
  </si>
  <si>
    <r>
      <t xml:space="preserve">           GDRMA: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5 bar</t>
    </r>
  </si>
  <si>
    <r>
      <t xml:space="preserve">GDRMA: 5 bis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16 bar</t>
    </r>
  </si>
  <si>
    <t>GDRMA: &gt; 16 bar</t>
  </si>
  <si>
    <t>GDRMA: 40 bis 100 bar</t>
  </si>
  <si>
    <t>Anpassung</t>
  </si>
  <si>
    <t>[NEPGas 20-30], [DBI]</t>
  </si>
  <si>
    <r>
      <t xml:space="preserve">         GMA: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5 bar</t>
    </r>
  </si>
  <si>
    <r>
      <t xml:space="preserve">         GDRA: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5 bar</t>
    </r>
  </si>
  <si>
    <r>
      <t xml:space="preserve">         GDRMA: 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 xml:space="preserve"> 5 bar</t>
    </r>
  </si>
  <si>
    <t>[DBI], [OGE 2021]</t>
  </si>
  <si>
    <t xml:space="preserve">Gasturbinen &gt;200 MW </t>
  </si>
  <si>
    <t xml:space="preserve">Gasturbinen &lt;200 MW </t>
  </si>
  <si>
    <t>Download: Evolutionary development of gas turbine SGT-800 | Technical information and recordings | Siemens Energy Global (siemens-energy.com)</t>
  </si>
  <si>
    <t>Hydrogen capable gas turbine | 2019 | Siemens Energy Global (siemens-energy.com)</t>
  </si>
  <si>
    <t>[SIEMENS 2021 b]</t>
  </si>
  <si>
    <t>[SIEMENS 2021 a]</t>
  </si>
  <si>
    <t>Neubau/Retrofitting</t>
  </si>
  <si>
    <t>[DB 2019], [SIEMENS 2021 a/b]</t>
  </si>
  <si>
    <t xml:space="preserve">Hilfssystem für Gasturbinen &gt;200 MW </t>
  </si>
  <si>
    <t xml:space="preserve">Hilfssystem für Gasturbinen &lt;200 MW </t>
  </si>
  <si>
    <t>Neuanschaffung [€/MW]</t>
  </si>
  <si>
    <t>[Fraunhofer ISE 2015]</t>
  </si>
  <si>
    <t>Fraunhofer ISE, 2015: Was kostet die Energiewende? Wege zur Transformation des deutschen Energiesystems bis 2050.</t>
  </si>
  <si>
    <t>spezifisch</t>
  </si>
  <si>
    <t>Gaskraftwerke gesamt</t>
  </si>
  <si>
    <t>Gasturbinen KW (VNB)</t>
  </si>
  <si>
    <t>Gasturbinen KW (FNB)</t>
  </si>
  <si>
    <t xml:space="preserve">         GMA: Filter</t>
  </si>
  <si>
    <t>Gasmessanlage (GMA) ≤ 5 bar</t>
  </si>
  <si>
    <t>Gasdruckregelanlage (GDRA) ≤ 5 bar</t>
  </si>
  <si>
    <t>Gasdruckregel- und Messanlage (GDRMA) ≤ 5 bar</t>
  </si>
  <si>
    <t>Gasmessanlage (GMA) 5 bis ≤ 16 bar</t>
  </si>
  <si>
    <t>Gasdruckregelanlage (GDRA) 5 bis ≤ 16 bar</t>
  </si>
  <si>
    <t>Gasdruckregel- und Messanlage (GDRMA) 5 bis ≤ 16 bar</t>
  </si>
  <si>
    <t>Gasmessanlage (GMA) &gt; 16 bar</t>
  </si>
  <si>
    <t>Gasdruckregelanlage (GDRA) &gt; 16 bar</t>
  </si>
  <si>
    <t>Gasdruckregel- und Messanlage (GDRMA) &gt; 16 bar</t>
  </si>
  <si>
    <t>von 10 auf 30 Vol.% H2-Tol.</t>
  </si>
  <si>
    <t>von 30 auf 100 Vol.% H2-Tol.</t>
  </si>
  <si>
    <t>[VNB-Kompendium 2021] Material-SB grün</t>
  </si>
  <si>
    <t>[DBI], [RWE 2012]</t>
  </si>
  <si>
    <t>eigene Herleitung auf Basis von Daten aus anderen Quellen, Projekterfahrung</t>
  </si>
  <si>
    <t>INES 2022: Wasserstoff speicher - so viel ist sicher</t>
  </si>
  <si>
    <t>[INES 2022]</t>
  </si>
  <si>
    <t xml:space="preserve">[INES 2022], [DBI] </t>
  </si>
  <si>
    <t>[INES 2022], [DBI]</t>
  </si>
  <si>
    <t xml:space="preserve">[INES 2021], [DBI] </t>
  </si>
  <si>
    <t>[VNB-Kompendium 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</si>
</sst>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&quot;€&quot;"/>
    <numFmt numFmtId="165" formatCode="_-* #,##0.00\ _€_-;\-* #,##0.00\ _€_-;_-* &quot;-&quot;??\ _€_-;_-@_-"/>
    <numFmt numFmtId="166" formatCode="_-* #,##0\ _€_-;\-* #,##0\ _€_-;_-* &quot;-&quot;??\ _€_-;_-@_-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19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166" fontId="0" fillId="0" borderId="10" xfId="3" applyNumberFormat="1" applyFont="1" applyBorder="1"/>
    <xf numFmtId="0" fontId="0" fillId="0" borderId="0" xfId="0" applyBorder="1"/>
    <xf numFmtId="0" fontId="0" fillId="0" borderId="12" xfId="0" applyBorder="1"/>
    <xf numFmtId="3" fontId="0" fillId="0" borderId="10" xfId="0" applyNumberFormat="1" applyBorder="1"/>
    <xf numFmtId="4" fontId="0" fillId="0" borderId="10" xfId="0" applyNumberFormat="1" applyBorder="1"/>
    <xf numFmtId="0" fontId="0" fillId="0" borderId="14" xfId="0" applyBorder="1"/>
    <xf numFmtId="0" fontId="0" fillId="0" borderId="14" xfId="0" applyFill="1" applyBorder="1"/>
    <xf numFmtId="0" fontId="0" fillId="3" borderId="14" xfId="0" applyFill="1" applyBorder="1"/>
    <xf numFmtId="0" fontId="1" fillId="4" borderId="0" xfId="0" applyFont="1" applyFill="1" applyBorder="1"/>
    <xf numFmtId="3" fontId="1" fillId="4" borderId="10" xfId="0" applyNumberFormat="1" applyFont="1" applyFill="1" applyBorder="1"/>
    <xf numFmtId="0" fontId="1" fillId="4" borderId="14" xfId="0" applyFont="1" applyFill="1" applyBorder="1"/>
    <xf numFmtId="3" fontId="1" fillId="5" borderId="10" xfId="0" applyNumberFormat="1" applyFont="1" applyFill="1" applyBorder="1"/>
    <xf numFmtId="0" fontId="1" fillId="5" borderId="14" xfId="0" applyFont="1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0" xfId="0" applyFill="1"/>
    <xf numFmtId="0" fontId="0" fillId="5" borderId="14" xfId="0" applyFill="1" applyBorder="1"/>
    <xf numFmtId="0" fontId="1" fillId="4" borderId="10" xfId="0" applyFont="1" applyFill="1" applyBorder="1"/>
    <xf numFmtId="0" fontId="1" fillId="4" borderId="12" xfId="0" applyFont="1" applyFill="1" applyBorder="1"/>
    <xf numFmtId="166" fontId="1" fillId="4" borderId="13" xfId="3" applyNumberFormat="1" applyFont="1" applyFill="1" applyBorder="1"/>
    <xf numFmtId="0" fontId="1" fillId="4" borderId="16" xfId="0" applyFont="1" applyFill="1" applyBorder="1"/>
    <xf numFmtId="166" fontId="1" fillId="5" borderId="10" xfId="3" applyNumberFormat="1" applyFont="1" applyFill="1" applyBorder="1"/>
    <xf numFmtId="0" fontId="1" fillId="4" borderId="0" xfId="0" applyFont="1" applyFill="1"/>
    <xf numFmtId="166" fontId="1" fillId="4" borderId="10" xfId="3" applyNumberFormat="1" applyFont="1" applyFill="1" applyBorder="1"/>
    <xf numFmtId="166" fontId="0" fillId="4" borderId="10" xfId="3" applyNumberFormat="1" applyFont="1" applyFill="1" applyBorder="1"/>
    <xf numFmtId="166" fontId="0" fillId="5" borderId="10" xfId="3" applyNumberFormat="1" applyFont="1" applyFill="1" applyBorder="1"/>
    <xf numFmtId="0" fontId="0" fillId="5" borderId="0" xfId="0" applyFill="1"/>
    <xf numFmtId="166" fontId="0" fillId="0" borderId="10" xfId="3" applyNumberFormat="1" applyFont="1" applyFill="1" applyBorder="1"/>
    <xf numFmtId="167" fontId="1" fillId="4" borderId="14" xfId="2" applyNumberFormat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67" fontId="1" fillId="4" borderId="14" xfId="0" applyNumberFormat="1" applyFont="1" applyFill="1" applyBorder="1" applyAlignment="1">
      <alignment horizontal="center"/>
    </xf>
    <xf numFmtId="167" fontId="1" fillId="5" borderId="14" xfId="2" applyNumberFormat="1" applyFont="1" applyFill="1" applyBorder="1" applyAlignment="1">
      <alignment horizontal="center"/>
    </xf>
    <xf numFmtId="167" fontId="0" fillId="0" borderId="14" xfId="2" applyNumberFormat="1" applyFont="1" applyFill="1" applyBorder="1" applyAlignment="1">
      <alignment horizontal="center"/>
    </xf>
    <xf numFmtId="167" fontId="0" fillId="0" borderId="14" xfId="2" applyNumberFormat="1" applyFont="1" applyBorder="1" applyAlignment="1">
      <alignment horizontal="center"/>
    </xf>
    <xf numFmtId="167" fontId="0" fillId="4" borderId="14" xfId="2" applyNumberFormat="1" applyFont="1" applyFill="1" applyBorder="1" applyAlignment="1">
      <alignment horizontal="center"/>
    </xf>
    <xf numFmtId="167" fontId="0" fillId="3" borderId="14" xfId="2" applyNumberFormat="1" applyFont="1" applyFill="1" applyBorder="1" applyAlignment="1">
      <alignment horizontal="center"/>
    </xf>
    <xf numFmtId="167" fontId="1" fillId="4" borderId="16" xfId="2" applyNumberFormat="1" applyFont="1" applyFill="1" applyBorder="1" applyAlignment="1">
      <alignment horizontal="center"/>
    </xf>
    <xf numFmtId="167" fontId="0" fillId="5" borderId="14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9" fontId="0" fillId="0" borderId="0" xfId="2" applyFont="1" applyAlignment="1">
      <alignment horizontal="center"/>
    </xf>
    <xf numFmtId="0" fontId="1" fillId="4" borderId="18" xfId="0" applyFont="1" applyFill="1" applyBorder="1"/>
    <xf numFmtId="9" fontId="0" fillId="0" borderId="18" xfId="2" applyFont="1" applyBorder="1" applyAlignment="1">
      <alignment horizontal="center"/>
    </xf>
    <xf numFmtId="0" fontId="0" fillId="0" borderId="18" xfId="0" applyBorder="1"/>
    <xf numFmtId="0" fontId="0" fillId="3" borderId="18" xfId="0" applyFont="1" applyFill="1" applyBorder="1"/>
    <xf numFmtId="0" fontId="0" fillId="0" borderId="18" xfId="0" applyFill="1" applyBorder="1"/>
    <xf numFmtId="0" fontId="0" fillId="0" borderId="18" xfId="0" applyFont="1" applyFill="1" applyBorder="1"/>
    <xf numFmtId="0" fontId="1" fillId="4" borderId="18" xfId="0" applyFont="1" applyFill="1" applyBorder="1" applyAlignment="1">
      <alignment horizontal="left"/>
    </xf>
    <xf numFmtId="0" fontId="0" fillId="0" borderId="18" xfId="0" applyBorder="1" applyAlignment="1">
      <alignment horizontal="left" indent="3"/>
    </xf>
    <xf numFmtId="0" fontId="1" fillId="3" borderId="18" xfId="0" applyFont="1" applyFill="1" applyBorder="1"/>
    <xf numFmtId="0" fontId="1" fillId="5" borderId="18" xfId="0" applyFont="1" applyFill="1" applyBorder="1"/>
    <xf numFmtId="0" fontId="0" fillId="0" borderId="18" xfId="0" applyFill="1" applyBorder="1" applyAlignment="1">
      <alignment horizontal="left" indent="3"/>
    </xf>
    <xf numFmtId="0" fontId="1" fillId="0" borderId="18" xfId="0" applyFont="1" applyFill="1" applyBorder="1"/>
    <xf numFmtId="0" fontId="1" fillId="5" borderId="18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164" fontId="0" fillId="0" borderId="18" xfId="0" applyNumberFormat="1" applyBorder="1"/>
    <xf numFmtId="164" fontId="0" fillId="0" borderId="18" xfId="2" applyNumberFormat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4" xfId="0" applyNumberFormat="1" applyFill="1" applyBorder="1"/>
    <xf numFmtId="164" fontId="0" fillId="3" borderId="18" xfId="0" applyNumberFormat="1" applyFill="1" applyBorder="1"/>
    <xf numFmtId="0" fontId="0" fillId="3" borderId="18" xfId="0" applyFill="1" applyBorder="1"/>
    <xf numFmtId="0" fontId="0" fillId="3" borderId="18" xfId="0" applyFill="1" applyBorder="1" applyAlignment="1">
      <alignment horizontal="center"/>
    </xf>
    <xf numFmtId="164" fontId="0" fillId="0" borderId="18" xfId="0" applyNumberFormat="1" applyFill="1" applyBorder="1"/>
    <xf numFmtId="164" fontId="0" fillId="0" borderId="18" xfId="0" applyNumberFormat="1" applyFill="1" applyBorder="1" applyAlignment="1">
      <alignment horizontal="center"/>
    </xf>
    <xf numFmtId="0" fontId="1" fillId="0" borderId="18" xfId="0" applyFont="1" applyBorder="1"/>
    <xf numFmtId="166" fontId="0" fillId="3" borderId="10" xfId="3" applyNumberFormat="1" applyFont="1" applyFill="1" applyBorder="1"/>
    <xf numFmtId="167" fontId="0" fillId="0" borderId="14" xfId="2" applyNumberFormat="1" applyFont="1" applyBorder="1" applyAlignment="1">
      <alignment horizontal="left"/>
    </xf>
    <xf numFmtId="0" fontId="0" fillId="5" borderId="10" xfId="0" applyFill="1" applyBorder="1"/>
    <xf numFmtId="0" fontId="1" fillId="5" borderId="10" xfId="0" applyFont="1" applyFill="1" applyBorder="1"/>
    <xf numFmtId="0" fontId="0" fillId="0" borderId="10" xfId="0" applyFill="1" applyBorder="1"/>
    <xf numFmtId="0" fontId="1" fillId="4" borderId="13" xfId="0" applyFont="1" applyFill="1" applyBorder="1"/>
    <xf numFmtId="0" fontId="0" fillId="0" borderId="14" xfId="0" applyFont="1" applyFill="1" applyBorder="1"/>
    <xf numFmtId="0" fontId="1" fillId="4" borderId="14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 indent="2"/>
    </xf>
    <xf numFmtId="0" fontId="0" fillId="0" borderId="14" xfId="0" applyBorder="1" applyAlignment="1">
      <alignment horizontal="left" indent="3"/>
    </xf>
    <xf numFmtId="0" fontId="0" fillId="0" borderId="14" xfId="0" applyFill="1" applyBorder="1" applyAlignment="1">
      <alignment horizontal="left" indent="3"/>
    </xf>
    <xf numFmtId="0" fontId="1" fillId="0" borderId="14" xfId="0" applyFont="1" applyFill="1" applyBorder="1"/>
    <xf numFmtId="0" fontId="1" fillId="5" borderId="14" xfId="0" applyFont="1" applyFill="1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left"/>
    </xf>
    <xf numFmtId="43" fontId="0" fillId="0" borderId="10" xfId="4" applyFont="1" applyBorder="1" applyAlignment="1">
      <alignment horizontal="center"/>
    </xf>
    <xf numFmtId="43" fontId="0" fillId="5" borderId="10" xfId="4" applyFont="1" applyFill="1" applyBorder="1" applyAlignment="1">
      <alignment horizontal="center"/>
    </xf>
    <xf numFmtId="43" fontId="0" fillId="4" borderId="10" xfId="4" applyFont="1" applyFill="1" applyBorder="1" applyAlignment="1">
      <alignment horizontal="center"/>
    </xf>
    <xf numFmtId="43" fontId="0" fillId="4" borderId="13" xfId="4" applyFont="1" applyFill="1" applyBorder="1" applyAlignment="1">
      <alignment horizontal="center"/>
    </xf>
    <xf numFmtId="43" fontId="0" fillId="4" borderId="16" xfId="4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9" fontId="0" fillId="4" borderId="14" xfId="0" applyNumberFormat="1" applyFill="1" applyBorder="1" applyAlignment="1">
      <alignment horizontal="center"/>
    </xf>
    <xf numFmtId="9" fontId="0" fillId="4" borderId="0" xfId="0" applyNumberFormat="1" applyFill="1" applyAlignment="1">
      <alignment horizontal="center"/>
    </xf>
    <xf numFmtId="9" fontId="0" fillId="5" borderId="14" xfId="0" applyNumberFormat="1" applyFill="1" applyBorder="1" applyAlignment="1">
      <alignment horizontal="center"/>
    </xf>
    <xf numFmtId="9" fontId="0" fillId="5" borderId="19" xfId="0" applyNumberFormat="1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5" borderId="10" xfId="0" applyNumberFormat="1" applyFill="1" applyBorder="1" applyAlignment="1">
      <alignment horizontal="center"/>
    </xf>
    <xf numFmtId="3" fontId="0" fillId="0" borderId="10" xfId="0" applyNumberFormat="1" applyFill="1" applyBorder="1"/>
    <xf numFmtId="0" fontId="0" fillId="0" borderId="8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1" fillId="0" borderId="14" xfId="0" applyFont="1" applyFill="1" applyBorder="1" applyAlignment="1">
      <alignment horizontal="center"/>
    </xf>
    <xf numFmtId="0" fontId="1" fillId="0" borderId="14" xfId="0" applyFont="1" applyFill="1" applyBorder="1" applyAlignment="1"/>
    <xf numFmtId="0" fontId="1" fillId="0" borderId="0" xfId="0" applyFont="1" applyFill="1" applyBorder="1" applyAlignment="1"/>
    <xf numFmtId="0" fontId="1" fillId="3" borderId="14" xfId="0" applyFont="1" applyFill="1" applyBorder="1" applyAlignment="1">
      <alignment horizontal="left"/>
    </xf>
    <xf numFmtId="43" fontId="0" fillId="3" borderId="10" xfId="4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0" fillId="3" borderId="18" xfId="2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5" borderId="18" xfId="0" applyFont="1" applyFill="1" applyBorder="1"/>
    <xf numFmtId="9" fontId="0" fillId="0" borderId="18" xfId="2" applyFont="1" applyBorder="1" applyAlignment="1">
      <alignment horizontal="left"/>
    </xf>
    <xf numFmtId="0" fontId="0" fillId="3" borderId="14" xfId="0" applyFont="1" applyFill="1" applyBorder="1"/>
    <xf numFmtId="0" fontId="0" fillId="0" borderId="14" xfId="0" applyFill="1" applyBorder="1" applyAlignment="1">
      <alignment horizontal="center"/>
    </xf>
    <xf numFmtId="0" fontId="1" fillId="5" borderId="14" xfId="0" applyFont="1" applyFill="1" applyBorder="1" applyAlignment="1"/>
    <xf numFmtId="167" fontId="1" fillId="5" borderId="0" xfId="2" applyNumberFormat="1" applyFont="1" applyFill="1" applyAlignment="1">
      <alignment horizontal="center"/>
    </xf>
    <xf numFmtId="0" fontId="0" fillId="5" borderId="14" xfId="0" applyFill="1" applyBorder="1" applyAlignment="1"/>
    <xf numFmtId="9" fontId="0" fillId="0" borderId="19" xfId="0" applyNumberFormat="1" applyFill="1" applyBorder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18" xfId="2" applyFont="1" applyFill="1" applyBorder="1" applyAlignment="1">
      <alignment horizontal="center"/>
    </xf>
    <xf numFmtId="0" fontId="0" fillId="0" borderId="0" xfId="0" applyFill="1"/>
    <xf numFmtId="167" fontId="0" fillId="0" borderId="0" xfId="2" applyNumberFormat="1" applyFont="1" applyBorder="1" applyAlignment="1">
      <alignment horizontal="center"/>
    </xf>
    <xf numFmtId="167" fontId="0" fillId="0" borderId="10" xfId="2" applyNumberFormat="1" applyFont="1" applyBorder="1" applyAlignment="1">
      <alignment horizontal="center"/>
    </xf>
    <xf numFmtId="166" fontId="0" fillId="0" borderId="10" xfId="3" applyNumberFormat="1" applyFont="1" applyFill="1" applyBorder="1" applyAlignment="1">
      <alignment horizontal="center"/>
    </xf>
    <xf numFmtId="166" fontId="0" fillId="3" borderId="10" xfId="3" applyNumberFormat="1" applyFont="1" applyFill="1" applyBorder="1" applyAlignment="1">
      <alignment horizontal="center" vertical="center"/>
    </xf>
    <xf numFmtId="3" fontId="0" fillId="4" borderId="10" xfId="0" applyNumberFormat="1" applyFill="1" applyBorder="1"/>
    <xf numFmtId="43" fontId="0" fillId="0" borderId="10" xfId="4" applyFont="1" applyFill="1" applyBorder="1" applyAlignment="1">
      <alignment horizontal="center"/>
    </xf>
    <xf numFmtId="0" fontId="1" fillId="0" borderId="14" xfId="0" applyFont="1" applyFill="1" applyBorder="1" applyAlignment="1">
      <alignment horizontal="left" indent="3"/>
    </xf>
    <xf numFmtId="0" fontId="0" fillId="0" borderId="1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0" fillId="6" borderId="18" xfId="0" applyNumberFormat="1" applyFill="1" applyBorder="1"/>
    <xf numFmtId="0" fontId="0" fillId="6" borderId="18" xfId="0" applyFill="1" applyBorder="1"/>
    <xf numFmtId="0" fontId="0" fillId="6" borderId="18" xfId="0" applyFill="1" applyBorder="1" applyAlignment="1">
      <alignment horizontal="left" indent="3"/>
    </xf>
    <xf numFmtId="164" fontId="0" fillId="6" borderId="18" xfId="0" applyNumberFormat="1" applyFill="1" applyBorder="1" applyAlignment="1">
      <alignment horizontal="center"/>
    </xf>
    <xf numFmtId="164" fontId="0" fillId="6" borderId="18" xfId="0" applyNumberFormat="1" applyFill="1" applyBorder="1" applyAlignment="1">
      <alignment horizontal="center" vertical="center"/>
    </xf>
    <xf numFmtId="9" fontId="0" fillId="6" borderId="18" xfId="2" applyFont="1" applyFill="1" applyBorder="1" applyAlignment="1">
      <alignment horizontal="center"/>
    </xf>
    <xf numFmtId="167" fontId="0" fillId="6" borderId="18" xfId="2" applyNumberFormat="1" applyFont="1" applyFill="1" applyBorder="1" applyAlignment="1">
      <alignment horizontal="center"/>
    </xf>
    <xf numFmtId="9" fontId="0" fillId="6" borderId="18" xfId="2" applyFont="1" applyFill="1" applyBorder="1" applyAlignment="1">
      <alignment horizontal="left"/>
    </xf>
    <xf numFmtId="164" fontId="0" fillId="0" borderId="1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4" xfId="0" applyFont="1" applyFill="1" applyBorder="1"/>
    <xf numFmtId="167" fontId="0" fillId="7" borderId="14" xfId="2" applyNumberFormat="1" applyFont="1" applyFill="1" applyBorder="1" applyAlignment="1">
      <alignment horizontal="center"/>
    </xf>
    <xf numFmtId="3" fontId="0" fillId="7" borderId="10" xfId="0" applyNumberFormat="1" applyFill="1" applyBorder="1"/>
    <xf numFmtId="167" fontId="0" fillId="6" borderId="14" xfId="2" applyNumberFormat="1" applyFont="1" applyFill="1" applyBorder="1" applyAlignment="1">
      <alignment horizontal="center"/>
    </xf>
    <xf numFmtId="0" fontId="0" fillId="6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left" indent="3"/>
    </xf>
    <xf numFmtId="3" fontId="0" fillId="6" borderId="10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right" vertical="center"/>
    </xf>
    <xf numFmtId="0" fontId="9" fillId="0" borderId="18" xfId="5" applyBorder="1"/>
    <xf numFmtId="0" fontId="1" fillId="5" borderId="18" xfId="0" applyFont="1" applyFill="1" applyBorder="1" applyAlignment="1">
      <alignment horizontal="left" indent="2"/>
    </xf>
    <xf numFmtId="167" fontId="0" fillId="0" borderId="19" xfId="2" applyNumberFormat="1" applyFont="1" applyFill="1" applyBorder="1" applyAlignment="1">
      <alignment horizontal="center"/>
    </xf>
    <xf numFmtId="167" fontId="0" fillId="0" borderId="19" xfId="2" applyNumberFormat="1" applyFont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0" fillId="0" borderId="10" xfId="0" applyBorder="1" applyAlignment="1">
      <alignment horizontal="left" indent="3"/>
    </xf>
    <xf numFmtId="0" fontId="1" fillId="5" borderId="10" xfId="0" applyFont="1" applyFill="1" applyBorder="1" applyAlignment="1">
      <alignment horizontal="left" indent="2"/>
    </xf>
    <xf numFmtId="0" fontId="0" fillId="0" borderId="10" xfId="0" applyFill="1" applyBorder="1" applyAlignment="1">
      <alignment horizontal="left" indent="3"/>
    </xf>
    <xf numFmtId="0" fontId="1" fillId="0" borderId="10" xfId="0" applyFont="1" applyBorder="1" applyAlignment="1">
      <alignment horizontal="left" indent="3"/>
    </xf>
    <xf numFmtId="9" fontId="0" fillId="0" borderId="14" xfId="0" applyNumberFormat="1" applyFill="1" applyBorder="1" applyAlignment="1">
      <alignment horizontal="center"/>
    </xf>
    <xf numFmtId="167" fontId="1" fillId="0" borderId="19" xfId="2" applyNumberFormat="1" applyFont="1" applyFill="1" applyBorder="1" applyAlignment="1">
      <alignment horizontal="center"/>
    </xf>
    <xf numFmtId="167" fontId="0" fillId="5" borderId="19" xfId="2" applyNumberFormat="1" applyFont="1" applyFill="1" applyBorder="1" applyAlignment="1">
      <alignment horizontal="center"/>
    </xf>
    <xf numFmtId="167" fontId="0" fillId="4" borderId="14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43" fontId="0" fillId="0" borderId="14" xfId="4" applyFont="1" applyBorder="1" applyAlignment="1">
      <alignment horizontal="center"/>
    </xf>
    <xf numFmtId="3" fontId="0" fillId="0" borderId="10" xfId="0" applyNumberFormat="1" applyBorder="1" applyAlignment="1">
      <alignment horizontal="right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/>
    </xf>
    <xf numFmtId="164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 vertical="center"/>
    </xf>
    <xf numFmtId="164" fontId="0" fillId="6" borderId="18" xfId="0" applyNumberFormat="1" applyFill="1" applyBorder="1" applyAlignment="1">
      <alignment horizontal="right" vertical="center"/>
    </xf>
    <xf numFmtId="164" fontId="0" fillId="6" borderId="18" xfId="0" applyNumberFormat="1" applyFill="1" applyBorder="1" applyAlignment="1">
      <alignment horizontal="right"/>
    </xf>
    <xf numFmtId="9" fontId="0" fillId="0" borderId="18" xfId="2" applyFont="1" applyFill="1" applyBorder="1" applyAlignment="1">
      <alignment horizontal="left"/>
    </xf>
  </cellXfs>
  <cellStyles count="6">
    <cellStyle name="Komma" xfId="4" builtinId="3"/>
    <cellStyle name="Komma 2" xfId="3" xr:uid="{9B15A02A-E294-4B3A-9CE3-C83CCDE0FECC}"/>
    <cellStyle name="Link" xfId="5" builtinId="8"/>
    <cellStyle name="Prozent" xfId="2" builtinId="5"/>
    <cellStyle name="Standard" xfId="0" builtinId="0"/>
    <cellStyle name="Währung 2" xfId="1" xr:uid="{395D4EFB-A24F-40F6-B049-661EFC3B0A12}"/>
  </cellStyles>
  <dxfs count="0"/>
  <tableStyles count="0" defaultTableStyle="TableStyleMedium2" defaultPivotStyle="PivotStyleLight16"/>
  <colors>
    <mruColors>
      <color rgb="FFCCFFCC"/>
      <color rgb="FF66FF33"/>
      <color rgb="FFFFFFCC"/>
      <color rgb="FFC5E0B3"/>
      <color rgb="FFE2EFD9"/>
      <color rgb="FFDFDC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laus Diesel" id="{15774374-640A-4C7B-9861-59C2D0F5BA8C}" userId="S::Klaus.Diesel@dbi-gruppe.de::8fee8240-9831-4027-972e-d1c38f03e221" providerId="AD"/>
  <person displayName="Jonas Sperlich" id="{94174B1D-CABA-4CF9-8A4A-6F056B5C6A28}" userId="S::Jonas.Sperlich@dbi-gruppe.de::9c03f828-e056-41d8-9595-6133a88d286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3" dT="2021-08-16T06:01:16.45" personId="{94174B1D-CABA-4CF9-8A4A-6F056B5C6A28}" id="{76EF0833-7E72-4D8C-9653-BC5707450D59}">
    <text>vorläufige Ergebnisse</text>
  </threadedComment>
  <threadedComment ref="H143" dT="2021-08-10T09:13:38.53" personId="{15774374-640A-4C7B-9861-59C2D0F5BA8C}" id="{8D630B68-BBA7-4DEC-817B-C2DFC9128A05}">
    <text>keine Daten in Nutzungsdauer</text>
  </threadedComment>
  <threadedComment ref="N143" dT="2021-08-10T11:53:00.12" personId="{15774374-640A-4C7B-9861-59C2D0F5BA8C}" id="{093BAC41-3882-4545-99C9-03BA59F8FD3C}">
    <text>Keine Daten im Kostengerüst</text>
  </threadedComment>
  <threadedComment ref="O143" dT="2021-08-10T11:53:00.12" personId="{15774374-640A-4C7B-9861-59C2D0F5BA8C}" id="{D1A2F816-90B2-4D39-AAE0-5331488DA039}">
    <text>Keine Daten im Kostengerüst</text>
  </threadedComment>
  <threadedComment ref="P143" dT="2021-08-10T11:53:00.12" personId="{15774374-640A-4C7B-9861-59C2D0F5BA8C}" id="{F5B3436E-ACEA-4E55-97CB-B208531EAC2D}">
    <text>Keine Daten im Kostengerüst</text>
  </threadedComment>
  <threadedComment ref="E144" dT="2021-08-16T06:01:24.86" personId="{94174B1D-CABA-4CF9-8A4A-6F056B5C6A28}" id="{C9607A12-4072-4EE3-9FD2-F3E50D7163D4}">
    <text>vorläufige Ergebnisse</text>
  </threadedComment>
  <threadedComment ref="H144" dT="2021-08-10T09:13:38.53" personId="{15774374-640A-4C7B-9861-59C2D0F5BA8C}" id="{7A599D2D-9674-4C72-853E-FB771BB1A277}">
    <text>keine Daten in Nutzungsdauer</text>
  </threadedComment>
  <threadedComment ref="N144" dT="2021-08-10T11:53:00.12" personId="{15774374-640A-4C7B-9861-59C2D0F5BA8C}" id="{FEE802D4-A332-4B77-9C7E-AD51373C7E09}">
    <text>Keine Daten im Kostengerüst</text>
  </threadedComment>
  <threadedComment ref="O144" dT="2021-08-10T11:53:00.12" personId="{15774374-640A-4C7B-9861-59C2D0F5BA8C}" id="{A803F21F-4030-405E-BA76-91A2B19D2EFD}">
    <text>Keine Daten im Kostengerüst</text>
  </threadedComment>
  <threadedComment ref="P144" dT="2021-08-10T11:53:00.12" personId="{15774374-640A-4C7B-9861-59C2D0F5BA8C}" id="{35322F92-617E-4E36-BBF9-583C7CBA495C}">
    <text>Keine Daten im Kostengerüst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9" dT="2022-11-29T13:09:04.55" personId="{94174B1D-CABA-4CF9-8A4A-6F056B5C6A28}" id="{BBA92156-B756-4508-9F2A-76992C88A5C2}">
    <text>Keine reguläre Erneuerung, daher Nutzungsdauer pauschal auf 100 Jahre gesetzt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6" dT="2021-09-13T08:18:25.17" personId="{94174B1D-CABA-4CF9-8A4A-6F056B5C6A28}" id="{95E7BE93-3EF3-4F8E-BC92-24276D0A7A61}">
    <text>für die Umstellung der Leitungen (100 Vol.-% H2-Tol.) auf H2 fallen trotzdem Kosten an, daher die H2-Tol. für die Modellberechnung auf 99 % setzen</text>
  </threadedComment>
  <threadedComment ref="F6" dT="2021-09-13T08:18:25.17" personId="{94174B1D-CABA-4CF9-8A4A-6F056B5C6A28}" id="{4EFAA36D-960B-46CA-AC63-583EE2F18CCD}">
    <text>für die Umstellung der Leitung auf H2 fallen trotzdem Kosten an, daher die H2-Tol. für die Modellberechnung auf 99 % setzen</text>
  </threadedComment>
  <threadedComment ref="F7" dT="2021-08-16T09:12:10.45" personId="{94174B1D-CABA-4CF9-8A4A-6F056B5C6A28}" id="{80A2BC93-F1F1-41F0-8D88-A3C6559E304E}">
    <text>bedingt geeignet</text>
  </threadedComment>
  <threadedComment ref="H7" dT="2021-09-13T08:20:56.51" personId="{94174B1D-CABA-4CF9-8A4A-6F056B5C6A28}" id="{CCF29CEA-4F0D-4412-970B-C442D10F99E6}">
    <text>im Worst Case: Neubau
im Best Case: Umstellung</text>
  </threadedComment>
  <threadedComment ref="F8" dT="2021-08-16T09:12:14.47" personId="{94174B1D-CABA-4CF9-8A4A-6F056B5C6A28}" id="{04D486D9-E10D-4668-9805-BCFD92768985}">
    <text>bedingt geeignet</text>
  </threadedComment>
  <threadedComment ref="H8" dT="2021-09-13T08:20:56.51" personId="{94174B1D-CABA-4CF9-8A4A-6F056B5C6A28}" id="{5F5F5F97-3C04-487B-A551-67FC0079BF2E}">
    <text>im Worst Case: Neubau
im Best Case: Umstellung</text>
  </threadedComment>
  <threadedComment ref="H9" dT="2021-09-13T08:22:25.90" personId="{94174B1D-CABA-4CF9-8A4A-6F056B5C6A28}" id="{A0B8C522-94B6-4580-A537-5B0E9A707745}">
    <text>Umstellung</text>
  </threadedComment>
  <threadedComment ref="I9" dT="2021-09-13T08:22:41.26" personId="{94174B1D-CABA-4CF9-8A4A-6F056B5C6A28}" id="{E90DDE6E-42BA-4DD1-8276-CACF1574CEE6}">
    <text>Neubau</text>
  </threadedComment>
  <threadedComment ref="H10" dT="2021-09-13T08:22:25.90" personId="{94174B1D-CABA-4CF9-8A4A-6F056B5C6A28}" id="{7820B113-06CA-4187-B8E9-7588F895B69C}">
    <text>Umstellung</text>
  </threadedComment>
  <threadedComment ref="I10" dT="2021-09-13T08:22:41.26" personId="{94174B1D-CABA-4CF9-8A4A-6F056B5C6A28}" id="{3806E9F9-B937-4D2F-A060-6632790BFBBA}">
    <text>Neubau</text>
  </threadedComment>
  <threadedComment ref="H11" dT="2021-09-13T08:22:25.90" personId="{94174B1D-CABA-4CF9-8A4A-6F056B5C6A28}" id="{7B2B5F91-91DB-46BE-9BB5-9A3FD61EA098}">
    <text>Umstellung</text>
  </threadedComment>
  <threadedComment ref="I11" dT="2021-09-13T08:22:41.26" personId="{94174B1D-CABA-4CF9-8A4A-6F056B5C6A28}" id="{6B772224-99F9-41D1-A811-37836310C2D4}">
    <text>Neubau</text>
  </threadedComment>
  <threadedComment ref="H12" dT="2021-09-13T08:22:25.90" personId="{94174B1D-CABA-4CF9-8A4A-6F056B5C6A28}" id="{01898B48-0061-43DF-B9A9-F9E79F3EF4BF}">
    <text>Umstellung</text>
  </threadedComment>
  <threadedComment ref="I12" dT="2021-09-13T08:22:41.26" personId="{94174B1D-CABA-4CF9-8A4A-6F056B5C6A28}" id="{81E7B0B2-F423-4054-9C0F-03D2210C19CC}">
    <text>Neubau</text>
  </threadedComment>
  <threadedComment ref="H13" dT="2021-09-13T08:22:25.90" personId="{94174B1D-CABA-4CF9-8A4A-6F056B5C6A28}" id="{18011BFC-33D3-42D9-8046-A5CEF58D5B67}">
    <text>Umstellung</text>
  </threadedComment>
  <threadedComment ref="I13" dT="2021-09-13T08:22:41.26" personId="{94174B1D-CABA-4CF9-8A4A-6F056B5C6A28}" id="{8B692FFC-07F6-48FF-994A-5820C4C9DC7B}">
    <text>Neubau</text>
  </threadedComment>
  <threadedComment ref="H14" dT="2021-09-13T08:22:25.90" personId="{94174B1D-CABA-4CF9-8A4A-6F056B5C6A28}" id="{F33730E5-5174-4BC6-8225-97F0B27B2487}">
    <text>Umstellung</text>
  </threadedComment>
  <threadedComment ref="I14" dT="2021-09-13T08:22:41.26" personId="{94174B1D-CABA-4CF9-8A4A-6F056B5C6A28}" id="{1FE56855-E89C-48BA-AE4E-5D9EBCCB6F71}">
    <text>Neubau</text>
  </threadedComment>
  <threadedComment ref="H15" dT="2021-09-13T08:22:25.90" personId="{94174B1D-CABA-4CF9-8A4A-6F056B5C6A28}" id="{5601E1AA-0AE5-4519-ACDD-420319A4D958}">
    <text>Umstellung</text>
  </threadedComment>
  <threadedComment ref="I15" dT="2021-09-13T08:22:41.26" personId="{94174B1D-CABA-4CF9-8A4A-6F056B5C6A28}" id="{A3F5CF85-A0F5-4CCF-99E5-53B918B354F3}">
    <text>Neubau</text>
  </threadedComment>
  <threadedComment ref="H16" dT="2021-09-13T08:20:56.51" personId="{94174B1D-CABA-4CF9-8A4A-6F056B5C6A28}" id="{AEADC343-1285-4D60-A9E0-96B360247243}">
    <text>im Worst Case: Neubau
im Best Case: Umstellung</text>
  </threadedComment>
  <threadedComment ref="C18" dT="2021-08-13T09:07:38.62" personId="{94174B1D-CABA-4CF9-8A4A-6F056B5C6A28}" id="{A6B14FA4-8A96-4DA5-9799-8EE2A16C1060}">
    <text>Annahme: niedriglegierter Stahl</text>
  </threadedComment>
  <threadedComment ref="H18" dT="2021-09-13T08:22:25.90" personId="{94174B1D-CABA-4CF9-8A4A-6F056B5C6A28}" id="{19F67D32-571F-435C-AD59-75186EF7848A}">
    <text>Umstellung</text>
  </threadedComment>
  <threadedComment ref="I18" dT="2021-09-13T08:22:41.26" personId="{94174B1D-CABA-4CF9-8A4A-6F056B5C6A28}" id="{2EBF4475-4AC9-481E-B696-296C2F61037A}">
    <text>Neubau</text>
  </threadedComment>
  <threadedComment ref="H23" dT="2021-09-13T08:23:16.93" personId="{94174B1D-CABA-4CF9-8A4A-6F056B5C6A28}" id="{F69E2F3D-A23F-431F-9CBB-CE4C09695AD5}">
    <text>Neubau</text>
  </threadedComment>
  <threadedComment ref="H25" dT="2021-09-13T08:22:25.90" personId="{94174B1D-CABA-4CF9-8A4A-6F056B5C6A28}" id="{D08195CE-BA2D-481B-B891-396D0D832749}">
    <text>Umstellung</text>
  </threadedComment>
  <threadedComment ref="I25" dT="2021-09-13T08:22:41.26" personId="{94174B1D-CABA-4CF9-8A4A-6F056B5C6A28}" id="{F46CEEA6-B969-4EDA-8285-953CE39CF6E1}">
    <text>Neubau</text>
  </threadedComment>
  <threadedComment ref="D44" dT="2021-09-13T08:18:25.17" personId="{94174B1D-CABA-4CF9-8A4A-6F056B5C6A28}" id="{40A4E1AE-8CED-4529-B731-86C2ED2CCAF0}">
    <text>für die Umstellung der Leitungen (100 Vol.-% H2-Tol.) auf H2 fallen trotzdem Kosten an, daher die H2-Tol. für die Modellberechnung auf 99 % setzen</text>
  </threadedComment>
  <threadedComment ref="F44" dT="2021-09-13T08:18:25.17" personId="{94174B1D-CABA-4CF9-8A4A-6F056B5C6A28}" id="{5EB0BD0D-3684-4199-8E7C-96DA0C83723F}">
    <text>für die Umstellung der Leitungen (100 Vol.-% H2-Tol.) auf H2 fallen trotzdem Kosten an, daher die H2-Tol. für die Modellberechnung auf 99 % setzen</text>
  </threadedComment>
  <threadedComment ref="D45" dT="2021-08-11T13:59:55.48" personId="{94174B1D-CABA-4CF9-8A4A-6F056B5C6A28}" id="{264E5C6A-0509-4D1E-93B6-A33CA2D4BA6D}">
    <text>laut Input VNB am 27.04.21, 3-4 % der HD-Stahlleitungen &gt; 16 bar sind aus hochfestem Stahl und wohlmöglich wasserstoffsensibel</text>
  </threadedComment>
  <threadedComment ref="H45" dT="2021-09-13T08:22:25.90" personId="{94174B1D-CABA-4CF9-8A4A-6F056B5C6A28}" id="{354526B8-3731-4E64-A49D-4D3E4CAC131B}">
    <text>Umstellung</text>
  </threadedComment>
  <threadedComment ref="I45" dT="2021-09-13T08:22:41.26" personId="{94174B1D-CABA-4CF9-8A4A-6F056B5C6A28}" id="{B6929D88-10EB-4637-9F24-7B5C4ACD20BE}">
    <text>Neubau</text>
  </threadedComment>
  <threadedComment ref="H46" dT="2021-09-13T08:22:25.90" personId="{94174B1D-CABA-4CF9-8A4A-6F056B5C6A28}" id="{97A2E9A0-911D-47BC-B60D-90000119B0B3}">
    <text>Umstellung</text>
  </threadedComment>
  <threadedComment ref="I46" dT="2021-09-13T08:22:41.26" personId="{94174B1D-CABA-4CF9-8A4A-6F056B5C6A28}" id="{A70218C8-2BB6-48A0-BCED-A2B382584BDE}">
    <text>Neubau</text>
  </threadedComment>
  <threadedComment ref="D52" dT="2021-08-11T14:00:49.81" personId="{94174B1D-CABA-4CF9-8A4A-6F056B5C6A28}" id="{A8AF351F-44EB-4C1E-BB9B-34B0821E9B2C}">
    <text>Sicherheitsannahme</text>
  </threadedComment>
  <threadedComment ref="H90" dT="2021-08-02T13:14:20.76" personId="{94174B1D-CABA-4CF9-8A4A-6F056B5C6A28}" id="{AB02033D-BF87-4067-8ED2-126B035A4241}">
    <text>ab 2024</text>
  </threadedComment>
  <threadedComment ref="H91" dT="2021-08-02T13:14:29.60" personId="{94174B1D-CABA-4CF9-8A4A-6F056B5C6A28}" id="{12B5266C-3A27-4FDF-980C-5B70B909ADB6}">
    <text>ab 2024</text>
  </threadedComment>
  <threadedComment ref="H92" dT="2021-08-02T13:14:32.78" personId="{94174B1D-CABA-4CF9-8A4A-6F056B5C6A28}" id="{2A9FF6E7-DACC-4FB1-8A44-61068A117E5D}">
    <text>ab 2024</text>
  </threadedComment>
  <threadedComment ref="H93" dT="2021-08-02T13:14:35.81" personId="{94174B1D-CABA-4CF9-8A4A-6F056B5C6A28}" id="{E961AB57-05F3-4828-A893-CF7814665E15}">
    <text>ab 2024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7" dT="2021-09-13T08:07:31.97" personId="{94174B1D-CABA-4CF9-8A4A-6F056B5C6A28}" id="{3144FE9D-6DB8-41A3-B046-C736C271D5A1}">
    <text>DN400, DP80, Kostenfaktor 1,1</text>
  </threadedComment>
  <threadedComment ref="E7" dT="2021-09-13T08:07:31.97" personId="{94174B1D-CABA-4CF9-8A4A-6F056B5C6A28}" id="{34DB6FF0-F6B4-4F2D-8FCD-6A8F164040AA}">
    <text>DN400, DP80, Kostenfaktor 1,1</text>
  </threadedComment>
  <threadedComment ref="D8" dT="2021-09-13T08:08:15.40" personId="{94174B1D-CABA-4CF9-8A4A-6F056B5C6A28}" id="{CA0DBFAF-9A6F-410D-BAB8-598BEA95FE86}">
    <text>DN600, DP80, Umstellungsfaktor 1,1</text>
  </threadedComment>
  <threadedComment ref="E8" dT="2021-09-13T08:08:15.40" personId="{94174B1D-CABA-4CF9-8A4A-6F056B5C6A28}" id="{17412502-BFC0-4C94-BFF4-883A88D7F72C}">
    <text>DN600, DP80, Kostenfaktor 1,1</text>
  </threadedComment>
  <threadedComment ref="D9" dT="2021-09-13T08:08:37.15" personId="{94174B1D-CABA-4CF9-8A4A-6F056B5C6A28}" id="{9B737562-1A80-4397-AB8A-33C53A74FEB0}">
    <text>DN900, DP80,  Kostenfaktor Umstellung 0,2</text>
  </threadedComment>
  <threadedComment ref="E9" dT="2021-09-13T08:08:37.15" personId="{94174B1D-CABA-4CF9-8A4A-6F056B5C6A28}" id="{FFCDF9BB-CD2C-4958-93C1-0F55E219C6AD}">
    <text>DN900, DP80, Kostenfaktor 1,1</text>
  </threadedComment>
  <threadedComment ref="D10" dT="2021-09-13T08:09:09.95" personId="{94174B1D-CABA-4CF9-8A4A-6F056B5C6A28}" id="{26195A97-1EEC-4116-87D0-22653EB08884}">
    <text>DN1200, DP80,  Kostenfaktor Umstellung 0,2</text>
  </threadedComment>
  <threadedComment ref="E10" dT="2021-09-13T08:09:09.95" personId="{94174B1D-CABA-4CF9-8A4A-6F056B5C6A28}" id="{7200482C-6343-482C-AA2C-ACC97FA5E628}">
    <text>DN1200, DP80, Kostenfaktor 1,1</text>
  </threadedComment>
  <threadedComment ref="D11" dT="2021-09-13T08:09:35.12" personId="{94174B1D-CABA-4CF9-8A4A-6F056B5C6A28}" id="{35F124A9-B629-41C4-9AB8-9D0A1D2C9414}">
    <text>DN1400, DP80,  Kostenfaktor Umstellung 0,2</text>
  </threadedComment>
  <threadedComment ref="E11" dT="2021-09-13T08:09:35.12" personId="{94174B1D-CABA-4CF9-8A4A-6F056B5C6A28}" id="{3C94F89F-7FAB-495A-BE5D-4F892E12F23A}">
    <text>DN1400, DP80,  Kostenfaktor Umstellung 0,2</text>
  </threadedComment>
  <threadedComment ref="D17" dT="2021-09-13T08:00:50.05" personId="{94174B1D-CABA-4CF9-8A4A-6F056B5C6A28}" id="{6C05265D-CA15-4351-8F45-65832211AB69}">
    <text>Kosten in €/MW (NEP Gas 20-30)
Komplexität der  Verdichterstation: mittel
Leistungsklasse je ME: 10-20 MW
Kostenfaktor H2: 1,5</text>
  </threadedComment>
  <threadedComment ref="D36" dT="2021-08-04T11:34:46.15" personId="{94174B1D-CABA-4CF9-8A4A-6F056B5C6A28}" id="{94C0E53F-5F64-40F7-A09D-98EE67299E56}">
    <text>konservativer Ansatz: Anpassungskosten Beispielspeicher on 1 auf 100 Vol.-% H2-Toleranz.
Umstellung von Porenspeichern auf 100 Vol.-% H2 nur bei ca. 30 % der Porenspeicher möglich.</text>
  </threadedComment>
  <threadedComment ref="D37" dT="2021-08-04T11:35:44.59" personId="{94174B1D-CABA-4CF9-8A4A-6F056B5C6A28}" id="{D9F4948A-2B83-4319-B5C4-1B022E395B76}">
    <text>konservativer Ansatz: Anpassungskosten Beispielspeicher  von 1 auf 100 Vol.-% H2-Toleranz</text>
  </threadedComment>
  <threadedComment ref="D40" dT="2021-09-22T11:45:31.92" personId="{94174B1D-CABA-4CF9-8A4A-6F056B5C6A28}" id="{40457D73-C8A6-4E5B-861D-3A84BB4EE0F1}">
    <text>30 Mio. € / 290 MW = ca. 103.000 €/MW</text>
  </threadedComment>
  <threadedComment ref="D41" dT="2021-09-22T11:46:22.55" personId="{94174B1D-CABA-4CF9-8A4A-6F056B5C6A28}" id="{4AAE0C9C-44AC-45F7-B92A-F220732A80BB}">
    <text>Alexander: 5 - 10 % CAPEX für Hilfssysteme: hier 10 % gewählt.</text>
  </threadedComment>
  <threadedComment ref="D43" dT="2021-09-22T11:46:27.18" personId="{94174B1D-CABA-4CF9-8A4A-6F056B5C6A28}" id="{60B44A17-E718-48D6-9AD6-34C52A5D51E7}">
    <text>Alexander: 5 - 10 % CAPEX für Hilfssysteme: hier 10 % gewählt.</text>
  </threadedComment>
  <threadedComment ref="D49" dT="2021-08-04T12:22:31.70" personId="{94174B1D-CABA-4CF9-8A4A-6F056B5C6A28}" id="{5C16B8D4-A701-4D81-817B-D37B6D7AE6B6}">
    <text>DN100, DP25 Umstellungsfaktor 0,1</text>
  </threadedComment>
  <threadedComment ref="E49" dT="2021-08-04T12:22:31.70" personId="{94174B1D-CABA-4CF9-8A4A-6F056B5C6A28}" id="{9A3B0CF3-1425-47C4-A565-2577A21DD843}">
    <text>DN100, DP25 Kostenfaktor Neubau 1,1</text>
  </threadedComment>
  <threadedComment ref="D50" dT="2021-08-04T12:22:31.70" personId="{94174B1D-CABA-4CF9-8A4A-6F056B5C6A28}" id="{1805C15B-5171-4B34-B319-BB1A42DC9078}">
    <text>DN100, DP25 Umstellungsfaktor 0,1</text>
  </threadedComment>
  <threadedComment ref="E50" dT="2021-08-04T12:22:31.70" personId="{94174B1D-CABA-4CF9-8A4A-6F056B5C6A28}" id="{40FF356A-6761-4171-A60A-477597BE418D}">
    <text>DN100, DP25 Kostenfaktor Neubau 1,1</text>
  </threadedComment>
  <threadedComment ref="D52" dT="2021-08-04T12:23:55.63" personId="{94174B1D-CABA-4CF9-8A4A-6F056B5C6A28}" id="{791F106C-69BC-452A-ADC4-793CA6A8933F}">
    <text>Annahme: Grauguss wird durch PE ersetzt
Kosten gelten für PE-Leitung DN100, DP4</text>
  </threadedComment>
  <threadedComment ref="D53" dT="2021-08-04T12:25:50.74" personId="{94174B1D-CABA-4CF9-8A4A-6F056B5C6A28}" id="{F66D4A85-A6DD-4E56-9671-1A6F0C64C3FC}">
    <text>DN200, DP4</text>
  </threadedComment>
  <threadedComment ref="D54" dT="2021-08-04T12:26:06.41" personId="{94174B1D-CABA-4CF9-8A4A-6F056B5C6A28}" id="{96D0FD44-51E8-4C61-8AAA-61BA0A56D722}">
    <text>DN100, DP4</text>
  </threadedComment>
  <threadedComment ref="D55" dT="2021-08-04T12:26:09.32" personId="{94174B1D-CABA-4CF9-8A4A-6F056B5C6A28}" id="{DE289F32-94C7-41D9-9E68-C09A2F990AF6}">
    <text>DN100, DP4</text>
  </threadedComment>
  <threadedComment ref="D56" dT="2021-08-04T12:26:20.00" personId="{94174B1D-CABA-4CF9-8A4A-6F056B5C6A28}" id="{D498448E-4D62-4566-8D16-382D4A9C6282}">
    <text>PE-Leitung DN100, DP4</text>
  </threadedComment>
  <threadedComment ref="D150" dT="2021-08-04T13:20:03.82" personId="{94174B1D-CABA-4CF9-8A4A-6F056B5C6A28}" id="{BC9C27F5-BDB0-4D37-8824-087672DDE3BF}">
    <text>DN25, DP1</text>
  </threadedComment>
  <threadedComment ref="D151" dT="2021-08-04T13:20:21.79" personId="{94174B1D-CABA-4CF9-8A4A-6F056B5C6A28}" id="{696F68B4-7DCC-4822-8665-7719DF116AE8}">
    <text>DN32, DP1</text>
  </threadedComment>
  <threadedComment ref="D152" dT="2021-08-04T13:20:37.34" personId="{94174B1D-CABA-4CF9-8A4A-6F056B5C6A28}" id="{64AF00F3-CFC9-4497-810B-98F8EF032A35}">
    <text>PE-Leitung: DN32, DP1</text>
  </threadedComment>
  <threadedComment ref="D153" dT="2021-08-04T13:21:09.13" personId="{94174B1D-CABA-4CF9-8A4A-6F056B5C6A28}" id="{9154CF46-E4AC-4B17-BEC6-6EAC230E0520}">
    <text>PE-Leitung: DN32, DP1</text>
  </threadedComment>
  <threadedComment ref="D162" dT="2021-09-13T08:49:22.46" personId="{94174B1D-CABA-4CF9-8A4A-6F056B5C6A28}" id="{7B539039-6C42-4B87-A18D-2B2EC9B1D3EF}">
    <text>Preis Erdgas * Kostenfaktor H2 (1,1)</text>
  </threadedComment>
  <threadedComment ref="D163" dT="2021-09-13T08:49:26.58" personId="{94174B1D-CABA-4CF9-8A4A-6F056B5C6A28}" id="{C962251A-B8DD-4575-A38C-ABD2EB7A0FC2}">
    <text>Preis Erdgas * Kostenfaktor H2 (1,1)</text>
  </threadedComment>
  <threadedComment ref="D164" dT="2021-09-13T08:49:29.01" personId="{94174B1D-CABA-4CF9-8A4A-6F056B5C6A28}" id="{F59006D3-622C-43D4-82B3-552B75DCD8CD}">
    <text>Preis Erdgas * Kostenfaktor H2 (1,1)</text>
  </threadedComment>
  <threadedComment ref="D165" dT="2021-09-13T08:49:31.78" personId="{94174B1D-CABA-4CF9-8A4A-6F056B5C6A28}" id="{75B97090-0093-4D8D-A787-8514D3B854E8}">
    <text>Preis Erdgas * Kostenfaktor H2 (1,1)</text>
  </threadedComment>
  <threadedComment ref="D166" dT="2021-09-13T08:49:35.31" personId="{94174B1D-CABA-4CF9-8A4A-6F056B5C6A28}" id="{9761A60D-336B-4351-986F-BBDAA4F4EB94}">
    <text>Preis Erdgas * Kostenfaktor H2 (1,1)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emens-energy.com/global/en/news/magazine/2019/hydrogen-capable-gas-turbine.html" TargetMode="External"/><Relationship Id="rId1" Type="http://schemas.openxmlformats.org/officeDocument/2006/relationships/hyperlink" Target="https://www.siemens-energy.com/global/en/offerings/technical-papers/download-development-gasturbine-sgt-8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C3A3-05E0-45F3-B91F-EB5524671DCA}">
  <sheetPr>
    <pageSetUpPr fitToPage="1"/>
  </sheetPr>
  <dimension ref="A1:Q179"/>
  <sheetViews>
    <sheetView zoomScale="70" zoomScaleNormal="7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45" sqref="C145"/>
    </sheetView>
  </sheetViews>
  <sheetFormatPr baseColWidth="10" defaultColWidth="9.08984375" defaultRowHeight="22.5" customHeight="1" x14ac:dyDescent="0.35"/>
  <cols>
    <col min="1" max="1" width="1.36328125" customWidth="1"/>
    <col min="2" max="2" width="11.90625" customWidth="1"/>
    <col min="3" max="3" width="54.453125" customWidth="1"/>
    <col min="4" max="4" width="16" style="44" customWidth="1"/>
    <col min="5" max="5" width="16.54296875" customWidth="1"/>
    <col min="6" max="6" width="9.6328125" customWidth="1"/>
    <col min="7" max="7" width="28.36328125" customWidth="1"/>
    <col min="8" max="8" width="20.54296875" customWidth="1"/>
    <col min="9" max="10" width="18.90625" customWidth="1"/>
    <col min="11" max="11" width="15.54296875" customWidth="1"/>
    <col min="12" max="12" width="14.6328125" customWidth="1"/>
    <col min="13" max="13" width="14.36328125" customWidth="1"/>
    <col min="14" max="14" width="19.6328125" customWidth="1"/>
    <col min="15" max="15" width="18.36328125" customWidth="1"/>
    <col min="16" max="16" width="18.08984375" customWidth="1"/>
  </cols>
  <sheetData>
    <row r="1" spans="1:17" ht="32.4" customHeight="1" x14ac:dyDescent="0.3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4.65" customHeight="1" x14ac:dyDescent="0.35">
      <c r="B2" s="131"/>
      <c r="C2" s="12"/>
      <c r="D2" s="12"/>
      <c r="E2" s="80"/>
      <c r="F2" s="131"/>
      <c r="G2" s="131"/>
      <c r="H2" s="12"/>
      <c r="I2" s="164" t="s">
        <v>212</v>
      </c>
      <c r="J2" s="165" t="s">
        <v>213</v>
      </c>
      <c r="K2" s="80"/>
      <c r="L2" s="131"/>
      <c r="M2" s="131"/>
      <c r="N2" s="80"/>
      <c r="O2" s="131"/>
      <c r="P2" s="132"/>
      <c r="Q2" s="4"/>
    </row>
    <row r="3" spans="1:17" ht="22.5" customHeight="1" x14ac:dyDescent="0.35">
      <c r="B3" s="133" t="s">
        <v>13</v>
      </c>
      <c r="C3" s="87" t="s">
        <v>0</v>
      </c>
      <c r="D3" s="134" t="s">
        <v>51</v>
      </c>
      <c r="E3" s="204" t="s">
        <v>1</v>
      </c>
      <c r="F3" s="205"/>
      <c r="G3" s="205"/>
      <c r="H3" s="135" t="s">
        <v>146</v>
      </c>
      <c r="I3" s="136" t="s">
        <v>148</v>
      </c>
      <c r="J3" s="135" t="s">
        <v>148</v>
      </c>
      <c r="K3" s="204" t="s">
        <v>151</v>
      </c>
      <c r="L3" s="205"/>
      <c r="M3" s="205"/>
      <c r="N3" s="204" t="s">
        <v>152</v>
      </c>
      <c r="O3" s="205"/>
      <c r="P3" s="206"/>
      <c r="Q3" s="4"/>
    </row>
    <row r="4" spans="1:17" ht="22.5" customHeight="1" thickBot="1" x14ac:dyDescent="0.4">
      <c r="A4" s="5"/>
      <c r="B4" s="124"/>
      <c r="C4" s="125"/>
      <c r="D4" s="126" t="s">
        <v>150</v>
      </c>
      <c r="E4" s="127" t="s">
        <v>108</v>
      </c>
      <c r="F4" s="127" t="s">
        <v>14</v>
      </c>
      <c r="G4" s="126" t="s">
        <v>15</v>
      </c>
      <c r="H4" s="128" t="s">
        <v>147</v>
      </c>
      <c r="I4" s="127" t="s">
        <v>149</v>
      </c>
      <c r="J4" s="126" t="s">
        <v>149</v>
      </c>
      <c r="K4" s="129">
        <v>1</v>
      </c>
      <c r="L4" s="129">
        <v>2</v>
      </c>
      <c r="M4" s="129">
        <v>3</v>
      </c>
      <c r="N4" s="129">
        <v>1</v>
      </c>
      <c r="O4" s="129">
        <v>2</v>
      </c>
      <c r="P4" s="130">
        <v>3</v>
      </c>
      <c r="Q4" s="4"/>
    </row>
    <row r="5" spans="1:17" ht="22.5" customHeight="1" x14ac:dyDescent="0.35">
      <c r="A5" s="7"/>
      <c r="B5" s="14" t="s">
        <v>42</v>
      </c>
      <c r="C5" s="16" t="s">
        <v>43</v>
      </c>
      <c r="D5" s="36">
        <v>1</v>
      </c>
      <c r="E5" s="15">
        <v>33600</v>
      </c>
      <c r="F5" s="23" t="s">
        <v>18</v>
      </c>
      <c r="G5" s="16" t="s">
        <v>74</v>
      </c>
      <c r="H5" s="20"/>
      <c r="I5" s="21"/>
      <c r="J5" s="20"/>
      <c r="K5" s="19"/>
      <c r="L5" s="19"/>
      <c r="M5" s="19"/>
      <c r="N5" s="19"/>
      <c r="O5" s="19"/>
      <c r="P5" s="19"/>
      <c r="Q5" s="4"/>
    </row>
    <row r="6" spans="1:17" ht="22.5" customHeight="1" x14ac:dyDescent="0.35">
      <c r="A6" s="7"/>
      <c r="B6" s="131"/>
      <c r="C6" s="18" t="s">
        <v>44</v>
      </c>
      <c r="D6" s="37">
        <v>0.93</v>
      </c>
      <c r="E6" s="17">
        <v>31248</v>
      </c>
      <c r="F6" s="79" t="s">
        <v>18</v>
      </c>
      <c r="G6" s="18" t="s">
        <v>75</v>
      </c>
      <c r="H6" s="22"/>
      <c r="I6" s="32"/>
      <c r="J6" s="22"/>
      <c r="K6" s="78"/>
      <c r="L6" s="78"/>
      <c r="M6" s="78"/>
      <c r="N6" s="78"/>
      <c r="O6" s="78"/>
      <c r="P6" s="78"/>
      <c r="Q6" s="4"/>
    </row>
    <row r="7" spans="1:17" ht="22.5" customHeight="1" x14ac:dyDescent="0.35">
      <c r="A7" s="7"/>
      <c r="B7" s="131"/>
      <c r="C7" s="13" t="s">
        <v>214</v>
      </c>
      <c r="D7" s="38"/>
      <c r="E7" s="4"/>
      <c r="F7" s="80"/>
      <c r="G7" s="12"/>
      <c r="H7" s="12"/>
      <c r="I7" s="153"/>
      <c r="J7" s="12"/>
      <c r="K7" s="80"/>
      <c r="L7" s="80"/>
      <c r="M7" s="80"/>
      <c r="N7" s="181" t="s">
        <v>219</v>
      </c>
      <c r="O7" s="181" t="s">
        <v>218</v>
      </c>
      <c r="P7" s="80"/>
      <c r="Q7" s="4"/>
    </row>
    <row r="8" spans="1:17" ht="22.5" customHeight="1" x14ac:dyDescent="0.35">
      <c r="A8" s="7"/>
      <c r="B8" s="131"/>
      <c r="C8" s="12" t="s">
        <v>46</v>
      </c>
      <c r="D8" s="38">
        <v>0.32500000000000001</v>
      </c>
      <c r="E8" s="10">
        <v>10155.6</v>
      </c>
      <c r="F8" s="4" t="s">
        <v>18</v>
      </c>
      <c r="G8" s="11" t="s">
        <v>75</v>
      </c>
      <c r="H8" s="96">
        <f>'techn. Nutzungsdauer'!D5</f>
        <v>105</v>
      </c>
      <c r="I8" s="97">
        <f>'H2-Eignung'!D5</f>
        <v>0.25</v>
      </c>
      <c r="J8" s="98">
        <f>'H2-Eignung'!F5</f>
        <v>1</v>
      </c>
      <c r="K8" s="99">
        <f>'H2-Eignung'!H5</f>
        <v>1</v>
      </c>
      <c r="L8" s="99">
        <f>'H2-Eignung'!I5</f>
        <v>1</v>
      </c>
      <c r="M8" s="99" t="str">
        <f>'H2-Eignung'!J5</f>
        <v>-</v>
      </c>
      <c r="N8" s="91">
        <f>'Kosten-Gerüst'!D7</f>
        <v>272</v>
      </c>
      <c r="O8" s="91">
        <f>'Kosten-Gerüst'!E7</f>
        <v>1496.0000000000002</v>
      </c>
      <c r="P8" s="91" t="s">
        <v>12</v>
      </c>
      <c r="Q8" s="4"/>
    </row>
    <row r="9" spans="1:17" ht="22.5" customHeight="1" x14ac:dyDescent="0.35">
      <c r="A9" s="7"/>
      <c r="B9" s="131"/>
      <c r="C9" s="12" t="s">
        <v>47</v>
      </c>
      <c r="D9" s="38">
        <v>0.28399999999999997</v>
      </c>
      <c r="E9" s="10">
        <v>8874.4319999999989</v>
      </c>
      <c r="F9" s="4" t="s">
        <v>18</v>
      </c>
      <c r="G9" s="11" t="s">
        <v>75</v>
      </c>
      <c r="H9" s="96">
        <f>'techn. Nutzungsdauer'!D5</f>
        <v>105</v>
      </c>
      <c r="I9" s="97">
        <f>'H2-Eignung'!D5</f>
        <v>0.25</v>
      </c>
      <c r="J9" s="98">
        <f>'H2-Eignung'!F5</f>
        <v>1</v>
      </c>
      <c r="K9" s="99">
        <f>'H2-Eignung'!H5</f>
        <v>1</v>
      </c>
      <c r="L9" s="99">
        <f>'H2-Eignung'!I5</f>
        <v>1</v>
      </c>
      <c r="M9" s="99" t="str">
        <f>'H2-Eignung'!J5</f>
        <v>-</v>
      </c>
      <c r="N9" s="91">
        <f>'Kosten-Gerüst'!D8</f>
        <v>330</v>
      </c>
      <c r="O9" s="91">
        <f>'Kosten-Gerüst'!E8</f>
        <v>1815.0000000000002</v>
      </c>
      <c r="P9" s="91" t="s">
        <v>12</v>
      </c>
      <c r="Q9" s="4"/>
    </row>
    <row r="10" spans="1:17" ht="22.5" customHeight="1" x14ac:dyDescent="0.35">
      <c r="A10" s="7"/>
      <c r="B10" s="131"/>
      <c r="C10" s="12" t="s">
        <v>48</v>
      </c>
      <c r="D10" s="38">
        <v>0.26700000000000002</v>
      </c>
      <c r="E10" s="10">
        <v>8343.2160000000003</v>
      </c>
      <c r="F10" s="4" t="s">
        <v>18</v>
      </c>
      <c r="G10" s="11" t="s">
        <v>75</v>
      </c>
      <c r="H10" s="96">
        <f>'techn. Nutzungsdauer'!D5</f>
        <v>105</v>
      </c>
      <c r="I10" s="97">
        <f>'H2-Eignung'!D5</f>
        <v>0.25</v>
      </c>
      <c r="J10" s="98">
        <f>'H2-Eignung'!F5</f>
        <v>1</v>
      </c>
      <c r="K10" s="99">
        <f>'H2-Eignung'!H5</f>
        <v>1</v>
      </c>
      <c r="L10" s="99">
        <f>'H2-Eignung'!I5</f>
        <v>1</v>
      </c>
      <c r="M10" s="99" t="str">
        <f>'H2-Eignung'!J5</f>
        <v>-</v>
      </c>
      <c r="N10" s="91">
        <f>'Kosten-Gerüst'!D9</f>
        <v>440</v>
      </c>
      <c r="O10" s="91">
        <f>'Kosten-Gerüst'!E9</f>
        <v>2420</v>
      </c>
      <c r="P10" s="91" t="str">
        <f>'Kosten-Gerüst'!F9</f>
        <v>-</v>
      </c>
      <c r="Q10" s="4"/>
    </row>
    <row r="11" spans="1:17" ht="22.5" customHeight="1" x14ac:dyDescent="0.35">
      <c r="A11" s="7"/>
      <c r="B11" s="131"/>
      <c r="C11" s="12" t="s">
        <v>49</v>
      </c>
      <c r="D11" s="38">
        <v>8.5999999999999993E-2</v>
      </c>
      <c r="E11" s="10">
        <v>2687.328</v>
      </c>
      <c r="F11" s="4" t="s">
        <v>18</v>
      </c>
      <c r="G11" s="11" t="s">
        <v>75</v>
      </c>
      <c r="H11" s="96">
        <f>'techn. Nutzungsdauer'!D5</f>
        <v>105</v>
      </c>
      <c r="I11" s="97">
        <f>'H2-Eignung'!D5</f>
        <v>0.25</v>
      </c>
      <c r="J11" s="98">
        <f>'H2-Eignung'!F5</f>
        <v>1</v>
      </c>
      <c r="K11" s="99">
        <f>'H2-Eignung'!H5</f>
        <v>1</v>
      </c>
      <c r="L11" s="99">
        <f>'H2-Eignung'!I5</f>
        <v>1</v>
      </c>
      <c r="M11" s="99" t="str">
        <f>'H2-Eignung'!J5</f>
        <v>-</v>
      </c>
      <c r="N11" s="91">
        <f>'Kosten-Gerüst'!D10</f>
        <v>572</v>
      </c>
      <c r="O11" s="91">
        <f>'Kosten-Gerüst'!E10</f>
        <v>3146.0000000000005</v>
      </c>
      <c r="P11" s="91" t="str">
        <f>'Kosten-Gerüst'!F10</f>
        <v>-</v>
      </c>
      <c r="Q11" s="4"/>
    </row>
    <row r="12" spans="1:17" ht="22.5" customHeight="1" x14ac:dyDescent="0.35">
      <c r="A12" s="7"/>
      <c r="B12" s="131"/>
      <c r="C12" s="12" t="s">
        <v>50</v>
      </c>
      <c r="D12" s="38">
        <v>3.7999999999999999E-2</v>
      </c>
      <c r="E12" s="10">
        <v>1187.424</v>
      </c>
      <c r="F12" s="4" t="s">
        <v>18</v>
      </c>
      <c r="G12" s="11" t="s">
        <v>75</v>
      </c>
      <c r="H12" s="96">
        <f>'techn. Nutzungsdauer'!D5</f>
        <v>105</v>
      </c>
      <c r="I12" s="97">
        <f>'H2-Eignung'!D5</f>
        <v>0.25</v>
      </c>
      <c r="J12" s="98">
        <f>'H2-Eignung'!F5</f>
        <v>1</v>
      </c>
      <c r="K12" s="99">
        <f>'H2-Eignung'!H5</f>
        <v>1</v>
      </c>
      <c r="L12" s="99">
        <f>'H2-Eignung'!I5</f>
        <v>1</v>
      </c>
      <c r="M12" s="99" t="str">
        <f>'H2-Eignung'!J5</f>
        <v>-</v>
      </c>
      <c r="N12" s="91">
        <f>'Kosten-Gerüst'!D11</f>
        <v>724</v>
      </c>
      <c r="O12" s="91">
        <f>'Kosten-Gerüst'!E11</f>
        <v>3982.0000000000005</v>
      </c>
      <c r="P12" s="91" t="str">
        <f>'Kosten-Gerüst'!F11</f>
        <v>-</v>
      </c>
      <c r="Q12" s="4"/>
    </row>
    <row r="13" spans="1:17" ht="22.5" customHeight="1" x14ac:dyDescent="0.35">
      <c r="A13" s="7"/>
      <c r="B13" s="131"/>
      <c r="C13" s="18" t="s">
        <v>45</v>
      </c>
      <c r="D13" s="37">
        <v>7.0000000000000007E-2</v>
      </c>
      <c r="E13" s="17">
        <v>2352</v>
      </c>
      <c r="F13" s="79" t="s">
        <v>18</v>
      </c>
      <c r="G13" s="18" t="s">
        <v>75</v>
      </c>
      <c r="H13" s="100">
        <f>'techn. Nutzungsdauer'!D5</f>
        <v>105</v>
      </c>
      <c r="I13" s="121">
        <f>'H2-Eignung'!D18</f>
        <v>1</v>
      </c>
      <c r="J13" s="119">
        <f>'H2-Eignung'!F18</f>
        <v>1</v>
      </c>
      <c r="K13" s="122">
        <f>'H2-Eignung'!H20</f>
        <v>1</v>
      </c>
      <c r="L13" s="122" t="str">
        <f>'H2-Eignung'!I20</f>
        <v>-</v>
      </c>
      <c r="M13" s="122" t="str">
        <f>'H2-Eignung'!J20</f>
        <v>-</v>
      </c>
      <c r="N13" s="92">
        <f>'Kosten-Gerüst'!D12</f>
        <v>190</v>
      </c>
      <c r="O13" s="92">
        <f>'Kosten-Gerüst'!E12</f>
        <v>1045</v>
      </c>
      <c r="P13" s="92" t="str">
        <f>'Kosten-Gerüst'!F12</f>
        <v>-</v>
      </c>
      <c r="Q13" s="4"/>
    </row>
    <row r="14" spans="1:17" ht="22.5" customHeight="1" x14ac:dyDescent="0.35">
      <c r="A14" s="7"/>
      <c r="B14" s="7"/>
      <c r="C14" s="12"/>
      <c r="D14" s="39"/>
      <c r="E14" s="4"/>
      <c r="F14" s="4"/>
      <c r="G14" s="11"/>
      <c r="H14" s="96"/>
      <c r="I14" s="1"/>
      <c r="J14" s="96"/>
      <c r="K14" s="103"/>
      <c r="L14" s="103"/>
      <c r="M14" s="103"/>
      <c r="N14" s="91"/>
      <c r="O14" s="91"/>
      <c r="P14" s="91"/>
      <c r="Q14" s="4"/>
    </row>
    <row r="15" spans="1:17" ht="22.5" customHeight="1" x14ac:dyDescent="0.35">
      <c r="A15" s="7"/>
      <c r="B15" s="14" t="s">
        <v>42</v>
      </c>
      <c r="C15" s="16" t="s">
        <v>55</v>
      </c>
      <c r="D15" s="40"/>
      <c r="E15" s="19"/>
      <c r="F15" s="19"/>
      <c r="G15" s="20"/>
      <c r="H15" s="104"/>
      <c r="I15" s="105"/>
      <c r="J15" s="104"/>
      <c r="K15" s="106"/>
      <c r="L15" s="106"/>
      <c r="M15" s="106"/>
      <c r="N15" s="93" t="s">
        <v>223</v>
      </c>
      <c r="O15" s="93"/>
      <c r="P15" s="93"/>
      <c r="Q15" s="4"/>
    </row>
    <row r="16" spans="1:17" ht="22.5" customHeight="1" x14ac:dyDescent="0.35">
      <c r="A16" s="7"/>
      <c r="B16" s="131"/>
      <c r="C16" s="12" t="s">
        <v>210</v>
      </c>
      <c r="D16" s="39">
        <v>1</v>
      </c>
      <c r="E16" s="9">
        <v>50190</v>
      </c>
      <c r="F16" s="80" t="s">
        <v>25</v>
      </c>
      <c r="G16" s="11" t="s">
        <v>135</v>
      </c>
      <c r="H16" s="96">
        <f>'techn. Nutzungsdauer'!D7</f>
        <v>55</v>
      </c>
      <c r="I16" s="97">
        <f>'H2-Eignung'!D20</f>
        <v>0.1</v>
      </c>
      <c r="J16" s="99">
        <f>'H2-Eignung'!F20</f>
        <v>1</v>
      </c>
      <c r="K16" s="99">
        <f>'H2-Eignung'!H20</f>
        <v>1</v>
      </c>
      <c r="L16" s="99" t="str">
        <f>'H2-Eignung'!I20</f>
        <v>-</v>
      </c>
      <c r="M16" s="98" t="str">
        <f>'H2-Eignung'!J20</f>
        <v>-</v>
      </c>
      <c r="N16" s="91">
        <f>'Kosten-Gerüst'!D14</f>
        <v>100000</v>
      </c>
      <c r="O16" s="91" t="str">
        <f>'Kosten-Gerüst'!E14</f>
        <v>-</v>
      </c>
      <c r="P16" s="91" t="str">
        <f>'Kosten-Gerüst'!F14</f>
        <v>-</v>
      </c>
      <c r="Q16" s="4"/>
    </row>
    <row r="17" spans="1:17" ht="22.5" customHeight="1" x14ac:dyDescent="0.35">
      <c r="A17" s="7"/>
      <c r="B17" s="7"/>
      <c r="C17" s="12"/>
      <c r="D17" s="39"/>
      <c r="E17" s="4"/>
      <c r="F17" s="4"/>
      <c r="G17" s="11"/>
      <c r="H17" s="96"/>
      <c r="I17" s="1"/>
      <c r="J17" s="96"/>
      <c r="K17" s="103"/>
      <c r="L17" s="103"/>
      <c r="M17" s="103"/>
      <c r="N17" s="91"/>
      <c r="O17" s="91"/>
      <c r="P17" s="91"/>
      <c r="Q17" s="4"/>
    </row>
    <row r="18" spans="1:17" ht="22.5" customHeight="1" x14ac:dyDescent="0.35">
      <c r="A18" s="7"/>
      <c r="B18" s="14" t="s">
        <v>42</v>
      </c>
      <c r="C18" s="16" t="s">
        <v>68</v>
      </c>
      <c r="D18" s="40"/>
      <c r="E18" s="158">
        <v>58</v>
      </c>
      <c r="F18" s="19" t="s">
        <v>25</v>
      </c>
      <c r="G18" s="20" t="s">
        <v>72</v>
      </c>
      <c r="H18" s="104"/>
      <c r="I18" s="105"/>
      <c r="J18" s="104"/>
      <c r="K18" s="106"/>
      <c r="L18" s="106"/>
      <c r="M18" s="106"/>
      <c r="N18" s="93" t="s">
        <v>218</v>
      </c>
      <c r="O18" s="93"/>
      <c r="P18" s="93"/>
      <c r="Q18" s="4"/>
    </row>
    <row r="19" spans="1:17" ht="22.5" customHeight="1" x14ac:dyDescent="0.35">
      <c r="A19" s="7"/>
      <c r="B19" s="131"/>
      <c r="C19" s="12" t="s">
        <v>71</v>
      </c>
      <c r="D19" s="38"/>
      <c r="E19" s="123">
        <v>195</v>
      </c>
      <c r="F19" s="4" t="s">
        <v>25</v>
      </c>
      <c r="G19" s="11" t="s">
        <v>72</v>
      </c>
      <c r="H19" s="96"/>
      <c r="I19" s="1"/>
      <c r="J19" s="96"/>
      <c r="K19" s="103"/>
      <c r="L19" s="103"/>
      <c r="M19" s="103"/>
      <c r="N19" s="91"/>
      <c r="O19" s="91"/>
      <c r="P19" s="91"/>
      <c r="Q19" s="4"/>
    </row>
    <row r="20" spans="1:17" ht="22.5" customHeight="1" x14ac:dyDescent="0.35">
      <c r="A20" s="7"/>
      <c r="B20" s="131"/>
      <c r="C20" s="176" t="s">
        <v>69</v>
      </c>
      <c r="D20" s="177"/>
      <c r="E20" s="178">
        <v>2184</v>
      </c>
      <c r="F20" s="4" t="s">
        <v>67</v>
      </c>
      <c r="G20" s="11" t="s">
        <v>238</v>
      </c>
      <c r="H20" s="96">
        <f>'techn. Nutzungsdauer'!D10</f>
        <v>100</v>
      </c>
      <c r="I20" s="98">
        <f>'H2-Eignung'!D23</f>
        <v>0.1</v>
      </c>
      <c r="J20" s="98">
        <f>'H2-Eignung'!F23</f>
        <v>0.1</v>
      </c>
      <c r="K20" s="98">
        <f>'H2-Eignung'!H23</f>
        <v>1</v>
      </c>
      <c r="L20" s="107" t="str">
        <f>'H2-Eignung'!I23</f>
        <v>-</v>
      </c>
      <c r="M20" s="107" t="str">
        <f>'H2-Eignung'!J23</f>
        <v>-</v>
      </c>
      <c r="N20" s="159">
        <f>'Kosten-Gerüst'!D17</f>
        <v>6120000</v>
      </c>
      <c r="O20" s="159" t="s">
        <v>12</v>
      </c>
      <c r="P20" s="159" t="s">
        <v>12</v>
      </c>
      <c r="Q20" s="4"/>
    </row>
    <row r="21" spans="1:17" ht="22.5" customHeight="1" x14ac:dyDescent="0.35">
      <c r="A21" s="7"/>
      <c r="B21" s="7"/>
      <c r="C21" s="11"/>
      <c r="D21" s="39"/>
      <c r="E21" s="4"/>
      <c r="F21" s="4"/>
      <c r="G21" s="11"/>
      <c r="H21" s="96"/>
      <c r="I21" s="1"/>
      <c r="J21" s="96"/>
      <c r="K21" s="96"/>
      <c r="L21" s="108"/>
      <c r="M21" s="103"/>
      <c r="N21" s="91"/>
      <c r="O21" s="91"/>
      <c r="P21" s="91"/>
      <c r="Q21" s="4"/>
    </row>
    <row r="22" spans="1:17" ht="22.5" customHeight="1" x14ac:dyDescent="0.35">
      <c r="A22" s="7"/>
      <c r="B22" s="14" t="s">
        <v>42</v>
      </c>
      <c r="C22" s="83" t="s">
        <v>26</v>
      </c>
      <c r="D22" s="40"/>
      <c r="E22" s="19"/>
      <c r="F22" s="19"/>
      <c r="G22" s="20" t="s">
        <v>157</v>
      </c>
      <c r="H22" s="104">
        <v>45</v>
      </c>
      <c r="I22" s="104"/>
      <c r="J22" s="109"/>
      <c r="K22" s="106"/>
      <c r="L22" s="104"/>
      <c r="M22" s="110"/>
      <c r="N22" s="93" t="s">
        <v>219</v>
      </c>
      <c r="O22" s="93" t="s">
        <v>218</v>
      </c>
      <c r="P22" s="93"/>
      <c r="Q22" s="4"/>
    </row>
    <row r="23" spans="1:17" ht="22.5" customHeight="1" x14ac:dyDescent="0.35">
      <c r="A23" s="7"/>
      <c r="B23" s="133"/>
      <c r="C23" s="137" t="s">
        <v>225</v>
      </c>
      <c r="D23" s="38"/>
      <c r="E23" s="80"/>
      <c r="F23" s="80"/>
      <c r="G23" s="12"/>
      <c r="H23" s="146"/>
      <c r="I23" s="146"/>
      <c r="J23" s="161"/>
      <c r="K23" s="162"/>
      <c r="L23" s="146"/>
      <c r="M23" s="163"/>
      <c r="N23" s="159"/>
      <c r="O23" s="159"/>
      <c r="P23" s="159"/>
      <c r="Q23" s="4"/>
    </row>
    <row r="24" spans="1:17" ht="22.5" customHeight="1" x14ac:dyDescent="0.35">
      <c r="A24" s="7"/>
      <c r="B24" s="131"/>
      <c r="C24" s="84" t="s">
        <v>27</v>
      </c>
      <c r="D24" s="37">
        <f>SUM(D25:D27)</f>
        <v>1</v>
      </c>
      <c r="E24" s="17">
        <v>176</v>
      </c>
      <c r="F24" s="79" t="s">
        <v>25</v>
      </c>
      <c r="G24" s="22" t="s">
        <v>157</v>
      </c>
      <c r="H24" s="100">
        <v>45</v>
      </c>
      <c r="I24" s="100"/>
      <c r="J24" s="111"/>
      <c r="K24" s="102"/>
      <c r="L24" s="100"/>
      <c r="M24" s="112"/>
      <c r="N24" s="92"/>
      <c r="O24" s="92"/>
      <c r="P24" s="92"/>
      <c r="Q24" s="4"/>
    </row>
    <row r="25" spans="1:17" ht="22.5" customHeight="1" x14ac:dyDescent="0.35">
      <c r="B25" s="153"/>
      <c r="C25" s="4" t="s">
        <v>224</v>
      </c>
      <c r="D25" s="39">
        <v>1.1363636363636364E-2</v>
      </c>
      <c r="E25" s="9">
        <v>2</v>
      </c>
      <c r="F25" s="80" t="s">
        <v>25</v>
      </c>
      <c r="G25" s="11" t="s">
        <v>63</v>
      </c>
      <c r="H25" s="96">
        <v>45</v>
      </c>
      <c r="I25" s="98">
        <f>'H2-Eignung'!$D$25</f>
        <v>0.1</v>
      </c>
      <c r="J25" s="98">
        <f>'H2-Eignung'!$F$25</f>
        <v>0.1</v>
      </c>
      <c r="K25" s="98">
        <f>'H2-Eignung'!$H$25</f>
        <v>1</v>
      </c>
      <c r="L25" s="98">
        <f>'H2-Eignung'!$I$25</f>
        <v>1</v>
      </c>
      <c r="M25" s="97" t="str">
        <f>'H2-Eignung'!J30</f>
        <v>-</v>
      </c>
      <c r="N25" s="159" cm="1">
        <f t="array" ref="N25:O28">'Kosten-Gerüst'!D20:E23</f>
        <v>12500</v>
      </c>
      <c r="O25" s="159">
        <v>55000.000000000007</v>
      </c>
      <c r="P25" s="202" t="str">
        <f>'Kosten-Gerüst'!F24</f>
        <v>-</v>
      </c>
    </row>
    <row r="26" spans="1:17" ht="22.5" customHeight="1" x14ac:dyDescent="0.35">
      <c r="A26" s="7"/>
      <c r="B26" s="131"/>
      <c r="C26" s="85" t="s">
        <v>226</v>
      </c>
      <c r="D26" s="39">
        <v>8.5227272727272721E-2</v>
      </c>
      <c r="E26" s="9">
        <v>15</v>
      </c>
      <c r="F26" s="80" t="s">
        <v>25</v>
      </c>
      <c r="G26" s="11" t="s">
        <v>63</v>
      </c>
      <c r="H26" s="96">
        <v>45</v>
      </c>
      <c r="I26" s="98">
        <f>'H2-Eignung'!$D$25</f>
        <v>0.1</v>
      </c>
      <c r="J26" s="98">
        <f>'H2-Eignung'!$F$25</f>
        <v>0.1</v>
      </c>
      <c r="K26" s="98">
        <f>'H2-Eignung'!$H$25</f>
        <v>1</v>
      </c>
      <c r="L26" s="98">
        <f>'H2-Eignung'!$I$25</f>
        <v>1</v>
      </c>
      <c r="M26" s="97" t="str">
        <f>'H2-Eignung'!J27</f>
        <v>-</v>
      </c>
      <c r="N26" s="159">
        <v>15000</v>
      </c>
      <c r="O26" s="159">
        <v>66000</v>
      </c>
      <c r="P26" s="91" t="str">
        <f>'Kosten-Gerüst'!F21</f>
        <v>-</v>
      </c>
      <c r="Q26" s="4"/>
    </row>
    <row r="27" spans="1:17" ht="22.5" customHeight="1" x14ac:dyDescent="0.35">
      <c r="A27" s="7"/>
      <c r="B27" s="131"/>
      <c r="C27" s="85" t="s">
        <v>227</v>
      </c>
      <c r="D27" s="39">
        <v>0.90340909090909094</v>
      </c>
      <c r="E27" s="9">
        <v>159</v>
      </c>
      <c r="F27" s="80" t="s">
        <v>25</v>
      </c>
      <c r="G27" s="11" t="s">
        <v>63</v>
      </c>
      <c r="H27" s="96">
        <v>45</v>
      </c>
      <c r="I27" s="98">
        <f>'H2-Eignung'!$D$25</f>
        <v>0.1</v>
      </c>
      <c r="J27" s="98">
        <f>'H2-Eignung'!$F$25</f>
        <v>0.1</v>
      </c>
      <c r="K27" s="98">
        <f>'H2-Eignung'!$H$25</f>
        <v>1</v>
      </c>
      <c r="L27" s="98">
        <f>'H2-Eignung'!$I$25</f>
        <v>1</v>
      </c>
      <c r="M27" s="97" t="str">
        <f>'H2-Eignung'!J28</f>
        <v>-</v>
      </c>
      <c r="N27" s="159">
        <v>100000</v>
      </c>
      <c r="O27" s="159">
        <v>440000.00000000006</v>
      </c>
      <c r="P27" s="91" t="str">
        <f>'Kosten-Gerüst'!F22</f>
        <v>-</v>
      </c>
      <c r="Q27" s="4"/>
    </row>
    <row r="28" spans="1:17" ht="22.5" customHeight="1" x14ac:dyDescent="0.35">
      <c r="A28" s="7"/>
      <c r="B28" s="131"/>
      <c r="C28" s="182" t="s">
        <v>228</v>
      </c>
      <c r="D28" s="179"/>
      <c r="E28" s="183" t="s">
        <v>73</v>
      </c>
      <c r="F28" s="180" t="s">
        <v>25</v>
      </c>
      <c r="G28" s="11" t="s">
        <v>63</v>
      </c>
      <c r="H28" s="96">
        <v>45</v>
      </c>
      <c r="I28" s="98">
        <f>'H2-Eignung'!$D$25</f>
        <v>0.1</v>
      </c>
      <c r="J28" s="98">
        <f>'H2-Eignung'!$F$25</f>
        <v>0.1</v>
      </c>
      <c r="K28" s="98">
        <f>'H2-Eignung'!$H$25</f>
        <v>1</v>
      </c>
      <c r="L28" s="98">
        <f>'H2-Eignung'!$I$25</f>
        <v>1</v>
      </c>
      <c r="M28" s="97" t="str">
        <f>'H2-Eignung'!J54</f>
        <v>-</v>
      </c>
      <c r="N28" s="159">
        <v>175000</v>
      </c>
      <c r="O28" s="159">
        <v>770000.00000000012</v>
      </c>
      <c r="P28" s="91" t="s">
        <v>12</v>
      </c>
      <c r="Q28" s="4"/>
    </row>
    <row r="29" spans="1:17" ht="22.5" customHeight="1" x14ac:dyDescent="0.35">
      <c r="A29" s="7"/>
      <c r="B29" s="131"/>
      <c r="C29" s="84" t="s">
        <v>30</v>
      </c>
      <c r="D29" s="37">
        <f>SUM(D30:D32)</f>
        <v>1</v>
      </c>
      <c r="E29" s="17">
        <v>147</v>
      </c>
      <c r="F29" s="79" t="s">
        <v>25</v>
      </c>
      <c r="G29" s="22" t="s">
        <v>157</v>
      </c>
      <c r="H29" s="100">
        <v>45</v>
      </c>
      <c r="I29" s="100"/>
      <c r="J29" s="100"/>
      <c r="K29" s="100"/>
      <c r="L29" s="100"/>
      <c r="M29" s="112"/>
      <c r="N29" s="92"/>
      <c r="O29" s="92"/>
      <c r="P29" s="92"/>
      <c r="Q29" s="4"/>
    </row>
    <row r="30" spans="1:17" ht="22.5" customHeight="1" x14ac:dyDescent="0.35">
      <c r="A30" s="7"/>
      <c r="B30" s="131"/>
      <c r="C30" s="4" t="s">
        <v>229</v>
      </c>
      <c r="D30" s="39">
        <v>0</v>
      </c>
      <c r="E30" s="9">
        <v>0</v>
      </c>
      <c r="F30" s="80" t="s">
        <v>25</v>
      </c>
      <c r="G30" s="11" t="s">
        <v>63</v>
      </c>
      <c r="H30" s="96">
        <v>45</v>
      </c>
      <c r="I30" s="98">
        <f>'H2-Eignung'!$D$25</f>
        <v>0.1</v>
      </c>
      <c r="J30" s="98">
        <f>'H2-Eignung'!$F$25</f>
        <v>0.1</v>
      </c>
      <c r="K30" s="98">
        <f>'H2-Eignung'!$H$25</f>
        <v>1</v>
      </c>
      <c r="L30" s="98">
        <f>'H2-Eignung'!$I$25</f>
        <v>1</v>
      </c>
      <c r="M30" s="97" t="str">
        <f>'H2-Eignung'!J29</f>
        <v>-</v>
      </c>
      <c r="N30" s="159" cm="1">
        <f t="array" ref="N30:O33">'Kosten-Gerüst'!D24:E27</f>
        <v>15000</v>
      </c>
      <c r="O30" s="159">
        <v>66000</v>
      </c>
      <c r="P30" s="91" t="str">
        <f>'Kosten-Gerüst'!F23</f>
        <v>-</v>
      </c>
      <c r="Q30" s="4"/>
    </row>
    <row r="31" spans="1:17" ht="22.5" customHeight="1" x14ac:dyDescent="0.35">
      <c r="A31" s="7"/>
      <c r="B31" s="131"/>
      <c r="C31" s="85" t="s">
        <v>230</v>
      </c>
      <c r="D31" s="39">
        <v>0.12244897959183673</v>
      </c>
      <c r="E31" s="9">
        <v>18</v>
      </c>
      <c r="F31" s="80" t="s">
        <v>25</v>
      </c>
      <c r="G31" s="11" t="s">
        <v>63</v>
      </c>
      <c r="H31" s="96">
        <v>45</v>
      </c>
      <c r="I31" s="98">
        <f>'H2-Eignung'!$D$25</f>
        <v>0.1</v>
      </c>
      <c r="J31" s="98">
        <f>'H2-Eignung'!$F$25</f>
        <v>0.1</v>
      </c>
      <c r="K31" s="98">
        <f>'H2-Eignung'!$H$25</f>
        <v>1</v>
      </c>
      <c r="L31" s="98">
        <f>'H2-Eignung'!$I$25</f>
        <v>1</v>
      </c>
      <c r="M31" s="97" t="str">
        <f>'H2-Eignung'!J30</f>
        <v>-</v>
      </c>
      <c r="N31" s="159">
        <v>20000</v>
      </c>
      <c r="O31" s="159">
        <v>88000</v>
      </c>
      <c r="P31" s="91" t="str">
        <f>'Kosten-Gerüst'!F24</f>
        <v>-</v>
      </c>
      <c r="Q31" s="4"/>
    </row>
    <row r="32" spans="1:17" ht="22.5" customHeight="1" x14ac:dyDescent="0.35">
      <c r="A32" s="7"/>
      <c r="B32" s="131"/>
      <c r="C32" s="85" t="s">
        <v>231</v>
      </c>
      <c r="D32" s="39">
        <v>0.87755102040816324</v>
      </c>
      <c r="E32" s="9">
        <v>129</v>
      </c>
      <c r="F32" s="80" t="s">
        <v>25</v>
      </c>
      <c r="G32" s="11" t="s">
        <v>63</v>
      </c>
      <c r="H32" s="96">
        <v>45</v>
      </c>
      <c r="I32" s="98">
        <f>'H2-Eignung'!$D$25</f>
        <v>0.1</v>
      </c>
      <c r="J32" s="98">
        <f>'H2-Eignung'!$F$25</f>
        <v>0.1</v>
      </c>
      <c r="K32" s="98">
        <f>'H2-Eignung'!$H$25</f>
        <v>1</v>
      </c>
      <c r="L32" s="98">
        <f>'H2-Eignung'!$I$25</f>
        <v>1</v>
      </c>
      <c r="M32" s="97" t="str">
        <f>'H2-Eignung'!J31</f>
        <v>-</v>
      </c>
      <c r="N32" s="159">
        <v>2125000</v>
      </c>
      <c r="O32" s="159">
        <v>9350000</v>
      </c>
      <c r="P32" s="91" t="str">
        <f>'Kosten-Gerüst'!F25</f>
        <v>-</v>
      </c>
      <c r="Q32" s="4"/>
    </row>
    <row r="33" spans="1:17" ht="22.5" customHeight="1" x14ac:dyDescent="0.35">
      <c r="A33" s="7"/>
      <c r="B33" s="131"/>
      <c r="C33" s="182" t="s">
        <v>232</v>
      </c>
      <c r="D33" s="179"/>
      <c r="E33" s="183" t="s">
        <v>73</v>
      </c>
      <c r="F33" s="180" t="s">
        <v>25</v>
      </c>
      <c r="G33" s="12" t="s">
        <v>63</v>
      </c>
      <c r="H33" s="96">
        <v>45</v>
      </c>
      <c r="I33" s="98">
        <f>'H2-Eignung'!$D$25</f>
        <v>0.1</v>
      </c>
      <c r="J33" s="98">
        <f>'H2-Eignung'!$F$25</f>
        <v>0.1</v>
      </c>
      <c r="K33" s="98">
        <f>'H2-Eignung'!$H$25</f>
        <v>1</v>
      </c>
      <c r="L33" s="98">
        <f>'H2-Eignung'!$I$25</f>
        <v>1</v>
      </c>
      <c r="M33" s="97" t="str">
        <f>'H2-Eignung'!J32</f>
        <v>-</v>
      </c>
      <c r="N33" s="159">
        <v>3025000</v>
      </c>
      <c r="O33" s="159">
        <v>13310000.000000002</v>
      </c>
      <c r="P33" s="91" t="str">
        <f>'Kosten-Gerüst'!F26</f>
        <v>-</v>
      </c>
      <c r="Q33" s="4"/>
    </row>
    <row r="34" spans="1:17" ht="22.5" customHeight="1" x14ac:dyDescent="0.35">
      <c r="A34" s="7"/>
      <c r="B34" s="131"/>
      <c r="C34" s="84" t="s">
        <v>34</v>
      </c>
      <c r="D34" s="37">
        <f>SUM(D35:D37)</f>
        <v>1</v>
      </c>
      <c r="E34" s="17">
        <v>625</v>
      </c>
      <c r="F34" s="79" t="s">
        <v>25</v>
      </c>
      <c r="G34" s="22" t="s">
        <v>157</v>
      </c>
      <c r="H34" s="101">
        <v>45</v>
      </c>
      <c r="I34" s="100"/>
      <c r="J34" s="100"/>
      <c r="K34" s="100"/>
      <c r="L34" s="100"/>
      <c r="M34" s="112"/>
      <c r="N34" s="92"/>
      <c r="O34" s="92"/>
      <c r="P34" s="92"/>
      <c r="Q34" s="4"/>
    </row>
    <row r="35" spans="1:17" ht="22.5" customHeight="1" x14ac:dyDescent="0.35">
      <c r="A35" s="7"/>
      <c r="B35" s="131"/>
      <c r="C35" s="4" t="s">
        <v>233</v>
      </c>
      <c r="D35" s="39">
        <v>2.7199999999999998E-2</v>
      </c>
      <c r="E35" s="9">
        <v>17</v>
      </c>
      <c r="F35" s="80" t="s">
        <v>25</v>
      </c>
      <c r="G35" s="11" t="s">
        <v>63</v>
      </c>
      <c r="H35" s="1">
        <v>45</v>
      </c>
      <c r="I35" s="98">
        <f>'H2-Eignung'!$D$25</f>
        <v>0.1</v>
      </c>
      <c r="J35" s="98">
        <f>'H2-Eignung'!$F$25</f>
        <v>0.1</v>
      </c>
      <c r="K35" s="98">
        <f>'H2-Eignung'!$H$25</f>
        <v>1</v>
      </c>
      <c r="L35" s="98">
        <f>'H2-Eignung'!$I$25</f>
        <v>1</v>
      </c>
      <c r="M35" s="113" t="str">
        <f>'H2-Eignung'!J29</f>
        <v>-</v>
      </c>
      <c r="N35" s="159" cm="1">
        <f t="array" ref="N35:O38">'Kosten-Gerüst'!D28:E31</f>
        <v>17500</v>
      </c>
      <c r="O35" s="159">
        <v>77000</v>
      </c>
      <c r="P35" s="91" t="str">
        <f>'Kosten-Gerüst'!F23</f>
        <v>-</v>
      </c>
      <c r="Q35" s="4"/>
    </row>
    <row r="36" spans="1:17" ht="22.5" customHeight="1" x14ac:dyDescent="0.35">
      <c r="A36" s="7"/>
      <c r="B36" s="131"/>
      <c r="C36" s="85" t="s">
        <v>234</v>
      </c>
      <c r="D36" s="39">
        <v>0.152</v>
      </c>
      <c r="E36" s="9">
        <v>95</v>
      </c>
      <c r="F36" s="80" t="s">
        <v>25</v>
      </c>
      <c r="G36" s="11" t="s">
        <v>63</v>
      </c>
      <c r="H36" s="96">
        <v>45</v>
      </c>
      <c r="I36" s="98">
        <f>'H2-Eignung'!$D$25</f>
        <v>0.1</v>
      </c>
      <c r="J36" s="98">
        <f>'H2-Eignung'!$F$25</f>
        <v>0.1</v>
      </c>
      <c r="K36" s="98">
        <f>'H2-Eignung'!$H$25</f>
        <v>1</v>
      </c>
      <c r="L36" s="98">
        <f>'H2-Eignung'!$I$25</f>
        <v>1</v>
      </c>
      <c r="M36" s="97" t="str">
        <f>'H2-Eignung'!J30</f>
        <v>-</v>
      </c>
      <c r="N36" s="159">
        <v>30000</v>
      </c>
      <c r="O36" s="159">
        <v>132000</v>
      </c>
      <c r="P36" s="91" t="str">
        <f>'Kosten-Gerüst'!F24</f>
        <v>-</v>
      </c>
      <c r="Q36" s="4"/>
    </row>
    <row r="37" spans="1:17" ht="22.5" customHeight="1" x14ac:dyDescent="0.35">
      <c r="A37" s="7"/>
      <c r="B37" s="131"/>
      <c r="C37" s="85" t="s">
        <v>235</v>
      </c>
      <c r="D37" s="39">
        <v>0.82079999999999997</v>
      </c>
      <c r="E37" s="9">
        <v>513</v>
      </c>
      <c r="F37" s="80" t="s">
        <v>25</v>
      </c>
      <c r="G37" s="11" t="s">
        <v>63</v>
      </c>
      <c r="H37" s="96">
        <v>45</v>
      </c>
      <c r="I37" s="98">
        <f>'H2-Eignung'!$D$25</f>
        <v>0.1</v>
      </c>
      <c r="J37" s="98">
        <f>'H2-Eignung'!$F$25</f>
        <v>0.1</v>
      </c>
      <c r="K37" s="98">
        <f>'H2-Eignung'!$H$25</f>
        <v>1</v>
      </c>
      <c r="L37" s="98">
        <f>'H2-Eignung'!$I$25</f>
        <v>1</v>
      </c>
      <c r="M37" s="97" t="str">
        <f>'H2-Eignung'!J31</f>
        <v>-</v>
      </c>
      <c r="N37" s="159">
        <v>2125000</v>
      </c>
      <c r="O37" s="159">
        <v>9350000</v>
      </c>
      <c r="P37" s="91" t="str">
        <f>'Kosten-Gerüst'!F25</f>
        <v>-</v>
      </c>
      <c r="Q37" s="4"/>
    </row>
    <row r="38" spans="1:17" ht="22.5" customHeight="1" x14ac:dyDescent="0.35">
      <c r="A38" s="7"/>
      <c r="B38" s="131"/>
      <c r="C38" s="182" t="s">
        <v>236</v>
      </c>
      <c r="D38" s="179"/>
      <c r="E38" s="183" t="s">
        <v>73</v>
      </c>
      <c r="F38" s="180" t="s">
        <v>25</v>
      </c>
      <c r="G38" s="11" t="s">
        <v>63</v>
      </c>
      <c r="H38" s="96">
        <v>45</v>
      </c>
      <c r="I38" s="98">
        <f>'H2-Eignung'!$D$25</f>
        <v>0.1</v>
      </c>
      <c r="J38" s="98">
        <f>'H2-Eignung'!$F$25</f>
        <v>0.1</v>
      </c>
      <c r="K38" s="98">
        <f>'H2-Eignung'!$H$25</f>
        <v>1</v>
      </c>
      <c r="L38" s="98">
        <f>'H2-Eignung'!$I$25</f>
        <v>1</v>
      </c>
      <c r="M38" s="97" t="str">
        <f>'H2-Eignung'!J32</f>
        <v>-</v>
      </c>
      <c r="N38" s="159">
        <v>3025000</v>
      </c>
      <c r="O38" s="159">
        <v>13310000.000000002</v>
      </c>
      <c r="P38" s="91" t="str">
        <f>'Kosten-Gerüst'!F26</f>
        <v>-</v>
      </c>
      <c r="Q38" s="4"/>
    </row>
    <row r="39" spans="1:17" ht="22.5" customHeight="1" x14ac:dyDescent="0.35">
      <c r="A39" s="7"/>
      <c r="B39" s="131"/>
      <c r="C39" s="85"/>
      <c r="D39" s="39"/>
      <c r="E39" s="9"/>
      <c r="F39" s="80"/>
      <c r="G39" s="11"/>
      <c r="H39" s="96"/>
      <c r="I39" s="98"/>
      <c r="J39" s="98"/>
      <c r="K39" s="98"/>
      <c r="L39" s="98"/>
      <c r="M39" s="97"/>
      <c r="N39" s="91"/>
      <c r="O39" s="91"/>
      <c r="P39" s="91"/>
      <c r="Q39" s="4"/>
    </row>
    <row r="40" spans="1:17" ht="22.5" customHeight="1" x14ac:dyDescent="0.35">
      <c r="A40" s="7"/>
      <c r="B40" s="131"/>
      <c r="C40" s="160" t="s">
        <v>116</v>
      </c>
      <c r="D40" s="38"/>
      <c r="E40" s="80">
        <v>328</v>
      </c>
      <c r="F40" s="80" t="s">
        <v>25</v>
      </c>
      <c r="G40" s="12" t="s">
        <v>135</v>
      </c>
      <c r="H40" s="96">
        <f>'techn. Nutzungsdauer'!D21</f>
        <v>12</v>
      </c>
      <c r="I40" s="39">
        <f>'H2-Eignung'!D26</f>
        <v>2E-3</v>
      </c>
      <c r="J40" s="39">
        <f>'H2-Eignung'!F26</f>
        <v>2E-3</v>
      </c>
      <c r="K40" s="39">
        <f>'H2-Eignung'!H26</f>
        <v>0.2</v>
      </c>
      <c r="L40" s="39">
        <f>'H2-Eignung'!I26</f>
        <v>1</v>
      </c>
      <c r="M40" s="44" t="str">
        <f>'H2-Eignung'!J26</f>
        <v>-</v>
      </c>
      <c r="N40" s="91" cm="1">
        <f t="array" ref="N40:O40">'Kosten-Gerüst'!D33:E33</f>
        <v>150000</v>
      </c>
      <c r="O40" s="91">
        <v>150000</v>
      </c>
      <c r="P40" s="91" t="str">
        <f>'Kosten-Gerüst'!F20</f>
        <v>-</v>
      </c>
      <c r="Q40" s="4"/>
    </row>
    <row r="41" spans="1:17" ht="22.5" customHeight="1" x14ac:dyDescent="0.35">
      <c r="A41" s="7"/>
      <c r="B41" s="131"/>
      <c r="C41" s="85"/>
      <c r="D41" s="39"/>
      <c r="E41" s="4"/>
      <c r="F41" s="80"/>
      <c r="G41" s="11"/>
      <c r="H41" s="96"/>
      <c r="I41" s="39"/>
      <c r="J41" s="39"/>
      <c r="K41" s="39"/>
      <c r="L41" s="39"/>
      <c r="M41" s="44"/>
      <c r="N41" s="91"/>
      <c r="O41" s="91"/>
      <c r="P41" s="91"/>
      <c r="Q41" s="4"/>
    </row>
    <row r="42" spans="1:17" ht="22.5" customHeight="1" x14ac:dyDescent="0.35">
      <c r="A42" s="7"/>
      <c r="B42" s="14" t="s">
        <v>42</v>
      </c>
      <c r="C42" s="16" t="s">
        <v>52</v>
      </c>
      <c r="D42" s="40">
        <v>1</v>
      </c>
      <c r="E42" s="23">
        <v>47</v>
      </c>
      <c r="F42" s="23" t="s">
        <v>25</v>
      </c>
      <c r="G42" s="20" t="s">
        <v>76</v>
      </c>
      <c r="H42" s="104"/>
      <c r="I42" s="104"/>
      <c r="J42" s="104"/>
      <c r="K42" s="104"/>
      <c r="L42" s="104"/>
      <c r="M42" s="110"/>
      <c r="N42" s="93" t="s">
        <v>222</v>
      </c>
      <c r="O42" s="93"/>
      <c r="P42" s="93"/>
      <c r="Q42" s="4"/>
    </row>
    <row r="43" spans="1:17" ht="22.5" customHeight="1" x14ac:dyDescent="0.35">
      <c r="A43" s="7"/>
      <c r="B43" s="7"/>
      <c r="C43" s="12" t="s">
        <v>155</v>
      </c>
      <c r="D43" s="39">
        <f>E43/E42</f>
        <v>0.34042553191489361</v>
      </c>
      <c r="E43" s="89">
        <v>16</v>
      </c>
      <c r="F43" s="4" t="s">
        <v>25</v>
      </c>
      <c r="G43" s="90" t="s">
        <v>76</v>
      </c>
      <c r="H43" s="96">
        <f>'techn. Nutzungsdauer'!D14</f>
        <v>100</v>
      </c>
      <c r="I43" s="98">
        <f>'H2-Eignung'!D37</f>
        <v>0.01</v>
      </c>
      <c r="J43" s="98">
        <f>'H2-Eignung'!F37</f>
        <v>0.01</v>
      </c>
      <c r="K43" s="98">
        <f>'H2-Eignung'!H37</f>
        <v>1</v>
      </c>
      <c r="L43" s="98" t="str">
        <f>'H2-Eignung'!I37</f>
        <v>-</v>
      </c>
      <c r="M43" s="97" t="str">
        <f>'H2-Eignung'!J37</f>
        <v>-</v>
      </c>
      <c r="N43" s="91">
        <f>'Kosten-Gerüst'!D36</f>
        <v>60000000</v>
      </c>
      <c r="O43" s="91" t="str">
        <f>'Kosten-Gerüst'!E36</f>
        <v>-</v>
      </c>
      <c r="P43" s="91" t="s">
        <v>12</v>
      </c>
      <c r="Q43" s="4"/>
    </row>
    <row r="44" spans="1:17" ht="22.5" customHeight="1" x14ac:dyDescent="0.35">
      <c r="A44" s="7"/>
      <c r="B44" s="7"/>
      <c r="C44" s="82" t="s">
        <v>156</v>
      </c>
      <c r="D44" s="39">
        <f>E44/E42</f>
        <v>0.65957446808510634</v>
      </c>
      <c r="E44" s="203">
        <v>31</v>
      </c>
      <c r="F44" s="4" t="s">
        <v>25</v>
      </c>
      <c r="G44" s="90" t="s">
        <v>76</v>
      </c>
      <c r="H44" s="96">
        <f>'techn. Nutzungsdauer'!D15</f>
        <v>100</v>
      </c>
      <c r="I44" s="98">
        <f>'H2-Eignung'!D38</f>
        <v>0.01</v>
      </c>
      <c r="J44" s="98">
        <f>'H2-Eignung'!F38</f>
        <v>0.01</v>
      </c>
      <c r="K44" s="98">
        <f>'H2-Eignung'!H38</f>
        <v>1</v>
      </c>
      <c r="L44" s="98" t="str">
        <f>'H2-Eignung'!I38</f>
        <v>-</v>
      </c>
      <c r="M44" s="97" t="str">
        <f>'H2-Eignung'!J38</f>
        <v>-</v>
      </c>
      <c r="N44" s="91">
        <f>'Kosten-Gerüst'!D37</f>
        <v>85000000</v>
      </c>
      <c r="O44" s="91" t="str">
        <f>'Kosten-Gerüst'!E37</f>
        <v>-</v>
      </c>
      <c r="P44" s="91" t="str">
        <f>'Kosten-Gerüst'!F37</f>
        <v>-</v>
      </c>
      <c r="Q44" s="4"/>
    </row>
    <row r="45" spans="1:17" ht="22.5" customHeight="1" x14ac:dyDescent="0.35">
      <c r="A45" s="7"/>
      <c r="B45" s="7"/>
      <c r="C45" s="85"/>
      <c r="D45" s="39"/>
      <c r="E45" s="89"/>
      <c r="F45" s="4"/>
      <c r="G45" s="11"/>
      <c r="H45" s="96"/>
      <c r="I45" s="96"/>
      <c r="J45" s="96"/>
      <c r="K45" s="96"/>
      <c r="L45" s="96"/>
      <c r="M45" s="108"/>
      <c r="N45" s="91"/>
      <c r="O45" s="91"/>
      <c r="P45" s="91"/>
      <c r="Q45" s="4"/>
    </row>
    <row r="46" spans="1:17" ht="22.5" customHeight="1" x14ac:dyDescent="0.35">
      <c r="A46" s="7"/>
      <c r="B46" s="14" t="s">
        <v>42</v>
      </c>
      <c r="C46" s="16" t="s">
        <v>257</v>
      </c>
      <c r="D46" s="40"/>
      <c r="E46" s="23">
        <v>296</v>
      </c>
      <c r="F46" s="23" t="s">
        <v>25</v>
      </c>
      <c r="G46" s="20" t="s">
        <v>63</v>
      </c>
      <c r="H46" s="104"/>
      <c r="I46" s="104"/>
      <c r="J46" s="104"/>
      <c r="K46" s="104"/>
      <c r="L46" s="104"/>
      <c r="M46" s="110"/>
      <c r="N46" s="93" t="s">
        <v>218</v>
      </c>
      <c r="O46" s="93"/>
      <c r="P46" s="93"/>
      <c r="Q46" s="4"/>
    </row>
    <row r="47" spans="1:17" ht="22.5" customHeight="1" x14ac:dyDescent="0.35">
      <c r="A47" s="7"/>
      <c r="B47" s="7"/>
      <c r="C47" s="11" t="s">
        <v>259</v>
      </c>
      <c r="D47" s="39"/>
      <c r="E47" s="4">
        <v>64</v>
      </c>
      <c r="F47" s="80" t="s">
        <v>25</v>
      </c>
      <c r="G47" s="11"/>
      <c r="H47" s="96">
        <f>'techn. Nutzungsdauer'!D18</f>
        <v>100</v>
      </c>
      <c r="I47" s="98">
        <f>'H2-Eignung'!D41</f>
        <v>0.01</v>
      </c>
      <c r="J47" s="98">
        <f>'H2-Eignung'!F41</f>
        <v>0.05</v>
      </c>
      <c r="K47" s="98">
        <f>'H2-Eignung'!H41</f>
        <v>1</v>
      </c>
      <c r="L47" s="98" t="str">
        <f>'H2-Eignung'!I41</f>
        <v>-</v>
      </c>
      <c r="M47" s="97" t="str">
        <f>'H2-Eignung'!J41</f>
        <v>-</v>
      </c>
      <c r="N47" s="138" t="s">
        <v>256</v>
      </c>
      <c r="O47" s="159" t="str">
        <f>'Kosten-Gerüst'!E40</f>
        <v>-</v>
      </c>
      <c r="P47" s="159" t="str">
        <f>'Kosten-Gerüst'!F40</f>
        <v>-</v>
      </c>
      <c r="Q47" s="4"/>
    </row>
    <row r="48" spans="1:17" ht="22.5" customHeight="1" x14ac:dyDescent="0.35">
      <c r="A48" s="7"/>
      <c r="B48" s="7"/>
      <c r="C48" s="11"/>
      <c r="D48" s="39"/>
      <c r="E48" s="4"/>
      <c r="F48" s="4"/>
      <c r="G48" s="11"/>
      <c r="H48" s="96"/>
      <c r="I48" s="35"/>
      <c r="J48" s="35"/>
      <c r="K48" s="35"/>
      <c r="L48" s="35"/>
      <c r="M48" s="108"/>
      <c r="N48" s="91"/>
      <c r="O48" s="91"/>
      <c r="P48" s="91"/>
      <c r="Q48" s="4"/>
    </row>
    <row r="49" spans="1:17" ht="22.5" customHeight="1" x14ac:dyDescent="0.35">
      <c r="A49" s="8"/>
      <c r="B49" s="24" t="s">
        <v>16</v>
      </c>
      <c r="C49" s="26" t="s">
        <v>38</v>
      </c>
      <c r="D49" s="42">
        <v>1</v>
      </c>
      <c r="E49" s="25">
        <v>416694</v>
      </c>
      <c r="F49" s="81" t="s">
        <v>18</v>
      </c>
      <c r="G49" s="26" t="s">
        <v>74</v>
      </c>
      <c r="H49" s="114"/>
      <c r="I49" s="115"/>
      <c r="J49" s="114"/>
      <c r="K49" s="116"/>
      <c r="L49" s="116"/>
      <c r="M49" s="116"/>
      <c r="N49" s="94"/>
      <c r="O49" s="94"/>
      <c r="P49" s="95"/>
      <c r="Q49" s="4"/>
    </row>
    <row r="50" spans="1:17" ht="22.5" customHeight="1" x14ac:dyDescent="0.35">
      <c r="A50" s="7"/>
      <c r="C50" s="18" t="s">
        <v>39</v>
      </c>
      <c r="D50" s="37">
        <v>6.586740585362072E-2</v>
      </c>
      <c r="E50" s="27">
        <v>27446.552814768631</v>
      </c>
      <c r="F50" s="79" t="s">
        <v>18</v>
      </c>
      <c r="G50" s="18" t="s">
        <v>75</v>
      </c>
      <c r="H50" s="100"/>
      <c r="I50" s="100"/>
      <c r="J50" s="100"/>
      <c r="K50" s="100"/>
      <c r="L50" s="100"/>
      <c r="M50" s="112"/>
      <c r="N50" s="92" t="s">
        <v>219</v>
      </c>
      <c r="O50" s="92" t="s">
        <v>218</v>
      </c>
      <c r="P50" s="92"/>
      <c r="Q50" s="4"/>
    </row>
    <row r="51" spans="1:17" ht="22.5" customHeight="1" x14ac:dyDescent="0.35">
      <c r="C51" s="11" t="s">
        <v>17</v>
      </c>
      <c r="D51" s="39">
        <f>E51/E50</f>
        <v>3.8249999999999999E-2</v>
      </c>
      <c r="E51" s="203">
        <v>1049.8306451649</v>
      </c>
      <c r="F51" s="4" t="s">
        <v>18</v>
      </c>
      <c r="G51" s="11" t="s">
        <v>75</v>
      </c>
      <c r="H51" s="96">
        <f>'techn. Nutzungsdauer'!D32</f>
        <v>85</v>
      </c>
      <c r="I51" s="98">
        <f>'H2-Eignung'!D45</f>
        <v>0.25</v>
      </c>
      <c r="J51" s="98">
        <f>'H2-Eignung'!F45</f>
        <v>1</v>
      </c>
      <c r="K51" s="98">
        <f>'H2-Eignung'!H45</f>
        <v>1</v>
      </c>
      <c r="L51" s="98">
        <f>'H2-Eignung'!I45</f>
        <v>1</v>
      </c>
      <c r="M51" s="97" t="str">
        <f>'H2-Eignung'!J45</f>
        <v>-</v>
      </c>
      <c r="N51" s="91">
        <f>'Kosten-Gerüst'!D49</f>
        <v>130</v>
      </c>
      <c r="O51" s="91">
        <f>'Kosten-Gerüst'!E49</f>
        <v>1430.0000000000002</v>
      </c>
      <c r="P51" s="91" t="str">
        <f>'Kosten-Gerüst'!F49</f>
        <v>-</v>
      </c>
      <c r="Q51" s="4"/>
    </row>
    <row r="52" spans="1:17" ht="22.5" customHeight="1" x14ac:dyDescent="0.35">
      <c r="C52" s="11" t="s">
        <v>19</v>
      </c>
      <c r="D52" s="39">
        <f>E52/E50</f>
        <v>0.96174999999999999</v>
      </c>
      <c r="E52" s="203">
        <f>E50-E51</f>
        <v>26396.72216960373</v>
      </c>
      <c r="F52" s="4" t="s">
        <v>18</v>
      </c>
      <c r="G52" s="11" t="s">
        <v>75</v>
      </c>
      <c r="H52" s="96">
        <f>'techn. Nutzungsdauer'!D33</f>
        <v>85</v>
      </c>
      <c r="I52" s="98">
        <f>'H2-Eignung'!D46</f>
        <v>1</v>
      </c>
      <c r="J52" s="98">
        <f>'H2-Eignung'!F46</f>
        <v>1</v>
      </c>
      <c r="K52" s="98">
        <f>'H2-Eignung'!H46</f>
        <v>1</v>
      </c>
      <c r="L52" s="98">
        <f>'H2-Eignung'!I46</f>
        <v>1</v>
      </c>
      <c r="M52" s="97" t="str">
        <f>'H2-Eignung'!J46</f>
        <v>-</v>
      </c>
      <c r="N52" s="91">
        <f>'Kosten-Gerüst'!D50</f>
        <v>130</v>
      </c>
      <c r="O52" s="91">
        <f>'Kosten-Gerüst'!E50</f>
        <v>1430.0000000000002</v>
      </c>
      <c r="P52" s="91" t="str">
        <f>'Kosten-Gerüst'!F50</f>
        <v>-</v>
      </c>
      <c r="Q52" s="4"/>
    </row>
    <row r="53" spans="1:17" ht="22.5" customHeight="1" x14ac:dyDescent="0.35">
      <c r="C53" s="18" t="s">
        <v>41</v>
      </c>
      <c r="D53" s="37">
        <v>0.93413259414637928</v>
      </c>
      <c r="E53" s="27">
        <v>389247.44718523137</v>
      </c>
      <c r="F53" s="79" t="s">
        <v>18</v>
      </c>
      <c r="G53" s="18" t="s">
        <v>75</v>
      </c>
      <c r="H53" s="100"/>
      <c r="I53" s="100"/>
      <c r="J53" s="100"/>
      <c r="K53" s="100"/>
      <c r="L53" s="100"/>
      <c r="M53" s="112"/>
      <c r="N53" s="92" t="s">
        <v>218</v>
      </c>
      <c r="O53" s="92"/>
      <c r="P53" s="92"/>
      <c r="Q53" s="4"/>
    </row>
    <row r="54" spans="1:17" ht="22.5" customHeight="1" x14ac:dyDescent="0.35">
      <c r="C54" s="11" t="s">
        <v>40</v>
      </c>
      <c r="D54" s="39">
        <v>2.1999999999999999E-2</v>
      </c>
      <c r="E54" s="203">
        <v>8563.4438380750889</v>
      </c>
      <c r="F54" s="4" t="s">
        <v>18</v>
      </c>
      <c r="G54" s="11" t="s">
        <v>75</v>
      </c>
      <c r="H54" s="96">
        <f>'techn. Nutzungsdauer'!D35</f>
        <v>85</v>
      </c>
      <c r="I54" s="98">
        <f>'H2-Eignung'!D48</f>
        <v>0</v>
      </c>
      <c r="J54" s="98">
        <f>'H2-Eignung'!F48</f>
        <v>0</v>
      </c>
      <c r="K54" s="98">
        <f>'H2-Eignung'!H48</f>
        <v>1</v>
      </c>
      <c r="L54" s="98" t="str">
        <f>'H2-Eignung'!I48</f>
        <v>-</v>
      </c>
      <c r="M54" s="97" t="str">
        <f>'H2-Eignung'!J48</f>
        <v>-</v>
      </c>
      <c r="N54" s="91">
        <f>'Kosten-Gerüst'!D52</f>
        <v>850</v>
      </c>
      <c r="O54" s="91" t="str">
        <f>'Kosten-Gerüst'!E52</f>
        <v>-</v>
      </c>
      <c r="P54" s="91" t="str">
        <f>'Kosten-Gerüst'!F52</f>
        <v>-</v>
      </c>
      <c r="Q54" s="4"/>
    </row>
    <row r="55" spans="1:17" ht="22.5" customHeight="1" x14ac:dyDescent="0.35">
      <c r="C55" s="11" t="s">
        <v>20</v>
      </c>
      <c r="D55" s="39">
        <v>0.35799999999999998</v>
      </c>
      <c r="E55" s="203">
        <v>139350.58609231282</v>
      </c>
      <c r="F55" s="4" t="s">
        <v>18</v>
      </c>
      <c r="G55" s="11" t="s">
        <v>75</v>
      </c>
      <c r="H55" s="96">
        <f>'techn. Nutzungsdauer'!D36</f>
        <v>85</v>
      </c>
      <c r="I55" s="98">
        <f>'H2-Eignung'!D49</f>
        <v>1</v>
      </c>
      <c r="J55" s="98">
        <f>'H2-Eignung'!F49</f>
        <v>1</v>
      </c>
      <c r="K55" s="98">
        <f>'H2-Eignung'!H49</f>
        <v>1</v>
      </c>
      <c r="L55" s="98" t="str">
        <f>'H2-Eignung'!I49</f>
        <v>-</v>
      </c>
      <c r="M55" s="97" t="str">
        <f>'H2-Eignung'!J49</f>
        <v>-</v>
      </c>
      <c r="N55" s="91">
        <f>'Kosten-Gerüst'!D53</f>
        <v>950</v>
      </c>
      <c r="O55" s="91" t="str">
        <f>'Kosten-Gerüst'!E53</f>
        <v>-</v>
      </c>
      <c r="P55" s="91" t="str">
        <f>'Kosten-Gerüst'!F53</f>
        <v>-</v>
      </c>
      <c r="Q55" s="4"/>
    </row>
    <row r="56" spans="1:17" ht="22.5" customHeight="1" x14ac:dyDescent="0.35">
      <c r="C56" s="11" t="s">
        <v>21</v>
      </c>
      <c r="D56" s="39">
        <v>0.56999999999999995</v>
      </c>
      <c r="E56" s="203">
        <v>221871.04489558187</v>
      </c>
      <c r="F56" s="4" t="s">
        <v>18</v>
      </c>
      <c r="G56" s="11" t="s">
        <v>75</v>
      </c>
      <c r="H56" s="96">
        <f>'techn. Nutzungsdauer'!D37</f>
        <v>70</v>
      </c>
      <c r="I56" s="98">
        <f>'H2-Eignung'!D50</f>
        <v>1</v>
      </c>
      <c r="J56" s="98">
        <f>'H2-Eignung'!F50</f>
        <v>1</v>
      </c>
      <c r="K56" s="98">
        <f>'H2-Eignung'!H50</f>
        <v>1</v>
      </c>
      <c r="L56" s="98" t="str">
        <f>'H2-Eignung'!I50</f>
        <v>-</v>
      </c>
      <c r="M56" s="97" t="str">
        <f>'H2-Eignung'!J50</f>
        <v>-</v>
      </c>
      <c r="N56" s="91">
        <f>'Kosten-Gerüst'!D54</f>
        <v>850</v>
      </c>
      <c r="O56" s="91" t="str">
        <f>'Kosten-Gerüst'!E54</f>
        <v>-</v>
      </c>
      <c r="P56" s="91" t="str">
        <f>'Kosten-Gerüst'!F54</f>
        <v>-</v>
      </c>
      <c r="Q56" s="4"/>
    </row>
    <row r="57" spans="1:17" ht="22.5" customHeight="1" x14ac:dyDescent="0.35">
      <c r="C57" s="11" t="s">
        <v>22</v>
      </c>
      <c r="D57" s="39">
        <v>3.5000000000000003E-2</v>
      </c>
      <c r="E57" s="203">
        <v>13623.6606514831</v>
      </c>
      <c r="F57" s="4" t="s">
        <v>18</v>
      </c>
      <c r="G57" s="11" t="s">
        <v>75</v>
      </c>
      <c r="H57" s="96">
        <f>'techn. Nutzungsdauer'!D38</f>
        <v>70</v>
      </c>
      <c r="I57" s="98">
        <f>'H2-Eignung'!D51</f>
        <v>1</v>
      </c>
      <c r="J57" s="98">
        <f>'H2-Eignung'!F51</f>
        <v>1</v>
      </c>
      <c r="K57" s="98">
        <f>'H2-Eignung'!H51</f>
        <v>1</v>
      </c>
      <c r="L57" s="98" t="str">
        <f>'H2-Eignung'!I51</f>
        <v>-</v>
      </c>
      <c r="M57" s="97" t="str">
        <f>'H2-Eignung'!J51</f>
        <v>-</v>
      </c>
      <c r="N57" s="91">
        <f>'Kosten-Gerüst'!D55</f>
        <v>850</v>
      </c>
      <c r="O57" s="91" t="str">
        <f>'Kosten-Gerüst'!E55</f>
        <v>-</v>
      </c>
      <c r="P57" s="91" t="str">
        <f>'Kosten-Gerüst'!F55</f>
        <v>-</v>
      </c>
      <c r="Q57" s="4"/>
    </row>
    <row r="58" spans="1:17" ht="22.5" customHeight="1" x14ac:dyDescent="0.35">
      <c r="C58" s="11" t="s">
        <v>23</v>
      </c>
      <c r="D58" s="39">
        <v>1.4999999999999999E-2</v>
      </c>
      <c r="E58" s="203">
        <v>5838.7117077784706</v>
      </c>
      <c r="F58" s="4" t="s">
        <v>18</v>
      </c>
      <c r="G58" s="11" t="s">
        <v>75</v>
      </c>
      <c r="H58" s="96">
        <f>'techn. Nutzungsdauer'!D39</f>
        <v>85</v>
      </c>
      <c r="I58" s="98">
        <f>'H2-Eignung'!D52</f>
        <v>0</v>
      </c>
      <c r="J58" s="98">
        <f>'H2-Eignung'!F52</f>
        <v>0</v>
      </c>
      <c r="K58" s="98">
        <f>'H2-Eignung'!H52</f>
        <v>1</v>
      </c>
      <c r="L58" s="98" t="str">
        <f>'H2-Eignung'!I52</f>
        <v>-</v>
      </c>
      <c r="M58" s="97" t="str">
        <f>'H2-Eignung'!J52</f>
        <v>-</v>
      </c>
      <c r="N58" s="91">
        <f>'Kosten-Gerüst'!D56</f>
        <v>850</v>
      </c>
      <c r="O58" s="91" t="str">
        <f>'Kosten-Gerüst'!E56</f>
        <v>-</v>
      </c>
      <c r="P58" s="91" t="str">
        <f>'Kosten-Gerüst'!F56</f>
        <v>-</v>
      </c>
      <c r="Q58" s="4"/>
    </row>
    <row r="59" spans="1:17" ht="22.5" customHeight="1" x14ac:dyDescent="0.35">
      <c r="C59" s="11"/>
      <c r="D59" s="39"/>
      <c r="E59" s="203"/>
      <c r="F59" s="4"/>
      <c r="G59" s="11"/>
      <c r="H59" s="96"/>
      <c r="I59" s="96"/>
      <c r="J59" s="96"/>
      <c r="K59" s="96"/>
      <c r="L59" s="96"/>
      <c r="M59" s="108"/>
      <c r="N59" s="91"/>
      <c r="O59" s="91"/>
      <c r="P59" s="91"/>
      <c r="Q59" s="4"/>
    </row>
    <row r="60" spans="1:17" ht="22.5" customHeight="1" x14ac:dyDescent="0.35">
      <c r="B60" s="28" t="s">
        <v>16</v>
      </c>
      <c r="C60" s="16" t="s">
        <v>24</v>
      </c>
      <c r="D60" s="34">
        <v>1</v>
      </c>
      <c r="E60" s="29">
        <v>449810</v>
      </c>
      <c r="F60" s="23" t="s">
        <v>25</v>
      </c>
      <c r="G60" s="16" t="s">
        <v>135</v>
      </c>
      <c r="H60" s="104">
        <f>'techn. Nutzungsdauer'!D41</f>
        <v>45</v>
      </c>
      <c r="I60" s="117">
        <f>'H2-Eignung'!D54</f>
        <v>0.1</v>
      </c>
      <c r="J60" s="117">
        <f>'H2-Eignung'!F54</f>
        <v>1</v>
      </c>
      <c r="K60" s="117">
        <f>'H2-Eignung'!H54</f>
        <v>1</v>
      </c>
      <c r="L60" s="117" t="str">
        <f>'H2-Eignung'!I54</f>
        <v>-</v>
      </c>
      <c r="M60" s="118" t="str">
        <f>'H2-Eignung'!J54</f>
        <v>-</v>
      </c>
      <c r="N60" s="93">
        <f>'Kosten-Gerüst'!D58</f>
        <v>30000</v>
      </c>
      <c r="O60" s="93" t="str">
        <f>'Kosten-Gerüst'!E58</f>
        <v>-</v>
      </c>
      <c r="P60" s="93" t="str">
        <f>'Kosten-Gerüst'!F58</f>
        <v>-</v>
      </c>
      <c r="Q60" s="4"/>
    </row>
    <row r="61" spans="1:17" ht="22.5" customHeight="1" x14ac:dyDescent="0.35">
      <c r="C61" s="11"/>
      <c r="D61" s="39"/>
      <c r="E61" s="6"/>
      <c r="F61" s="4"/>
      <c r="G61" s="11"/>
      <c r="H61" s="96"/>
      <c r="I61" s="96"/>
      <c r="J61" s="96"/>
      <c r="K61" s="96"/>
      <c r="L61" s="96"/>
      <c r="M61" s="108"/>
      <c r="N61" s="91"/>
      <c r="O61" s="91"/>
      <c r="P61" s="91"/>
      <c r="Q61" s="4"/>
    </row>
    <row r="62" spans="1:17" ht="22.5" customHeight="1" x14ac:dyDescent="0.35">
      <c r="B62" s="28" t="s">
        <v>16</v>
      </c>
      <c r="C62" s="83" t="s">
        <v>26</v>
      </c>
      <c r="D62" s="40"/>
      <c r="E62" s="30"/>
      <c r="F62" s="19"/>
      <c r="G62" s="16" t="s">
        <v>157</v>
      </c>
      <c r="H62" s="104"/>
      <c r="I62" s="104"/>
      <c r="J62" s="104"/>
      <c r="K62" s="104"/>
      <c r="L62" s="104"/>
      <c r="M62" s="110"/>
      <c r="N62" s="93"/>
      <c r="O62" s="93"/>
      <c r="P62" s="93"/>
      <c r="Q62" s="4"/>
    </row>
    <row r="63" spans="1:17" ht="22.5" customHeight="1" x14ac:dyDescent="0.35">
      <c r="A63" s="7"/>
      <c r="B63" s="133"/>
      <c r="C63" s="191" t="s">
        <v>159</v>
      </c>
      <c r="D63" s="189"/>
      <c r="E63" s="80"/>
      <c r="F63" s="80"/>
      <c r="G63" s="12"/>
      <c r="H63" s="146"/>
      <c r="I63" s="146"/>
      <c r="J63" s="161"/>
      <c r="K63" s="162"/>
      <c r="L63" s="146"/>
      <c r="M63" s="163"/>
      <c r="N63" s="159"/>
      <c r="O63" s="159"/>
      <c r="P63" s="159"/>
      <c r="Q63" s="4"/>
    </row>
    <row r="64" spans="1:17" ht="22.5" customHeight="1" x14ac:dyDescent="0.35">
      <c r="A64" s="7"/>
      <c r="B64" s="133"/>
      <c r="C64" s="192" t="s">
        <v>116</v>
      </c>
      <c r="D64" s="189"/>
      <c r="E64" s="203">
        <v>172</v>
      </c>
      <c r="F64" s="4" t="s">
        <v>25</v>
      </c>
      <c r="G64" s="11" t="s">
        <v>135</v>
      </c>
      <c r="H64" s="146">
        <f>'techn. Nutzungsdauer'!D44</f>
        <v>12</v>
      </c>
      <c r="I64" s="199">
        <f>'H2-Eignung'!D26</f>
        <v>2E-3</v>
      </c>
      <c r="J64" s="199">
        <f>'H2-Eignung'!F26</f>
        <v>2E-3</v>
      </c>
      <c r="K64" s="200">
        <f>'H2-Eignung'!H26</f>
        <v>0.2</v>
      </c>
      <c r="L64" s="196">
        <f>'H2-Eignung'!I26</f>
        <v>1</v>
      </c>
      <c r="M64" s="201" t="str">
        <f>'H2-Eignung'!J26</f>
        <v>-</v>
      </c>
      <c r="N64" s="159">
        <f>'Kosten-Gerüst'!D61</f>
        <v>70000</v>
      </c>
      <c r="O64" s="159">
        <f>'Kosten-Gerüst'!E61</f>
        <v>70000</v>
      </c>
      <c r="P64" s="159" t="str">
        <f>'Kosten-Gerüst'!F61</f>
        <v>-</v>
      </c>
      <c r="Q64" s="4"/>
    </row>
    <row r="65" spans="1:17" ht="22.5" customHeight="1" x14ac:dyDescent="0.35">
      <c r="A65" s="7"/>
      <c r="B65" s="133"/>
      <c r="C65" s="193" t="s">
        <v>261</v>
      </c>
      <c r="D65" s="198"/>
      <c r="E65" s="17">
        <v>5450</v>
      </c>
      <c r="F65" s="78" t="s">
        <v>25</v>
      </c>
      <c r="G65" s="22" t="s">
        <v>157</v>
      </c>
      <c r="H65" s="100"/>
      <c r="I65" s="100"/>
      <c r="J65" s="111"/>
      <c r="K65" s="102"/>
      <c r="L65" s="100"/>
      <c r="M65" s="112"/>
      <c r="N65" s="92"/>
      <c r="O65" s="92"/>
      <c r="P65" s="92"/>
      <c r="Q65" s="4"/>
    </row>
    <row r="66" spans="1:17" ht="22.5" customHeight="1" x14ac:dyDescent="0.35">
      <c r="A66" s="7"/>
      <c r="B66" s="133"/>
      <c r="C66" s="4" t="s">
        <v>260</v>
      </c>
      <c r="D66" s="189"/>
      <c r="E66" s="203">
        <v>5450</v>
      </c>
      <c r="F66" s="4" t="s">
        <v>25</v>
      </c>
      <c r="G66" s="12" t="s">
        <v>63</v>
      </c>
      <c r="H66" s="146">
        <f>'techn. Nutzungsdauer'!$D$48</f>
        <v>45</v>
      </c>
      <c r="I66" s="196">
        <f>'H2-Eignung'!$D$30</f>
        <v>0.1</v>
      </c>
      <c r="J66" s="150">
        <f>'H2-Eignung'!$F$30</f>
        <v>0.4</v>
      </c>
      <c r="K66" s="200">
        <f>'H2-Eignung'!$H$30</f>
        <v>1</v>
      </c>
      <c r="L66" s="196" t="str">
        <f>'H2-Eignung'!$I$30</f>
        <v>-</v>
      </c>
      <c r="M66" s="196" t="str">
        <f>'H2-Eignung'!$J$30</f>
        <v>-</v>
      </c>
      <c r="N66" s="159">
        <f>'Kosten-Gerüst'!D63</f>
        <v>1250</v>
      </c>
      <c r="O66" s="159" t="str">
        <f>'Kosten-Gerüst'!E63</f>
        <v>-</v>
      </c>
      <c r="P66" s="159" t="str">
        <f>'Kosten-Gerüst'!F63</f>
        <v>-</v>
      </c>
      <c r="Q66" s="4"/>
    </row>
    <row r="67" spans="1:17" ht="22.5" customHeight="1" x14ac:dyDescent="0.35">
      <c r="A67" s="7"/>
      <c r="B67" s="133"/>
      <c r="C67" s="192" t="s">
        <v>28</v>
      </c>
      <c r="D67" s="189"/>
      <c r="E67" s="203">
        <v>5450</v>
      </c>
      <c r="F67" s="4" t="s">
        <v>25</v>
      </c>
      <c r="G67" s="12" t="s">
        <v>63</v>
      </c>
      <c r="H67" s="146"/>
      <c r="I67" s="146"/>
      <c r="J67" s="161"/>
      <c r="K67" s="162"/>
      <c r="L67" s="146"/>
      <c r="M67" s="163"/>
      <c r="N67" s="159"/>
      <c r="O67" s="159"/>
      <c r="P67" s="159"/>
      <c r="Q67" s="4"/>
    </row>
    <row r="68" spans="1:17" ht="22.5" customHeight="1" x14ac:dyDescent="0.35">
      <c r="A68" s="7"/>
      <c r="B68" s="133"/>
      <c r="C68" s="192" t="s">
        <v>29</v>
      </c>
      <c r="D68" s="189"/>
      <c r="E68" s="203">
        <v>0</v>
      </c>
      <c r="F68" s="4" t="s">
        <v>25</v>
      </c>
      <c r="G68" s="12" t="s">
        <v>63</v>
      </c>
      <c r="H68" s="146"/>
      <c r="I68" s="146"/>
      <c r="J68" s="161"/>
      <c r="K68" s="162"/>
      <c r="L68" s="146"/>
      <c r="M68" s="163"/>
      <c r="N68" s="159"/>
      <c r="O68" s="159"/>
      <c r="P68" s="159"/>
      <c r="Q68" s="4"/>
    </row>
    <row r="69" spans="1:17" ht="22.5" customHeight="1" x14ac:dyDescent="0.35">
      <c r="A69" s="7"/>
      <c r="B69" s="133"/>
      <c r="C69" s="192" t="s">
        <v>201</v>
      </c>
      <c r="D69" s="189"/>
      <c r="E69" s="203">
        <v>21800</v>
      </c>
      <c r="F69" s="4" t="s">
        <v>25</v>
      </c>
      <c r="G69" s="12" t="s">
        <v>63</v>
      </c>
      <c r="H69" s="146"/>
      <c r="I69" s="146"/>
      <c r="J69" s="161"/>
      <c r="K69" s="162"/>
      <c r="L69" s="146"/>
      <c r="M69" s="163"/>
      <c r="N69" s="159"/>
      <c r="O69" s="159"/>
      <c r="P69" s="159"/>
      <c r="Q69" s="4"/>
    </row>
    <row r="70" spans="1:17" ht="22.5" customHeight="1" x14ac:dyDescent="0.35">
      <c r="A70" s="7"/>
      <c r="B70" s="133"/>
      <c r="C70" s="193" t="s">
        <v>262</v>
      </c>
      <c r="D70" s="198"/>
      <c r="E70" s="17">
        <v>13436</v>
      </c>
      <c r="F70" s="78" t="s">
        <v>25</v>
      </c>
      <c r="G70" s="22" t="s">
        <v>157</v>
      </c>
      <c r="H70" s="100"/>
      <c r="I70" s="100"/>
      <c r="J70" s="111"/>
      <c r="K70" s="102"/>
      <c r="L70" s="100"/>
      <c r="M70" s="112"/>
      <c r="N70" s="92"/>
      <c r="O70" s="92"/>
      <c r="P70" s="92"/>
      <c r="Q70" s="4"/>
    </row>
    <row r="71" spans="1:17" ht="22.5" customHeight="1" x14ac:dyDescent="0.35">
      <c r="A71" s="7"/>
      <c r="B71" s="133"/>
      <c r="C71" s="192" t="s">
        <v>31</v>
      </c>
      <c r="D71" s="189"/>
      <c r="E71" s="123">
        <v>26872</v>
      </c>
      <c r="F71" s="4" t="s">
        <v>25</v>
      </c>
      <c r="G71" s="12" t="s">
        <v>63</v>
      </c>
      <c r="H71" s="146">
        <f>'techn. Nutzungsdauer'!$D$47</f>
        <v>45</v>
      </c>
      <c r="I71" s="196">
        <f>'H2-Eignung'!$D$29</f>
        <v>0.3</v>
      </c>
      <c r="J71" s="150">
        <f>'H2-Eignung'!$F$29</f>
        <v>1</v>
      </c>
      <c r="K71" s="200">
        <f>'H2-Eignung'!$H$29</f>
        <v>1</v>
      </c>
      <c r="L71" s="196" t="str" cm="1">
        <f t="array" ref="L71:M71">'H2-Eignung'!$I$29:$J$29</f>
        <v>-</v>
      </c>
      <c r="M71" s="163" t="str">
        <v>-</v>
      </c>
      <c r="N71" s="159" cm="1">
        <f t="array" ref="N71:P71">'Kosten-Gerüst'!D68:F68</f>
        <v>1100</v>
      </c>
      <c r="O71" s="159" t="str">
        <v>-</v>
      </c>
      <c r="P71" s="159" t="str">
        <v>-</v>
      </c>
      <c r="Q71" s="4"/>
    </row>
    <row r="72" spans="1:17" ht="22.5" customHeight="1" x14ac:dyDescent="0.35">
      <c r="A72" s="7"/>
      <c r="B72" s="133"/>
      <c r="C72" s="192" t="s">
        <v>32</v>
      </c>
      <c r="D72" s="189"/>
      <c r="E72" s="123">
        <v>26872</v>
      </c>
      <c r="F72" s="4" t="s">
        <v>25</v>
      </c>
      <c r="G72" s="12" t="s">
        <v>63</v>
      </c>
      <c r="H72" s="146">
        <f>'techn. Nutzungsdauer'!$D$48</f>
        <v>45</v>
      </c>
      <c r="I72" s="196">
        <f>'H2-Eignung'!$D$30</f>
        <v>0.1</v>
      </c>
      <c r="J72" s="150">
        <f>'H2-Eignung'!$F$30</f>
        <v>0.4</v>
      </c>
      <c r="K72" s="200">
        <f>'H2-Eignung'!$H$30</f>
        <v>1</v>
      </c>
      <c r="L72" s="196" t="str">
        <f>'H2-Eignung'!$I$30</f>
        <v>-</v>
      </c>
      <c r="M72" s="196" t="str">
        <f>'H2-Eignung'!$J$30</f>
        <v>-</v>
      </c>
      <c r="N72" s="159">
        <f>'Kosten-Gerüst'!D69</f>
        <v>1250</v>
      </c>
      <c r="O72" s="159" t="str">
        <f>'Kosten-Gerüst'!E69</f>
        <v>-</v>
      </c>
      <c r="P72" s="159" t="str">
        <f>'Kosten-Gerüst'!F69</f>
        <v>-</v>
      </c>
      <c r="Q72" s="4"/>
    </row>
    <row r="73" spans="1:17" ht="22.5" customHeight="1" x14ac:dyDescent="0.35">
      <c r="A73" s="7"/>
      <c r="B73" s="133"/>
      <c r="C73" s="192" t="s">
        <v>33</v>
      </c>
      <c r="D73" s="189"/>
      <c r="E73" s="123">
        <v>0</v>
      </c>
      <c r="F73" s="4" t="s">
        <v>25</v>
      </c>
      <c r="G73" s="12" t="s">
        <v>63</v>
      </c>
      <c r="H73" s="146"/>
      <c r="I73" s="146"/>
      <c r="J73" s="161"/>
      <c r="K73" s="162"/>
      <c r="L73" s="146"/>
      <c r="M73" s="163"/>
      <c r="N73" s="159"/>
      <c r="O73" s="159"/>
      <c r="P73" s="159"/>
      <c r="Q73" s="4"/>
    </row>
    <row r="74" spans="1:17" ht="22.5" customHeight="1" x14ac:dyDescent="0.35">
      <c r="A74" s="7"/>
      <c r="B74" s="133"/>
      <c r="C74" s="194" t="s">
        <v>154</v>
      </c>
      <c r="D74" s="189"/>
      <c r="E74" s="123">
        <v>26872</v>
      </c>
      <c r="F74" s="4" t="s">
        <v>25</v>
      </c>
      <c r="G74" s="12" t="s">
        <v>63</v>
      </c>
      <c r="H74" s="146"/>
      <c r="I74" s="146"/>
      <c r="J74" s="161"/>
      <c r="K74" s="162"/>
      <c r="L74" s="146"/>
      <c r="M74" s="163"/>
      <c r="N74" s="159"/>
      <c r="O74" s="159"/>
      <c r="P74" s="159"/>
      <c r="Q74" s="4"/>
    </row>
    <row r="75" spans="1:17" ht="22.5" customHeight="1" x14ac:dyDescent="0.35">
      <c r="A75" s="7"/>
      <c r="B75" s="133"/>
      <c r="C75" s="194" t="s">
        <v>153</v>
      </c>
      <c r="D75" s="189"/>
      <c r="E75" s="123">
        <v>13436</v>
      </c>
      <c r="F75" s="4" t="s">
        <v>25</v>
      </c>
      <c r="G75" s="12" t="s">
        <v>63</v>
      </c>
      <c r="H75" s="146"/>
      <c r="I75" s="146"/>
      <c r="J75" s="161"/>
      <c r="K75" s="162"/>
      <c r="L75" s="146"/>
      <c r="M75" s="163"/>
      <c r="N75" s="159"/>
      <c r="O75" s="159"/>
      <c r="P75" s="159"/>
      <c r="Q75" s="4"/>
    </row>
    <row r="76" spans="1:17" ht="22.5" customHeight="1" x14ac:dyDescent="0.35">
      <c r="A76" s="7"/>
      <c r="B76" s="133"/>
      <c r="C76" s="194" t="s">
        <v>202</v>
      </c>
      <c r="D76" s="189"/>
      <c r="E76" s="123">
        <v>53744</v>
      </c>
      <c r="F76" s="4" t="s">
        <v>25</v>
      </c>
      <c r="G76" s="12" t="s">
        <v>63</v>
      </c>
      <c r="H76" s="146"/>
      <c r="I76" s="146"/>
      <c r="J76" s="161"/>
      <c r="K76" s="162"/>
      <c r="L76" s="146"/>
      <c r="M76" s="163"/>
      <c r="N76" s="159"/>
      <c r="O76" s="159"/>
      <c r="P76" s="159"/>
      <c r="Q76" s="4"/>
    </row>
    <row r="77" spans="1:17" ht="22.5" customHeight="1" x14ac:dyDescent="0.35">
      <c r="A77" s="7"/>
      <c r="B77" s="133"/>
      <c r="C77" s="194" t="s">
        <v>203</v>
      </c>
      <c r="D77" s="189"/>
      <c r="E77" s="123">
        <v>0</v>
      </c>
      <c r="F77" s="4" t="s">
        <v>25</v>
      </c>
      <c r="G77" s="12" t="s">
        <v>63</v>
      </c>
      <c r="H77" s="146"/>
      <c r="I77" s="146"/>
      <c r="J77" s="161"/>
      <c r="K77" s="162"/>
      <c r="L77" s="146"/>
      <c r="M77" s="163"/>
      <c r="N77" s="159"/>
      <c r="O77" s="159"/>
      <c r="P77" s="159"/>
      <c r="Q77" s="4"/>
    </row>
    <row r="78" spans="1:17" ht="22.5" customHeight="1" x14ac:dyDescent="0.35">
      <c r="A78" s="7"/>
      <c r="B78" s="133"/>
      <c r="C78" s="193" t="s">
        <v>263</v>
      </c>
      <c r="D78" s="198"/>
      <c r="E78" s="17">
        <v>8720</v>
      </c>
      <c r="F78" s="78" t="s">
        <v>25</v>
      </c>
      <c r="G78" s="22" t="s">
        <v>157</v>
      </c>
      <c r="H78" s="100"/>
      <c r="I78" s="100"/>
      <c r="J78" s="111"/>
      <c r="K78" s="102"/>
      <c r="L78" s="100"/>
      <c r="M78" s="112"/>
      <c r="N78" s="92"/>
      <c r="O78" s="92"/>
      <c r="P78" s="92"/>
      <c r="Q78" s="4"/>
    </row>
    <row r="79" spans="1:17" ht="22.5" customHeight="1" x14ac:dyDescent="0.35">
      <c r="A79" s="7"/>
      <c r="B79" s="133"/>
      <c r="C79" s="192" t="s">
        <v>35</v>
      </c>
      <c r="D79" s="189"/>
      <c r="E79" s="203">
        <v>17440</v>
      </c>
      <c r="F79" s="4" t="s">
        <v>25</v>
      </c>
      <c r="G79" s="12" t="s">
        <v>63</v>
      </c>
      <c r="H79" s="146">
        <f>'techn. Nutzungsdauer'!$D$47</f>
        <v>45</v>
      </c>
      <c r="I79" s="196">
        <f>'H2-Eignung'!$D$29</f>
        <v>0.3</v>
      </c>
      <c r="J79" s="150">
        <f>'H2-Eignung'!$F$29</f>
        <v>1</v>
      </c>
      <c r="K79" s="200">
        <f>'H2-Eignung'!$H$29</f>
        <v>1</v>
      </c>
      <c r="L79" s="196" t="str" cm="1">
        <f t="array" ref="L79:M79">'H2-Eignung'!$I$29:$J$29</f>
        <v>-</v>
      </c>
      <c r="M79" s="163" t="str">
        <v>-</v>
      </c>
      <c r="N79" s="159" cm="1">
        <f t="array" ref="N79:P79">'Kosten-Gerüst'!D76:F76</f>
        <v>1100</v>
      </c>
      <c r="O79" s="159" t="str">
        <v>-</v>
      </c>
      <c r="P79" s="159" t="str">
        <v>-</v>
      </c>
      <c r="Q79" s="4"/>
    </row>
    <row r="80" spans="1:17" ht="22.5" customHeight="1" x14ac:dyDescent="0.35">
      <c r="A80" s="7"/>
      <c r="B80" s="133"/>
      <c r="C80" s="192" t="s">
        <v>204</v>
      </c>
      <c r="D80" s="189"/>
      <c r="E80" s="203">
        <v>17440</v>
      </c>
      <c r="F80" s="4" t="s">
        <v>25</v>
      </c>
      <c r="G80" s="12" t="s">
        <v>63</v>
      </c>
      <c r="H80" s="146">
        <f>'techn. Nutzungsdauer'!$D$48</f>
        <v>45</v>
      </c>
      <c r="I80" s="196">
        <f>'H2-Eignung'!$D$30</f>
        <v>0.1</v>
      </c>
      <c r="J80" s="150">
        <f>'H2-Eignung'!$F$30</f>
        <v>0.4</v>
      </c>
      <c r="K80" s="200">
        <f>'H2-Eignung'!$H$30</f>
        <v>1</v>
      </c>
      <c r="L80" s="196" t="str">
        <f>'H2-Eignung'!$I$30</f>
        <v>-</v>
      </c>
      <c r="M80" s="196" t="str">
        <f>'H2-Eignung'!$J$30</f>
        <v>-</v>
      </c>
      <c r="N80" s="159">
        <f>'Kosten-Gerüst'!D77</f>
        <v>1250</v>
      </c>
      <c r="O80" s="159" t="str">
        <f>'Kosten-Gerüst'!E77</f>
        <v>-</v>
      </c>
      <c r="P80" s="159" t="str">
        <f>'Kosten-Gerüst'!F77</f>
        <v>-</v>
      </c>
      <c r="Q80" s="4"/>
    </row>
    <row r="81" spans="1:17" ht="22.5" customHeight="1" x14ac:dyDescent="0.35">
      <c r="A81" s="7"/>
      <c r="B81" s="133"/>
      <c r="C81" s="192" t="s">
        <v>205</v>
      </c>
      <c r="D81" s="189"/>
      <c r="E81" s="203">
        <v>0</v>
      </c>
      <c r="F81" s="4" t="s">
        <v>25</v>
      </c>
      <c r="G81" s="12" t="s">
        <v>63</v>
      </c>
      <c r="H81" s="146"/>
      <c r="I81" s="146"/>
      <c r="J81" s="161"/>
      <c r="K81" s="162"/>
      <c r="L81" s="146"/>
      <c r="M81" s="163"/>
      <c r="N81" s="159"/>
      <c r="O81" s="159"/>
      <c r="P81" s="159"/>
      <c r="Q81" s="4"/>
    </row>
    <row r="82" spans="1:17" ht="22.5" customHeight="1" x14ac:dyDescent="0.35">
      <c r="A82" s="7"/>
      <c r="B82" s="133"/>
      <c r="C82" s="194" t="s">
        <v>206</v>
      </c>
      <c r="D82" s="189"/>
      <c r="E82" s="203">
        <v>17440</v>
      </c>
      <c r="F82" s="4" t="s">
        <v>25</v>
      </c>
      <c r="G82" s="12" t="s">
        <v>63</v>
      </c>
      <c r="H82" s="146"/>
      <c r="I82" s="146"/>
      <c r="J82" s="161"/>
      <c r="K82" s="162"/>
      <c r="L82" s="146"/>
      <c r="M82" s="163"/>
      <c r="N82" s="159"/>
      <c r="O82" s="159"/>
      <c r="P82" s="159"/>
      <c r="Q82" s="4"/>
    </row>
    <row r="83" spans="1:17" ht="22.5" customHeight="1" x14ac:dyDescent="0.35">
      <c r="A83" s="7"/>
      <c r="B83" s="133"/>
      <c r="C83" s="194" t="s">
        <v>207</v>
      </c>
      <c r="D83" s="189"/>
      <c r="E83" s="203">
        <v>8720</v>
      </c>
      <c r="F83" s="4" t="s">
        <v>25</v>
      </c>
      <c r="G83" s="12" t="s">
        <v>63</v>
      </c>
      <c r="H83" s="146"/>
      <c r="I83" s="146"/>
      <c r="J83" s="161"/>
      <c r="K83" s="162"/>
      <c r="L83" s="146"/>
      <c r="M83" s="163"/>
      <c r="N83" s="159"/>
      <c r="O83" s="159"/>
      <c r="P83" s="159"/>
      <c r="Q83" s="4"/>
    </row>
    <row r="84" spans="1:17" ht="22.5" customHeight="1" x14ac:dyDescent="0.35">
      <c r="A84" s="7"/>
      <c r="B84" s="133"/>
      <c r="C84" s="192" t="s">
        <v>208</v>
      </c>
      <c r="D84" s="189"/>
      <c r="E84" s="203">
        <v>61040</v>
      </c>
      <c r="F84" s="4" t="s">
        <v>25</v>
      </c>
      <c r="G84" s="12" t="s">
        <v>63</v>
      </c>
      <c r="H84" s="146"/>
      <c r="I84" s="146"/>
      <c r="J84" s="161"/>
      <c r="K84" s="162"/>
      <c r="L84" s="146"/>
      <c r="M84" s="163"/>
      <c r="N84" s="159"/>
      <c r="O84" s="159"/>
      <c r="P84" s="159"/>
      <c r="Q84" s="4"/>
    </row>
    <row r="85" spans="1:17" ht="22.5" customHeight="1" x14ac:dyDescent="0.35">
      <c r="A85" s="7"/>
      <c r="B85" s="133"/>
      <c r="C85" s="192" t="s">
        <v>36</v>
      </c>
      <c r="D85" s="189"/>
      <c r="E85" s="203">
        <v>8720</v>
      </c>
      <c r="F85" s="4" t="s">
        <v>25</v>
      </c>
      <c r="G85" s="12" t="s">
        <v>63</v>
      </c>
      <c r="H85" s="146"/>
      <c r="I85" s="146"/>
      <c r="J85" s="161"/>
      <c r="K85" s="162"/>
      <c r="L85" s="146"/>
      <c r="M85" s="163"/>
      <c r="N85" s="159"/>
      <c r="O85" s="159"/>
      <c r="P85" s="159"/>
      <c r="Q85" s="4"/>
    </row>
    <row r="86" spans="1:17" ht="22.5" customHeight="1" x14ac:dyDescent="0.35">
      <c r="A86" s="7"/>
      <c r="B86" s="133"/>
      <c r="C86" s="192" t="s">
        <v>37</v>
      </c>
      <c r="D86" s="189"/>
      <c r="E86" s="203">
        <v>0</v>
      </c>
      <c r="F86" s="4" t="s">
        <v>25</v>
      </c>
      <c r="G86" s="12" t="s">
        <v>63</v>
      </c>
      <c r="H86" s="146"/>
      <c r="I86" s="146"/>
      <c r="J86" s="161"/>
      <c r="K86" s="162"/>
      <c r="L86" s="146"/>
      <c r="M86" s="163"/>
      <c r="N86" s="159"/>
      <c r="O86" s="159"/>
      <c r="P86" s="159"/>
      <c r="Q86" s="4"/>
    </row>
    <row r="87" spans="1:17" ht="22.5" customHeight="1" x14ac:dyDescent="0.35">
      <c r="A87" s="7"/>
      <c r="B87" s="133"/>
      <c r="C87" s="193" t="s">
        <v>264</v>
      </c>
      <c r="D87" s="198"/>
      <c r="E87" s="17">
        <v>1235</v>
      </c>
      <c r="F87" s="78" t="s">
        <v>25</v>
      </c>
      <c r="G87" s="22" t="s">
        <v>157</v>
      </c>
      <c r="H87" s="100"/>
      <c r="I87" s="100"/>
      <c r="J87" s="111"/>
      <c r="K87" s="102"/>
      <c r="L87" s="100"/>
      <c r="M87" s="112"/>
      <c r="N87" s="92"/>
      <c r="O87" s="92"/>
      <c r="P87" s="92"/>
      <c r="Q87" s="4"/>
    </row>
    <row r="88" spans="1:17" ht="22.5" customHeight="1" x14ac:dyDescent="0.35">
      <c r="A88" s="7"/>
      <c r="B88" s="133"/>
      <c r="C88" s="4" t="s">
        <v>260</v>
      </c>
      <c r="D88" s="189"/>
      <c r="E88" s="203">
        <v>2470</v>
      </c>
      <c r="F88" s="4" t="s">
        <v>25</v>
      </c>
      <c r="G88" s="12" t="s">
        <v>63</v>
      </c>
      <c r="H88" s="146">
        <f>'techn. Nutzungsdauer'!$D$48</f>
        <v>45</v>
      </c>
      <c r="I88" s="196">
        <f>'H2-Eignung'!$D$30</f>
        <v>0.1</v>
      </c>
      <c r="J88" s="150">
        <f>'H2-Eignung'!$F$30</f>
        <v>0.4</v>
      </c>
      <c r="K88" s="200">
        <f>'H2-Eignung'!$H$30</f>
        <v>1</v>
      </c>
      <c r="L88" s="196" t="str">
        <f>'H2-Eignung'!$I$30</f>
        <v>-</v>
      </c>
      <c r="M88" s="196" t="str">
        <f>'H2-Eignung'!$J$30</f>
        <v>-</v>
      </c>
      <c r="N88" s="159" cm="1">
        <f t="array" ref="N88:P88">'Kosten-Gerüst'!D85:F85</f>
        <v>1300</v>
      </c>
      <c r="O88" s="159" t="str">
        <v>-</v>
      </c>
      <c r="P88" s="159" t="str">
        <v>-</v>
      </c>
      <c r="Q88" s="4"/>
    </row>
    <row r="89" spans="1:17" ht="22.5" customHeight="1" x14ac:dyDescent="0.35">
      <c r="A89" s="7"/>
      <c r="B89" s="133"/>
      <c r="C89" s="192" t="s">
        <v>28</v>
      </c>
      <c r="D89" s="189"/>
      <c r="E89" s="203">
        <v>1235</v>
      </c>
      <c r="F89" s="4" t="s">
        <v>25</v>
      </c>
      <c r="G89" s="12" t="s">
        <v>63</v>
      </c>
      <c r="H89" s="146"/>
      <c r="I89" s="146"/>
      <c r="J89" s="161"/>
      <c r="K89" s="162"/>
      <c r="L89" s="146"/>
      <c r="M89" s="163"/>
      <c r="N89" s="159"/>
      <c r="O89" s="159"/>
      <c r="P89" s="159"/>
      <c r="Q89" s="4"/>
    </row>
    <row r="90" spans="1:17" ht="22.5" customHeight="1" x14ac:dyDescent="0.35">
      <c r="A90" s="7"/>
      <c r="B90" s="133"/>
      <c r="C90" s="192" t="s">
        <v>29</v>
      </c>
      <c r="D90" s="189"/>
      <c r="E90" s="203">
        <v>0</v>
      </c>
      <c r="F90" s="4" t="s">
        <v>25</v>
      </c>
      <c r="G90" s="12" t="s">
        <v>63</v>
      </c>
      <c r="H90" s="146"/>
      <c r="I90" s="146"/>
      <c r="J90" s="161"/>
      <c r="K90" s="162"/>
      <c r="L90" s="146"/>
      <c r="M90" s="163"/>
      <c r="N90" s="159"/>
      <c r="O90" s="159"/>
      <c r="P90" s="159"/>
      <c r="Q90" s="4"/>
    </row>
    <row r="91" spans="1:17" ht="22.5" customHeight="1" x14ac:dyDescent="0.35">
      <c r="A91" s="7"/>
      <c r="B91" s="133"/>
      <c r="C91" s="192" t="s">
        <v>201</v>
      </c>
      <c r="D91" s="189"/>
      <c r="E91" s="203">
        <v>8645</v>
      </c>
      <c r="F91" s="4" t="s">
        <v>25</v>
      </c>
      <c r="G91" s="12" t="s">
        <v>63</v>
      </c>
      <c r="H91" s="146"/>
      <c r="I91" s="146"/>
      <c r="J91" s="161"/>
      <c r="K91" s="162"/>
      <c r="L91" s="146"/>
      <c r="M91" s="163"/>
      <c r="N91" s="159"/>
      <c r="O91" s="159"/>
      <c r="P91" s="159"/>
      <c r="Q91" s="4"/>
    </row>
    <row r="92" spans="1:17" ht="22.5" customHeight="1" x14ac:dyDescent="0.35">
      <c r="A92" s="7"/>
      <c r="B92" s="133"/>
      <c r="C92" s="193" t="s">
        <v>265</v>
      </c>
      <c r="D92" s="198"/>
      <c r="E92" s="17">
        <v>12893</v>
      </c>
      <c r="F92" s="78" t="s">
        <v>25</v>
      </c>
      <c r="G92" s="22" t="s">
        <v>157</v>
      </c>
      <c r="H92" s="100"/>
      <c r="I92" s="100"/>
      <c r="J92" s="111"/>
      <c r="K92" s="102"/>
      <c r="L92" s="100"/>
      <c r="M92" s="112"/>
      <c r="N92" s="92"/>
      <c r="O92" s="92"/>
      <c r="P92" s="92"/>
      <c r="Q92" s="4"/>
    </row>
    <row r="93" spans="1:17" ht="22.5" customHeight="1" x14ac:dyDescent="0.35">
      <c r="A93" s="7"/>
      <c r="B93" s="133"/>
      <c r="C93" s="192" t="s">
        <v>31</v>
      </c>
      <c r="D93" s="189"/>
      <c r="E93" s="203">
        <v>25786</v>
      </c>
      <c r="F93" s="4" t="s">
        <v>25</v>
      </c>
      <c r="G93" s="12" t="s">
        <v>63</v>
      </c>
      <c r="H93" s="146">
        <f>'techn. Nutzungsdauer'!$D$47</f>
        <v>45</v>
      </c>
      <c r="I93" s="196">
        <f>'H2-Eignung'!$D$29</f>
        <v>0.3</v>
      </c>
      <c r="J93" s="150">
        <f>'H2-Eignung'!$F$29</f>
        <v>1</v>
      </c>
      <c r="K93" s="200">
        <f>'H2-Eignung'!$H$29</f>
        <v>1</v>
      </c>
      <c r="L93" s="196" t="str" cm="1">
        <f t="array" ref="L93:M93">'H2-Eignung'!$I$29:$J$29</f>
        <v>-</v>
      </c>
      <c r="M93" s="163" t="str">
        <v>-</v>
      </c>
      <c r="N93" s="159" cm="1">
        <f t="array" ref="N93:P93">'Kosten-Gerüst'!D90:F90</f>
        <v>4500</v>
      </c>
      <c r="O93" s="159" t="str">
        <v>-</v>
      </c>
      <c r="P93" s="159" t="str">
        <v>-</v>
      </c>
      <c r="Q93" s="4"/>
    </row>
    <row r="94" spans="1:17" ht="22.5" customHeight="1" x14ac:dyDescent="0.35">
      <c r="A94" s="7"/>
      <c r="B94" s="133"/>
      <c r="C94" s="192" t="s">
        <v>32</v>
      </c>
      <c r="D94" s="189"/>
      <c r="E94" s="203">
        <v>25786</v>
      </c>
      <c r="F94" s="4" t="s">
        <v>25</v>
      </c>
      <c r="G94" s="12" t="s">
        <v>63</v>
      </c>
      <c r="H94" s="146">
        <f>'techn. Nutzungsdauer'!$D$48</f>
        <v>45</v>
      </c>
      <c r="I94" s="196">
        <f>'H2-Eignung'!$D$30</f>
        <v>0.1</v>
      </c>
      <c r="J94" s="150">
        <f>'H2-Eignung'!$F$30</f>
        <v>0.4</v>
      </c>
      <c r="K94" s="200">
        <f>'H2-Eignung'!$H$30</f>
        <v>1</v>
      </c>
      <c r="L94" s="196" t="str">
        <f>'H2-Eignung'!$I$30</f>
        <v>-</v>
      </c>
      <c r="M94" s="196" t="str">
        <f>'H2-Eignung'!$J$30</f>
        <v>-</v>
      </c>
      <c r="N94" s="159" cm="1">
        <f t="array" ref="N94:P94">'Kosten-Gerüst'!D91:F91</f>
        <v>1300</v>
      </c>
      <c r="O94" s="159" t="str">
        <v>-</v>
      </c>
      <c r="P94" s="159" t="str">
        <v>-</v>
      </c>
      <c r="Q94" s="4"/>
    </row>
    <row r="95" spans="1:17" ht="22.5" customHeight="1" x14ac:dyDescent="0.35">
      <c r="A95" s="7"/>
      <c r="B95" s="133"/>
      <c r="C95" s="192" t="s">
        <v>33</v>
      </c>
      <c r="D95" s="189"/>
      <c r="E95" s="203">
        <v>0</v>
      </c>
      <c r="F95" s="4" t="s">
        <v>25</v>
      </c>
      <c r="G95" s="12" t="s">
        <v>63</v>
      </c>
      <c r="H95" s="146"/>
      <c r="I95" s="146"/>
      <c r="J95" s="161"/>
      <c r="K95" s="162"/>
      <c r="L95" s="146"/>
      <c r="M95" s="163"/>
      <c r="N95" s="159"/>
      <c r="O95" s="159"/>
      <c r="P95" s="159"/>
      <c r="Q95" s="4"/>
    </row>
    <row r="96" spans="1:17" ht="22.5" customHeight="1" x14ac:dyDescent="0.35">
      <c r="A96" s="7"/>
      <c r="B96" s="133"/>
      <c r="C96" s="194" t="s">
        <v>154</v>
      </c>
      <c r="D96" s="189"/>
      <c r="E96" s="203">
        <v>25786</v>
      </c>
      <c r="F96" s="4" t="s">
        <v>25</v>
      </c>
      <c r="G96" s="12" t="s">
        <v>63</v>
      </c>
      <c r="H96" s="146"/>
      <c r="I96" s="146"/>
      <c r="J96" s="161"/>
      <c r="K96" s="162"/>
      <c r="L96" s="146"/>
      <c r="M96" s="163"/>
      <c r="N96" s="159"/>
      <c r="O96" s="159"/>
      <c r="P96" s="159"/>
      <c r="Q96" s="4"/>
    </row>
    <row r="97" spans="1:17" ht="22.5" customHeight="1" x14ac:dyDescent="0.35">
      <c r="A97" s="7"/>
      <c r="B97" s="133"/>
      <c r="C97" s="194" t="s">
        <v>153</v>
      </c>
      <c r="D97" s="189"/>
      <c r="E97" s="203">
        <v>12893</v>
      </c>
      <c r="F97" s="4" t="s">
        <v>25</v>
      </c>
      <c r="G97" s="12" t="s">
        <v>63</v>
      </c>
      <c r="H97" s="146"/>
      <c r="I97" s="146"/>
      <c r="J97" s="161"/>
      <c r="K97" s="162"/>
      <c r="L97" s="146"/>
      <c r="M97" s="163"/>
      <c r="N97" s="159"/>
      <c r="O97" s="159"/>
      <c r="P97" s="159"/>
      <c r="Q97" s="4"/>
    </row>
    <row r="98" spans="1:17" ht="22.5" customHeight="1" x14ac:dyDescent="0.35">
      <c r="A98" s="7"/>
      <c r="B98" s="133"/>
      <c r="C98" s="194" t="s">
        <v>202</v>
      </c>
      <c r="D98" s="189"/>
      <c r="E98" s="203">
        <v>51572</v>
      </c>
      <c r="F98" s="4" t="s">
        <v>25</v>
      </c>
      <c r="G98" s="12" t="s">
        <v>63</v>
      </c>
      <c r="H98" s="146"/>
      <c r="I98" s="146"/>
      <c r="J98" s="161"/>
      <c r="K98" s="162"/>
      <c r="L98" s="146"/>
      <c r="M98" s="163"/>
      <c r="N98" s="159"/>
      <c r="O98" s="159"/>
      <c r="P98" s="159"/>
      <c r="Q98" s="4"/>
    </row>
    <row r="99" spans="1:17" ht="22.5" customHeight="1" x14ac:dyDescent="0.35">
      <c r="A99" s="7"/>
      <c r="B99" s="133"/>
      <c r="C99" s="194" t="s">
        <v>203</v>
      </c>
      <c r="D99" s="189"/>
      <c r="E99" s="203">
        <v>0</v>
      </c>
      <c r="F99" s="4" t="s">
        <v>25</v>
      </c>
      <c r="G99" s="12" t="s">
        <v>63</v>
      </c>
      <c r="H99" s="146"/>
      <c r="I99" s="146"/>
      <c r="J99" s="161"/>
      <c r="K99" s="162"/>
      <c r="L99" s="146"/>
      <c r="M99" s="163"/>
      <c r="N99" s="159"/>
      <c r="O99" s="159"/>
      <c r="P99" s="159"/>
      <c r="Q99" s="4"/>
    </row>
    <row r="100" spans="1:17" ht="22.5" customHeight="1" x14ac:dyDescent="0.35">
      <c r="A100" s="7"/>
      <c r="B100" s="133"/>
      <c r="C100" s="193" t="s">
        <v>266</v>
      </c>
      <c r="D100" s="198"/>
      <c r="E100" s="17">
        <v>5777</v>
      </c>
      <c r="F100" s="78" t="s">
        <v>25</v>
      </c>
      <c r="G100" s="22" t="s">
        <v>157</v>
      </c>
      <c r="H100" s="100"/>
      <c r="I100" s="100"/>
      <c r="J100" s="111"/>
      <c r="K100" s="102"/>
      <c r="L100" s="100"/>
      <c r="M100" s="112"/>
      <c r="N100" s="92"/>
      <c r="O100" s="92"/>
      <c r="P100" s="92"/>
      <c r="Q100" s="4"/>
    </row>
    <row r="101" spans="1:17" ht="22.5" customHeight="1" x14ac:dyDescent="0.35">
      <c r="A101" s="7"/>
      <c r="B101" s="133"/>
      <c r="C101" s="192" t="s">
        <v>35</v>
      </c>
      <c r="D101" s="189"/>
      <c r="E101" s="203">
        <v>11554</v>
      </c>
      <c r="F101" s="4" t="s">
        <v>25</v>
      </c>
      <c r="G101" s="12" t="s">
        <v>63</v>
      </c>
      <c r="H101" s="146">
        <f>'techn. Nutzungsdauer'!$D$47</f>
        <v>45</v>
      </c>
      <c r="I101" s="196">
        <f>'H2-Eignung'!$D$29</f>
        <v>0.3</v>
      </c>
      <c r="J101" s="150">
        <f>'H2-Eignung'!$F$29</f>
        <v>1</v>
      </c>
      <c r="K101" s="200">
        <f>'H2-Eignung'!$H$29</f>
        <v>1</v>
      </c>
      <c r="L101" s="196" t="str" cm="1">
        <f t="array" ref="L101:M101">'H2-Eignung'!$I$29:$J$29</f>
        <v>-</v>
      </c>
      <c r="M101" s="163" t="str">
        <v>-</v>
      </c>
      <c r="N101" s="159" cm="1">
        <f t="array" ref="N101:P101">'Kosten-Gerüst'!D98:F98</f>
        <v>4500</v>
      </c>
      <c r="O101" s="159" t="str">
        <v>-</v>
      </c>
      <c r="P101" s="159" t="str">
        <v>-</v>
      </c>
      <c r="Q101" s="4"/>
    </row>
    <row r="102" spans="1:17" ht="22.5" customHeight="1" x14ac:dyDescent="0.35">
      <c r="A102" s="7"/>
      <c r="B102" s="133"/>
      <c r="C102" s="192" t="s">
        <v>204</v>
      </c>
      <c r="D102" s="189"/>
      <c r="E102" s="203">
        <v>11554</v>
      </c>
      <c r="F102" s="4" t="s">
        <v>25</v>
      </c>
      <c r="G102" s="12" t="s">
        <v>63</v>
      </c>
      <c r="H102" s="146">
        <f>'techn. Nutzungsdauer'!$D$48</f>
        <v>45</v>
      </c>
      <c r="I102" s="196">
        <f>'H2-Eignung'!$D$30</f>
        <v>0.1</v>
      </c>
      <c r="J102" s="150">
        <f>'H2-Eignung'!$F$30</f>
        <v>0.4</v>
      </c>
      <c r="K102" s="200">
        <f>'H2-Eignung'!$H$30</f>
        <v>1</v>
      </c>
      <c r="L102" s="196" t="str">
        <f>'H2-Eignung'!$I$30</f>
        <v>-</v>
      </c>
      <c r="M102" s="196" t="str">
        <f>'H2-Eignung'!$J$30</f>
        <v>-</v>
      </c>
      <c r="N102" s="159" cm="1">
        <f t="array" ref="N102:P102">'Kosten-Gerüst'!D99:F99</f>
        <v>1300</v>
      </c>
      <c r="O102" s="159" t="str">
        <v>-</v>
      </c>
      <c r="P102" s="159" t="str">
        <v>-</v>
      </c>
      <c r="Q102" s="4"/>
    </row>
    <row r="103" spans="1:17" ht="22.5" customHeight="1" x14ac:dyDescent="0.35">
      <c r="A103" s="7"/>
      <c r="B103" s="133"/>
      <c r="C103" s="192" t="s">
        <v>205</v>
      </c>
      <c r="D103" s="189"/>
      <c r="E103" s="203">
        <v>0</v>
      </c>
      <c r="F103" s="4" t="s">
        <v>25</v>
      </c>
      <c r="G103" s="12" t="s">
        <v>63</v>
      </c>
      <c r="H103" s="146"/>
      <c r="I103" s="146"/>
      <c r="J103" s="161"/>
      <c r="K103" s="162"/>
      <c r="L103" s="146"/>
      <c r="M103" s="163"/>
      <c r="N103" s="159"/>
      <c r="O103" s="159"/>
      <c r="P103" s="159"/>
      <c r="Q103" s="4"/>
    </row>
    <row r="104" spans="1:17" ht="22.5" customHeight="1" x14ac:dyDescent="0.35">
      <c r="A104" s="7"/>
      <c r="B104" s="133"/>
      <c r="C104" s="194" t="s">
        <v>206</v>
      </c>
      <c r="D104" s="189"/>
      <c r="E104" s="203">
        <v>11554</v>
      </c>
      <c r="F104" s="4" t="s">
        <v>25</v>
      </c>
      <c r="G104" s="12" t="s">
        <v>63</v>
      </c>
      <c r="H104" s="146"/>
      <c r="I104" s="146"/>
      <c r="J104" s="161"/>
      <c r="K104" s="162"/>
      <c r="L104" s="146"/>
      <c r="M104" s="163"/>
      <c r="N104" s="159"/>
      <c r="O104" s="159"/>
      <c r="P104" s="159"/>
      <c r="Q104" s="4"/>
    </row>
    <row r="105" spans="1:17" ht="22.5" customHeight="1" x14ac:dyDescent="0.35">
      <c r="A105" s="7"/>
      <c r="B105" s="133"/>
      <c r="C105" s="194" t="s">
        <v>207</v>
      </c>
      <c r="D105" s="189"/>
      <c r="E105" s="203">
        <v>5777</v>
      </c>
      <c r="F105" s="4" t="s">
        <v>25</v>
      </c>
      <c r="G105" s="12" t="s">
        <v>63</v>
      </c>
      <c r="H105" s="146"/>
      <c r="I105" s="146"/>
      <c r="J105" s="161"/>
      <c r="K105" s="162"/>
      <c r="L105" s="146"/>
      <c r="M105" s="163"/>
      <c r="N105" s="159"/>
      <c r="O105" s="159"/>
      <c r="P105" s="159"/>
      <c r="Q105" s="4"/>
    </row>
    <row r="106" spans="1:17" ht="22.5" customHeight="1" x14ac:dyDescent="0.35">
      <c r="A106" s="7"/>
      <c r="B106" s="133"/>
      <c r="C106" s="192" t="s">
        <v>208</v>
      </c>
      <c r="D106" s="189"/>
      <c r="E106" s="203">
        <v>40439</v>
      </c>
      <c r="F106" s="4" t="s">
        <v>25</v>
      </c>
      <c r="G106" s="12" t="s">
        <v>63</v>
      </c>
      <c r="H106" s="146"/>
      <c r="I106" s="146"/>
      <c r="J106" s="161"/>
      <c r="K106" s="162"/>
      <c r="L106" s="146"/>
      <c r="M106" s="163"/>
      <c r="N106" s="159"/>
      <c r="O106" s="159"/>
      <c r="P106" s="159"/>
      <c r="Q106" s="4"/>
    </row>
    <row r="107" spans="1:17" ht="22.5" customHeight="1" x14ac:dyDescent="0.35">
      <c r="A107" s="7"/>
      <c r="B107" s="133"/>
      <c r="C107" s="192" t="s">
        <v>36</v>
      </c>
      <c r="D107" s="189"/>
      <c r="E107" s="203">
        <v>5777</v>
      </c>
      <c r="F107" s="4" t="s">
        <v>25</v>
      </c>
      <c r="G107" s="12" t="s">
        <v>63</v>
      </c>
      <c r="H107" s="146"/>
      <c r="I107" s="146"/>
      <c r="J107" s="161"/>
      <c r="K107" s="162"/>
      <c r="L107" s="146"/>
      <c r="M107" s="163"/>
      <c r="N107" s="159"/>
      <c r="O107" s="159"/>
      <c r="P107" s="159"/>
      <c r="Q107" s="4"/>
    </row>
    <row r="108" spans="1:17" ht="22.5" customHeight="1" x14ac:dyDescent="0.35">
      <c r="B108" s="153"/>
      <c r="C108" s="192" t="s">
        <v>37</v>
      </c>
      <c r="D108" s="197"/>
      <c r="E108" s="203">
        <v>0</v>
      </c>
      <c r="F108" s="80" t="s">
        <v>25</v>
      </c>
      <c r="G108" s="82" t="s">
        <v>63</v>
      </c>
      <c r="H108" s="146"/>
      <c r="I108" s="146"/>
      <c r="J108" s="146"/>
      <c r="K108" s="146"/>
      <c r="L108" s="146"/>
      <c r="M108" s="163"/>
      <c r="N108" s="159"/>
      <c r="O108" s="159"/>
      <c r="P108" s="159"/>
      <c r="Q108" s="4"/>
    </row>
    <row r="109" spans="1:17" ht="22.5" customHeight="1" x14ac:dyDescent="0.35">
      <c r="B109" s="153"/>
      <c r="C109" s="193" t="s">
        <v>267</v>
      </c>
      <c r="D109" s="198"/>
      <c r="E109" s="27">
        <v>370</v>
      </c>
      <c r="F109" s="78" t="s">
        <v>25</v>
      </c>
      <c r="G109" s="22" t="s">
        <v>157</v>
      </c>
      <c r="H109" s="100"/>
      <c r="I109" s="119"/>
      <c r="J109" s="119"/>
      <c r="K109" s="119"/>
      <c r="L109" s="119"/>
      <c r="M109" s="121"/>
      <c r="N109" s="92"/>
      <c r="O109" s="92"/>
      <c r="P109" s="92"/>
      <c r="Q109" s="91"/>
    </row>
    <row r="110" spans="1:17" ht="22.5" customHeight="1" x14ac:dyDescent="0.35">
      <c r="B110" s="153"/>
      <c r="C110" s="4" t="s">
        <v>260</v>
      </c>
      <c r="D110" s="189"/>
      <c r="E110" s="203">
        <v>740</v>
      </c>
      <c r="F110" s="80" t="s">
        <v>25</v>
      </c>
      <c r="G110" s="12" t="s">
        <v>63</v>
      </c>
      <c r="H110" s="146">
        <f>'techn. Nutzungsdauer'!$D$48</f>
        <v>45</v>
      </c>
      <c r="I110" s="196">
        <f>'H2-Eignung'!$D$30</f>
        <v>0.1</v>
      </c>
      <c r="J110" s="150">
        <f>'H2-Eignung'!$F$30</f>
        <v>0.4</v>
      </c>
      <c r="K110" s="200">
        <f>'H2-Eignung'!$H$30</f>
        <v>1</v>
      </c>
      <c r="L110" s="196" t="str">
        <f>'H2-Eignung'!$I$30</f>
        <v>-</v>
      </c>
      <c r="M110" s="196" t="str">
        <f>'H2-Eignung'!$J$30</f>
        <v>-</v>
      </c>
      <c r="N110" s="159" cm="1">
        <f t="array" ref="N110:P110">'Kosten-Gerüst'!D107:F107</f>
        <v>7000</v>
      </c>
      <c r="O110" s="159">
        <v>0</v>
      </c>
      <c r="P110" s="159" t="str">
        <v>-</v>
      </c>
      <c r="Q110" s="4"/>
    </row>
    <row r="111" spans="1:17" ht="22.5" customHeight="1" x14ac:dyDescent="0.35">
      <c r="B111" s="153"/>
      <c r="C111" s="192" t="s">
        <v>28</v>
      </c>
      <c r="D111" s="189"/>
      <c r="E111" s="203">
        <v>740</v>
      </c>
      <c r="F111" s="80" t="s">
        <v>25</v>
      </c>
      <c r="G111" s="12" t="s">
        <v>63</v>
      </c>
      <c r="H111" s="146"/>
      <c r="I111" s="196"/>
      <c r="J111" s="196"/>
      <c r="K111" s="196"/>
      <c r="L111" s="196"/>
      <c r="M111" s="151"/>
      <c r="N111" s="159"/>
      <c r="O111" s="159"/>
      <c r="P111" s="159"/>
      <c r="Q111" s="4"/>
    </row>
    <row r="112" spans="1:17" ht="22.5" customHeight="1" x14ac:dyDescent="0.35">
      <c r="B112" s="153"/>
      <c r="C112" s="192" t="s">
        <v>29</v>
      </c>
      <c r="D112" s="189"/>
      <c r="E112" s="203">
        <v>370</v>
      </c>
      <c r="F112" s="80" t="s">
        <v>25</v>
      </c>
      <c r="G112" s="12" t="s">
        <v>63</v>
      </c>
      <c r="H112" s="146"/>
      <c r="I112" s="196"/>
      <c r="J112" s="196"/>
      <c r="K112" s="196"/>
      <c r="L112" s="196"/>
      <c r="M112" s="151"/>
      <c r="N112" s="159"/>
      <c r="O112" s="159"/>
      <c r="P112" s="159"/>
      <c r="Q112" s="4"/>
    </row>
    <row r="113" spans="2:17" ht="22.5" customHeight="1" x14ac:dyDescent="0.35">
      <c r="B113" s="153"/>
      <c r="C113" s="192" t="s">
        <v>201</v>
      </c>
      <c r="D113" s="197"/>
      <c r="E113" s="203">
        <v>2960</v>
      </c>
      <c r="F113" s="80" t="s">
        <v>25</v>
      </c>
      <c r="G113" s="82" t="s">
        <v>63</v>
      </c>
      <c r="H113" s="146"/>
      <c r="I113" s="146"/>
      <c r="J113" s="146"/>
      <c r="K113" s="146"/>
      <c r="L113" s="146"/>
      <c r="M113" s="163"/>
      <c r="N113" s="159"/>
      <c r="O113" s="159"/>
      <c r="P113" s="159"/>
      <c r="Q113" s="4"/>
    </row>
    <row r="114" spans="2:17" ht="22.5" customHeight="1" x14ac:dyDescent="0.35">
      <c r="B114" s="153"/>
      <c r="C114" s="193" t="s">
        <v>268</v>
      </c>
      <c r="D114" s="198"/>
      <c r="E114" s="27">
        <v>1771</v>
      </c>
      <c r="F114" s="78" t="s">
        <v>25</v>
      </c>
      <c r="G114" s="22" t="s">
        <v>157</v>
      </c>
      <c r="H114" s="100"/>
      <c r="I114" s="119"/>
      <c r="J114" s="119"/>
      <c r="K114" s="119"/>
      <c r="L114" s="119"/>
      <c r="M114" s="121"/>
      <c r="N114" s="92"/>
      <c r="O114" s="92"/>
      <c r="P114" s="92"/>
      <c r="Q114" s="4"/>
    </row>
    <row r="115" spans="2:17" ht="22.5" customHeight="1" x14ac:dyDescent="0.35">
      <c r="B115" s="153"/>
      <c r="C115" s="192" t="s">
        <v>31</v>
      </c>
      <c r="D115" s="190"/>
      <c r="E115" s="203">
        <v>7084</v>
      </c>
      <c r="F115" s="4" t="s">
        <v>25</v>
      </c>
      <c r="G115" s="11" t="s">
        <v>63</v>
      </c>
      <c r="H115" s="146">
        <f>'techn. Nutzungsdauer'!$D$47</f>
        <v>45</v>
      </c>
      <c r="I115" s="196">
        <f>'H2-Eignung'!$D$29</f>
        <v>0.3</v>
      </c>
      <c r="J115" s="150">
        <f>'H2-Eignung'!$F$29</f>
        <v>1</v>
      </c>
      <c r="K115" s="200">
        <f>'H2-Eignung'!$H$29</f>
        <v>1</v>
      </c>
      <c r="L115" s="196" t="str" cm="1">
        <f t="array" ref="L115:M115">'H2-Eignung'!$I$29:$J$29</f>
        <v>-</v>
      </c>
      <c r="M115" s="163" t="str">
        <v>-</v>
      </c>
      <c r="N115" s="159" cm="1">
        <f t="array" ref="N115:P115">'Kosten-Gerüst'!D112:F112</f>
        <v>7600</v>
      </c>
      <c r="O115" s="159" t="str">
        <v>-</v>
      </c>
      <c r="P115" s="159" t="str">
        <v>-</v>
      </c>
      <c r="Q115" s="4"/>
    </row>
    <row r="116" spans="2:17" ht="22.5" customHeight="1" x14ac:dyDescent="0.35">
      <c r="B116" s="153"/>
      <c r="C116" s="192" t="s">
        <v>32</v>
      </c>
      <c r="D116" s="190"/>
      <c r="E116" s="203">
        <v>3542</v>
      </c>
      <c r="F116" s="4" t="s">
        <v>25</v>
      </c>
      <c r="G116" s="11" t="s">
        <v>63</v>
      </c>
      <c r="H116" s="146">
        <f>'techn. Nutzungsdauer'!$D$48</f>
        <v>45</v>
      </c>
      <c r="I116" s="196">
        <f>'H2-Eignung'!$D$30</f>
        <v>0.1</v>
      </c>
      <c r="J116" s="150">
        <f>'H2-Eignung'!$F$30</f>
        <v>0.4</v>
      </c>
      <c r="K116" s="200">
        <f>'H2-Eignung'!$H$30</f>
        <v>1</v>
      </c>
      <c r="L116" s="196" t="str">
        <f>'H2-Eignung'!$I$30</f>
        <v>-</v>
      </c>
      <c r="M116" s="196" t="str">
        <f>'H2-Eignung'!$J$30</f>
        <v>-</v>
      </c>
      <c r="N116" s="159" cm="1">
        <f t="array" ref="N116:P116">'Kosten-Gerüst'!D113:F113</f>
        <v>7000</v>
      </c>
      <c r="O116" s="159" t="str">
        <v>-</v>
      </c>
      <c r="P116" s="159" t="str">
        <v>-</v>
      </c>
      <c r="Q116" s="4"/>
    </row>
    <row r="117" spans="2:17" ht="22.5" customHeight="1" x14ac:dyDescent="0.35">
      <c r="B117" s="153"/>
      <c r="C117" s="192" t="s">
        <v>33</v>
      </c>
      <c r="D117" s="189"/>
      <c r="E117" s="203">
        <v>3542</v>
      </c>
      <c r="F117" s="80" t="s">
        <v>25</v>
      </c>
      <c r="G117" s="12" t="s">
        <v>63</v>
      </c>
      <c r="H117" s="146"/>
      <c r="I117" s="196"/>
      <c r="J117" s="196"/>
      <c r="K117" s="196"/>
      <c r="L117" s="196"/>
      <c r="M117" s="151"/>
      <c r="N117" s="159"/>
      <c r="O117" s="159"/>
      <c r="P117" s="159"/>
      <c r="Q117" s="4"/>
    </row>
    <row r="118" spans="2:17" ht="22.5" customHeight="1" x14ac:dyDescent="0.35">
      <c r="B118" s="153"/>
      <c r="C118" s="194" t="s">
        <v>154</v>
      </c>
      <c r="D118" s="189"/>
      <c r="E118" s="203">
        <v>17710</v>
      </c>
      <c r="F118" s="80" t="s">
        <v>25</v>
      </c>
      <c r="G118" s="12" t="s">
        <v>63</v>
      </c>
      <c r="H118" s="146"/>
      <c r="I118" s="196"/>
      <c r="J118" s="196"/>
      <c r="K118" s="196"/>
      <c r="L118" s="196"/>
      <c r="M118" s="151"/>
      <c r="N118" s="159"/>
      <c r="O118" s="159"/>
      <c r="P118" s="159"/>
      <c r="Q118" s="4"/>
    </row>
    <row r="119" spans="2:17" ht="22.5" customHeight="1" x14ac:dyDescent="0.35">
      <c r="B119" s="153"/>
      <c r="C119" s="194" t="s">
        <v>153</v>
      </c>
      <c r="D119" s="189"/>
      <c r="E119" s="203">
        <v>3542</v>
      </c>
      <c r="F119" s="80" t="s">
        <v>25</v>
      </c>
      <c r="G119" s="12" t="s">
        <v>63</v>
      </c>
      <c r="H119" s="146"/>
      <c r="I119" s="196"/>
      <c r="J119" s="196"/>
      <c r="K119" s="196"/>
      <c r="L119" s="196"/>
      <c r="M119" s="151"/>
      <c r="N119" s="159"/>
      <c r="O119" s="159"/>
      <c r="P119" s="159"/>
      <c r="Q119" s="4"/>
    </row>
    <row r="120" spans="2:17" ht="22.5" customHeight="1" x14ac:dyDescent="0.35">
      <c r="B120" s="153"/>
      <c r="C120" s="194" t="s">
        <v>202</v>
      </c>
      <c r="D120" s="189"/>
      <c r="E120" s="203">
        <v>21252</v>
      </c>
      <c r="F120" s="80" t="s">
        <v>25</v>
      </c>
      <c r="G120" s="12" t="s">
        <v>63</v>
      </c>
      <c r="H120" s="146"/>
      <c r="I120" s="196"/>
      <c r="J120" s="196"/>
      <c r="K120" s="196"/>
      <c r="L120" s="196"/>
      <c r="M120" s="151"/>
      <c r="N120" s="159"/>
      <c r="O120" s="159"/>
      <c r="P120" s="159"/>
      <c r="Q120" s="4"/>
    </row>
    <row r="121" spans="2:17" ht="22.5" customHeight="1" x14ac:dyDescent="0.35">
      <c r="B121" s="153"/>
      <c r="C121" s="194" t="s">
        <v>203</v>
      </c>
      <c r="D121" s="197"/>
      <c r="E121" s="203">
        <v>1771</v>
      </c>
      <c r="F121" s="80" t="s">
        <v>25</v>
      </c>
      <c r="G121" s="82" t="s">
        <v>63</v>
      </c>
      <c r="H121" s="146"/>
      <c r="I121" s="146"/>
      <c r="J121" s="146"/>
      <c r="K121" s="146"/>
      <c r="L121" s="146"/>
      <c r="M121" s="163"/>
      <c r="N121" s="159"/>
      <c r="O121" s="159"/>
      <c r="P121" s="159"/>
      <c r="Q121" s="4"/>
    </row>
    <row r="122" spans="2:17" ht="22.5" customHeight="1" x14ac:dyDescent="0.35">
      <c r="B122" s="153"/>
      <c r="C122" s="193" t="s">
        <v>269</v>
      </c>
      <c r="D122" s="198"/>
      <c r="E122" s="27">
        <v>3564</v>
      </c>
      <c r="F122" s="78" t="s">
        <v>25</v>
      </c>
      <c r="G122" s="22" t="s">
        <v>157</v>
      </c>
      <c r="H122" s="100"/>
      <c r="I122" s="119"/>
      <c r="J122" s="119"/>
      <c r="K122" s="119"/>
      <c r="L122" s="119"/>
      <c r="M122" s="121"/>
      <c r="N122" s="92"/>
      <c r="O122" s="92"/>
      <c r="P122" s="92"/>
      <c r="Q122" s="4"/>
    </row>
    <row r="123" spans="2:17" ht="22.5" customHeight="1" x14ac:dyDescent="0.35">
      <c r="B123" s="153"/>
      <c r="C123" s="192" t="s">
        <v>35</v>
      </c>
      <c r="D123" s="190"/>
      <c r="E123" s="203">
        <v>14256</v>
      </c>
      <c r="F123" s="4" t="s">
        <v>25</v>
      </c>
      <c r="G123" s="11" t="s">
        <v>63</v>
      </c>
      <c r="H123" s="146">
        <f>'techn. Nutzungsdauer'!$D$47</f>
        <v>45</v>
      </c>
      <c r="I123" s="196">
        <f>'H2-Eignung'!$D$29</f>
        <v>0.3</v>
      </c>
      <c r="J123" s="150">
        <f>'H2-Eignung'!$F$29</f>
        <v>1</v>
      </c>
      <c r="K123" s="200">
        <f>'H2-Eignung'!$H$29</f>
        <v>1</v>
      </c>
      <c r="L123" s="196" t="str" cm="1">
        <f t="array" ref="L123:M123">'H2-Eignung'!$I$29:$J$29</f>
        <v>-</v>
      </c>
      <c r="M123" s="163" t="str">
        <v>-</v>
      </c>
      <c r="N123" s="159" cm="1">
        <f t="array" ref="N123:P123">'Kosten-Gerüst'!D120:F120</f>
        <v>7600</v>
      </c>
      <c r="O123" s="159" t="str">
        <v>-</v>
      </c>
      <c r="P123" s="159" t="str">
        <v>-</v>
      </c>
      <c r="Q123" s="4"/>
    </row>
    <row r="124" spans="2:17" ht="22.5" customHeight="1" x14ac:dyDescent="0.35">
      <c r="B124" s="153"/>
      <c r="C124" s="192" t="s">
        <v>204</v>
      </c>
      <c r="D124" s="190"/>
      <c r="E124" s="203">
        <v>7128</v>
      </c>
      <c r="F124" s="4" t="s">
        <v>25</v>
      </c>
      <c r="G124" s="11" t="s">
        <v>63</v>
      </c>
      <c r="H124" s="146">
        <f>'techn. Nutzungsdauer'!$D$48</f>
        <v>45</v>
      </c>
      <c r="I124" s="196">
        <f>'H2-Eignung'!$D$30</f>
        <v>0.1</v>
      </c>
      <c r="J124" s="150">
        <f>'H2-Eignung'!$F$30</f>
        <v>0.4</v>
      </c>
      <c r="K124" s="200">
        <f>'H2-Eignung'!$H$30</f>
        <v>1</v>
      </c>
      <c r="L124" s="196" t="str">
        <f>'H2-Eignung'!$I$30</f>
        <v>-</v>
      </c>
      <c r="M124" s="196" t="str">
        <f>'H2-Eignung'!$J$30</f>
        <v>-</v>
      </c>
      <c r="N124" s="159" cm="1">
        <f t="array" ref="N124:P124">'Kosten-Gerüst'!D121:F121</f>
        <v>7000</v>
      </c>
      <c r="O124" s="159" t="str">
        <v>-</v>
      </c>
      <c r="P124" s="159" t="str">
        <v>-</v>
      </c>
      <c r="Q124" s="4"/>
    </row>
    <row r="125" spans="2:17" ht="22.5" customHeight="1" x14ac:dyDescent="0.35">
      <c r="B125" s="153"/>
      <c r="C125" s="192" t="s">
        <v>205</v>
      </c>
      <c r="D125" s="189"/>
      <c r="E125" s="203">
        <v>7128</v>
      </c>
      <c r="F125" s="4" t="s">
        <v>25</v>
      </c>
      <c r="G125" s="11" t="s">
        <v>63</v>
      </c>
      <c r="H125" s="146"/>
      <c r="I125" s="196"/>
      <c r="J125" s="196"/>
      <c r="K125" s="196"/>
      <c r="L125" s="196"/>
      <c r="M125" s="151"/>
      <c r="N125" s="159"/>
      <c r="O125" s="159"/>
      <c r="P125" s="159"/>
      <c r="Q125" s="4"/>
    </row>
    <row r="126" spans="2:17" ht="22.5" customHeight="1" x14ac:dyDescent="0.35">
      <c r="B126" s="153"/>
      <c r="C126" s="194" t="s">
        <v>206</v>
      </c>
      <c r="D126" s="189"/>
      <c r="E126" s="203">
        <v>35640</v>
      </c>
      <c r="F126" s="4" t="s">
        <v>25</v>
      </c>
      <c r="G126" s="11" t="s">
        <v>63</v>
      </c>
      <c r="H126" s="146"/>
      <c r="I126" s="196"/>
      <c r="J126" s="196"/>
      <c r="K126" s="196"/>
      <c r="L126" s="196"/>
      <c r="M126" s="151"/>
      <c r="N126" s="159"/>
      <c r="O126" s="159"/>
      <c r="P126" s="159"/>
      <c r="Q126" s="4"/>
    </row>
    <row r="127" spans="2:17" ht="22.5" customHeight="1" x14ac:dyDescent="0.35">
      <c r="B127" s="153"/>
      <c r="C127" s="194" t="s">
        <v>207</v>
      </c>
      <c r="D127" s="189"/>
      <c r="E127" s="203">
        <v>14256</v>
      </c>
      <c r="F127" s="4" t="s">
        <v>25</v>
      </c>
      <c r="G127" s="11" t="s">
        <v>63</v>
      </c>
      <c r="H127" s="146"/>
      <c r="I127" s="196"/>
      <c r="J127" s="196"/>
      <c r="K127" s="196"/>
      <c r="L127" s="196"/>
      <c r="M127" s="151"/>
      <c r="N127" s="159"/>
      <c r="O127" s="159"/>
      <c r="P127" s="159"/>
      <c r="Q127" s="4"/>
    </row>
    <row r="128" spans="2:17" ht="22.5" customHeight="1" x14ac:dyDescent="0.35">
      <c r="B128" s="153"/>
      <c r="C128" s="192" t="s">
        <v>208</v>
      </c>
      <c r="D128" s="190"/>
      <c r="E128" s="203">
        <v>57024</v>
      </c>
      <c r="F128" s="4" t="s">
        <v>25</v>
      </c>
      <c r="G128" s="11" t="s">
        <v>63</v>
      </c>
      <c r="H128" s="146"/>
      <c r="I128" s="196"/>
      <c r="J128" s="196"/>
      <c r="K128" s="196"/>
      <c r="L128" s="196"/>
      <c r="M128" s="151"/>
      <c r="N128" s="159"/>
      <c r="O128" s="159"/>
      <c r="P128" s="159"/>
      <c r="Q128" s="4"/>
    </row>
    <row r="129" spans="2:17" ht="22.5" customHeight="1" x14ac:dyDescent="0.35">
      <c r="B129" s="153"/>
      <c r="C129" s="192" t="s">
        <v>36</v>
      </c>
      <c r="D129" s="190"/>
      <c r="E129" s="203">
        <v>10692</v>
      </c>
      <c r="F129" s="4" t="s">
        <v>25</v>
      </c>
      <c r="G129" s="11" t="s">
        <v>63</v>
      </c>
      <c r="H129" s="146"/>
      <c r="I129" s="196"/>
      <c r="J129" s="196"/>
      <c r="K129" s="196"/>
      <c r="L129" s="196"/>
      <c r="M129" s="151"/>
      <c r="N129" s="159"/>
      <c r="O129" s="159"/>
      <c r="P129" s="159"/>
      <c r="Q129" s="4"/>
    </row>
    <row r="130" spans="2:17" ht="22.5" customHeight="1" x14ac:dyDescent="0.35">
      <c r="B130" s="153"/>
      <c r="C130" s="192" t="s">
        <v>37</v>
      </c>
      <c r="D130" s="190"/>
      <c r="E130" s="203">
        <v>3564</v>
      </c>
      <c r="F130" s="4" t="s">
        <v>25</v>
      </c>
      <c r="G130" s="11" t="s">
        <v>63</v>
      </c>
      <c r="H130" s="146"/>
      <c r="I130" s="196"/>
      <c r="J130" s="196"/>
      <c r="K130" s="196"/>
      <c r="L130" s="196"/>
      <c r="M130" s="151"/>
      <c r="N130" s="159"/>
      <c r="O130" s="159"/>
      <c r="P130" s="159"/>
      <c r="Q130" s="4"/>
    </row>
    <row r="131" spans="2:17" ht="22.5" customHeight="1" x14ac:dyDescent="0.35">
      <c r="B131" s="153"/>
      <c r="C131" s="195"/>
      <c r="D131" s="190"/>
      <c r="E131" s="156"/>
      <c r="F131" s="4"/>
      <c r="G131" s="11"/>
      <c r="H131" s="96"/>
      <c r="I131" s="39"/>
      <c r="J131" s="39"/>
      <c r="K131" s="39"/>
      <c r="L131" s="39"/>
      <c r="M131" s="44"/>
      <c r="N131" s="91"/>
      <c r="O131" s="91"/>
      <c r="P131" s="91"/>
      <c r="Q131" s="4"/>
    </row>
    <row r="132" spans="2:17" ht="22.5" customHeight="1" x14ac:dyDescent="0.35">
      <c r="B132" s="153"/>
      <c r="C132" s="192"/>
      <c r="D132" s="190"/>
      <c r="E132" s="156"/>
      <c r="F132" s="4"/>
      <c r="G132" s="11"/>
      <c r="H132" s="96"/>
      <c r="I132" s="154"/>
      <c r="J132" s="39"/>
      <c r="K132" s="155"/>
      <c r="L132" s="155"/>
      <c r="M132" s="44"/>
      <c r="N132" s="91"/>
      <c r="O132" s="91"/>
      <c r="P132" s="91"/>
      <c r="Q132" s="4"/>
    </row>
    <row r="133" spans="2:17" ht="22.5" customHeight="1" x14ac:dyDescent="0.35">
      <c r="B133" s="28" t="s">
        <v>16</v>
      </c>
      <c r="C133" s="16" t="s">
        <v>66</v>
      </c>
      <c r="D133" s="34"/>
      <c r="E133" s="29"/>
      <c r="F133" s="23"/>
      <c r="G133" s="16"/>
      <c r="H133" s="104"/>
      <c r="I133" s="105"/>
      <c r="J133" s="104"/>
      <c r="K133" s="106"/>
      <c r="L133" s="106"/>
      <c r="M133" s="106"/>
      <c r="N133" s="93"/>
      <c r="O133" s="93"/>
      <c r="P133" s="93"/>
      <c r="Q133" s="4"/>
    </row>
    <row r="134" spans="2:17" ht="22.5" customHeight="1" x14ac:dyDescent="0.35">
      <c r="C134" s="18" t="s">
        <v>211</v>
      </c>
      <c r="D134" s="43">
        <v>1</v>
      </c>
      <c r="E134" s="31">
        <f>SUM(E135:E140)</f>
        <v>94121.757199154221</v>
      </c>
      <c r="F134" s="78" t="s">
        <v>25</v>
      </c>
      <c r="G134" s="22" t="s">
        <v>78</v>
      </c>
      <c r="H134" s="100"/>
      <c r="I134" s="100"/>
      <c r="J134" s="100"/>
      <c r="K134" s="112"/>
      <c r="L134" s="102"/>
      <c r="M134" s="102"/>
      <c r="N134" s="92"/>
      <c r="O134" s="92"/>
      <c r="P134" s="92"/>
      <c r="Q134" s="4"/>
    </row>
    <row r="135" spans="2:17" ht="22.5" customHeight="1" x14ac:dyDescent="0.35">
      <c r="C135" s="85" t="s">
        <v>193</v>
      </c>
      <c r="D135" s="39">
        <f>E135/$E$134</f>
        <v>0.23013669504256107</v>
      </c>
      <c r="E135" s="6">
        <v>21660.870133411732</v>
      </c>
      <c r="F135" s="4" t="s">
        <v>25</v>
      </c>
      <c r="G135" s="11" t="s">
        <v>78</v>
      </c>
      <c r="H135" s="96">
        <f>'techn. Nutzungsdauer'!D55</f>
        <v>100</v>
      </c>
      <c r="I135" s="98">
        <f>'H2-Eignung'!D58</f>
        <v>0.02</v>
      </c>
      <c r="J135" s="98">
        <f>'H2-Eignung'!F58</f>
        <v>0.02</v>
      </c>
      <c r="K135" s="98">
        <f>'H2-Eignung'!H58</f>
        <v>0.1</v>
      </c>
      <c r="L135" s="107">
        <f>'H2-Eignung'!I58</f>
        <v>0.3</v>
      </c>
      <c r="M135" s="97">
        <f>'H2-Eignung'!J58</f>
        <v>1</v>
      </c>
      <c r="N135" s="91">
        <f>'Kosten-Gerüst'!D131</f>
        <v>0</v>
      </c>
      <c r="O135" s="91">
        <f>'Kosten-Gerüst'!E131</f>
        <v>0</v>
      </c>
      <c r="P135" s="91">
        <f>'Kosten-Gerüst'!F131</f>
        <v>0</v>
      </c>
      <c r="Q135" s="4"/>
    </row>
    <row r="136" spans="2:17" ht="22.5" customHeight="1" x14ac:dyDescent="0.35">
      <c r="C136" s="85" t="s">
        <v>80</v>
      </c>
      <c r="D136" s="39">
        <f t="shared" ref="D136:D140" si="0">E136/$E$134</f>
        <v>0.2265908115960214</v>
      </c>
      <c r="E136" s="6">
        <v>21327.125352600026</v>
      </c>
      <c r="F136" s="4" t="s">
        <v>25</v>
      </c>
      <c r="G136" s="11" t="s">
        <v>78</v>
      </c>
      <c r="H136" s="96">
        <f>'techn. Nutzungsdauer'!D56</f>
        <v>100</v>
      </c>
      <c r="I136" s="98">
        <f>'H2-Eignung'!D59</f>
        <v>0.02</v>
      </c>
      <c r="J136" s="98">
        <f>'H2-Eignung'!F59</f>
        <v>0.02</v>
      </c>
      <c r="K136" s="98">
        <f>'H2-Eignung'!H59</f>
        <v>0.1</v>
      </c>
      <c r="L136" s="107">
        <f>'H2-Eignung'!I59</f>
        <v>0.3</v>
      </c>
      <c r="M136" s="97">
        <f>'H2-Eignung'!J59</f>
        <v>1</v>
      </c>
      <c r="N136" s="91">
        <f>'Kosten-Gerüst'!D132</f>
        <v>0</v>
      </c>
      <c r="O136" s="91">
        <f>'Kosten-Gerüst'!E132</f>
        <v>0</v>
      </c>
      <c r="P136" s="91">
        <f>'Kosten-Gerüst'!F132</f>
        <v>0</v>
      </c>
      <c r="Q136" s="4"/>
    </row>
    <row r="137" spans="2:17" ht="22.5" customHeight="1" x14ac:dyDescent="0.35">
      <c r="C137" s="85" t="s">
        <v>81</v>
      </c>
      <c r="D137" s="39">
        <f t="shared" si="0"/>
        <v>0.40167039248659603</v>
      </c>
      <c r="E137" s="6">
        <v>37805.923155712371</v>
      </c>
      <c r="F137" s="4" t="s">
        <v>25</v>
      </c>
      <c r="G137" s="11" t="s">
        <v>78</v>
      </c>
      <c r="H137" s="96">
        <f>'techn. Nutzungsdauer'!D57</f>
        <v>100</v>
      </c>
      <c r="I137" s="98">
        <f>'H2-Eignung'!D60</f>
        <v>0.02</v>
      </c>
      <c r="J137" s="98">
        <f>'H2-Eignung'!F60</f>
        <v>0.02</v>
      </c>
      <c r="K137" s="98">
        <f>'H2-Eignung'!H60</f>
        <v>0.1</v>
      </c>
      <c r="L137" s="107">
        <f>'H2-Eignung'!I60</f>
        <v>0.3</v>
      </c>
      <c r="M137" s="97">
        <f>'H2-Eignung'!J60</f>
        <v>1</v>
      </c>
      <c r="N137" s="91">
        <f>'Kosten-Gerüst'!D133</f>
        <v>0</v>
      </c>
      <c r="O137" s="91">
        <f>'Kosten-Gerüst'!E133</f>
        <v>0</v>
      </c>
      <c r="P137" s="91">
        <f>'Kosten-Gerüst'!F133</f>
        <v>0</v>
      </c>
      <c r="Q137" s="4"/>
    </row>
    <row r="138" spans="2:17" ht="22.5" customHeight="1" x14ac:dyDescent="0.35">
      <c r="C138" s="85" t="s">
        <v>96</v>
      </c>
      <c r="D138" s="39">
        <f t="shared" si="0"/>
        <v>0.12488085176904752</v>
      </c>
      <c r="E138" s="6">
        <v>11754.00520902986</v>
      </c>
      <c r="F138" s="4" t="s">
        <v>25</v>
      </c>
      <c r="G138" s="11" t="s">
        <v>78</v>
      </c>
      <c r="H138" s="96">
        <f>'techn. Nutzungsdauer'!D58</f>
        <v>100</v>
      </c>
      <c r="I138" s="98">
        <f>'H2-Eignung'!D61</f>
        <v>0.02</v>
      </c>
      <c r="J138" s="98">
        <f>'H2-Eignung'!F61</f>
        <v>0.02</v>
      </c>
      <c r="K138" s="98">
        <f>'H2-Eignung'!H61</f>
        <v>0.1</v>
      </c>
      <c r="L138" s="107">
        <f>'H2-Eignung'!I61</f>
        <v>0.3</v>
      </c>
      <c r="M138" s="97">
        <f>'H2-Eignung'!J61</f>
        <v>1</v>
      </c>
      <c r="N138" s="91">
        <f>'Kosten-Gerüst'!D134</f>
        <v>0</v>
      </c>
      <c r="O138" s="91">
        <f>'Kosten-Gerüst'!E134</f>
        <v>0</v>
      </c>
      <c r="P138" s="91">
        <f>'Kosten-Gerüst'!F134</f>
        <v>0</v>
      </c>
      <c r="Q138" s="4"/>
    </row>
    <row r="139" spans="2:17" ht="22.5" customHeight="1" x14ac:dyDescent="0.35">
      <c r="C139" s="86" t="s">
        <v>82</v>
      </c>
      <c r="D139" s="39">
        <f t="shared" si="0"/>
        <v>7.3396523271569798E-3</v>
      </c>
      <c r="E139" s="6">
        <v>690.82097426287646</v>
      </c>
      <c r="F139" s="4" t="s">
        <v>25</v>
      </c>
      <c r="G139" s="11" t="s">
        <v>78</v>
      </c>
      <c r="H139" s="96">
        <f>'techn. Nutzungsdauer'!D59</f>
        <v>100</v>
      </c>
      <c r="I139" s="98">
        <f>'H2-Eignung'!D62</f>
        <v>0.02</v>
      </c>
      <c r="J139" s="98">
        <f>'H2-Eignung'!F62</f>
        <v>0.02</v>
      </c>
      <c r="K139" s="98">
        <f>'H2-Eignung'!H62</f>
        <v>0.1</v>
      </c>
      <c r="L139" s="107">
        <f>'H2-Eignung'!I62</f>
        <v>0.3</v>
      </c>
      <c r="M139" s="97">
        <f>'H2-Eignung'!J62</f>
        <v>1</v>
      </c>
      <c r="N139" s="91">
        <f>'Kosten-Gerüst'!D135</f>
        <v>0</v>
      </c>
      <c r="O139" s="91">
        <f>'Kosten-Gerüst'!E135</f>
        <v>0</v>
      </c>
      <c r="P139" s="91">
        <f>'Kosten-Gerüst'!F135</f>
        <v>0</v>
      </c>
      <c r="Q139" s="4"/>
    </row>
    <row r="140" spans="2:17" ht="22.5" customHeight="1" x14ac:dyDescent="0.35">
      <c r="C140" s="86" t="s">
        <v>83</v>
      </c>
      <c r="D140" s="39">
        <f t="shared" si="0"/>
        <v>9.3815967786169182E-3</v>
      </c>
      <c r="E140" s="6">
        <v>883.01237413734896</v>
      </c>
      <c r="F140" s="4" t="s">
        <v>25</v>
      </c>
      <c r="G140" s="11" t="s">
        <v>78</v>
      </c>
      <c r="H140" s="96">
        <f>'techn. Nutzungsdauer'!D60</f>
        <v>100</v>
      </c>
      <c r="I140" s="98">
        <f>'H2-Eignung'!D63</f>
        <v>0.02</v>
      </c>
      <c r="J140" s="98">
        <f>'H2-Eignung'!F63</f>
        <v>0.02</v>
      </c>
      <c r="K140" s="98">
        <f>'H2-Eignung'!H63</f>
        <v>0.1</v>
      </c>
      <c r="L140" s="107">
        <f>'H2-Eignung'!I63</f>
        <v>0.3</v>
      </c>
      <c r="M140" s="97">
        <f>'H2-Eignung'!J63</f>
        <v>1</v>
      </c>
      <c r="N140" s="91">
        <f>'Kosten-Gerüst'!D136</f>
        <v>0</v>
      </c>
      <c r="O140" s="91">
        <f>'Kosten-Gerüst'!E136</f>
        <v>0</v>
      </c>
      <c r="P140" s="91">
        <f>'Kosten-Gerüst'!F136</f>
        <v>0</v>
      </c>
      <c r="Q140" s="4"/>
    </row>
    <row r="141" spans="2:17" ht="22.5" customHeight="1" x14ac:dyDescent="0.35">
      <c r="C141" s="147" t="s">
        <v>194</v>
      </c>
      <c r="D141" s="148">
        <v>1</v>
      </c>
      <c r="E141" s="27">
        <v>14559</v>
      </c>
      <c r="F141" s="79" t="s">
        <v>25</v>
      </c>
      <c r="G141" s="22" t="s">
        <v>86</v>
      </c>
      <c r="H141" s="100"/>
      <c r="I141" s="119"/>
      <c r="J141" s="119"/>
      <c r="K141" s="119"/>
      <c r="L141" s="120"/>
      <c r="M141" s="121"/>
      <c r="N141" s="92"/>
      <c r="O141" s="92"/>
      <c r="P141" s="92"/>
      <c r="Q141" s="4"/>
    </row>
    <row r="142" spans="2:17" ht="22.5" customHeight="1" x14ac:dyDescent="0.35">
      <c r="C142" s="149" t="s">
        <v>197</v>
      </c>
      <c r="D142" s="43">
        <f>E141/$E$141</f>
        <v>1</v>
      </c>
      <c r="E142" s="31">
        <v>91026</v>
      </c>
      <c r="F142" s="78" t="s">
        <v>25</v>
      </c>
      <c r="G142" s="22" t="s">
        <v>86</v>
      </c>
      <c r="H142" s="100"/>
      <c r="I142" s="119"/>
      <c r="J142" s="119"/>
      <c r="K142" s="119"/>
      <c r="L142" s="120"/>
      <c r="M142" s="121"/>
      <c r="N142" s="92"/>
      <c r="O142" s="92"/>
      <c r="P142" s="92"/>
      <c r="Q142" s="4"/>
    </row>
    <row r="143" spans="2:17" ht="22.5" customHeight="1" x14ac:dyDescent="0.35">
      <c r="C143" s="145" t="s">
        <v>195</v>
      </c>
      <c r="D143" s="41">
        <f>E143/$E$142</f>
        <v>1.865401094192868E-2</v>
      </c>
      <c r="E143" s="76">
        <v>1698</v>
      </c>
      <c r="F143" s="80" t="s">
        <v>25</v>
      </c>
      <c r="G143" s="12" t="s">
        <v>86</v>
      </c>
      <c r="H143" s="146">
        <f>'techn. Nutzungsdauer'!D61</f>
        <v>100</v>
      </c>
      <c r="I143" s="119">
        <f>'H2-Eignung'!D65</f>
        <v>0.02</v>
      </c>
      <c r="J143" s="119">
        <f>'H2-Eignung'!F65</f>
        <v>0.02</v>
      </c>
      <c r="K143" s="119">
        <f>'H2-Eignung'!H65</f>
        <v>0</v>
      </c>
      <c r="L143" s="120">
        <f>'H2-Eignung'!I65</f>
        <v>0</v>
      </c>
      <c r="M143" s="121">
        <f>'H2-Eignung'!J65</f>
        <v>0</v>
      </c>
      <c r="N143" s="138">
        <f>'Kosten-Gerüst'!D137</f>
        <v>0</v>
      </c>
      <c r="O143" s="138">
        <f>'Kosten-Gerüst'!E137</f>
        <v>0</v>
      </c>
      <c r="P143" s="138">
        <f>'Kosten-Gerüst'!F137</f>
        <v>0</v>
      </c>
      <c r="Q143" s="4"/>
    </row>
    <row r="144" spans="2:17" ht="22.5" customHeight="1" x14ac:dyDescent="0.35">
      <c r="C144" s="145" t="s">
        <v>196</v>
      </c>
      <c r="D144" s="41">
        <f>E144/$E$134</f>
        <v>1.9336655563591142E-3</v>
      </c>
      <c r="E144" s="76">
        <v>182</v>
      </c>
      <c r="F144" s="80" t="s">
        <v>25</v>
      </c>
      <c r="G144" s="12" t="s">
        <v>86</v>
      </c>
      <c r="H144" s="146">
        <f>'techn. Nutzungsdauer'!D62</f>
        <v>0</v>
      </c>
      <c r="I144" s="119">
        <f>'H2-Eignung'!D66</f>
        <v>1</v>
      </c>
      <c r="J144" s="119">
        <f>'H2-Eignung'!F66</f>
        <v>1</v>
      </c>
      <c r="K144" s="119">
        <f>'H2-Eignung'!H66</f>
        <v>1</v>
      </c>
      <c r="L144" s="150" t="str">
        <f>'H2-Eignung'!I66</f>
        <v>-</v>
      </c>
      <c r="M144" s="151" t="str">
        <f>'H2-Eignung'!J66</f>
        <v>-</v>
      </c>
      <c r="N144" s="138">
        <f>'Kosten-Gerüst'!D138</f>
        <v>0</v>
      </c>
      <c r="O144" s="138">
        <f>'Kosten-Gerüst'!E138</f>
        <v>0</v>
      </c>
      <c r="P144" s="138">
        <f>'Kosten-Gerüst'!F138</f>
        <v>0</v>
      </c>
      <c r="Q144" s="4"/>
    </row>
    <row r="145" spans="1:17" ht="22.5" customHeight="1" x14ac:dyDescent="0.35">
      <c r="C145" s="87"/>
      <c r="D145" s="38"/>
      <c r="E145" s="33"/>
      <c r="F145" s="80"/>
      <c r="G145" s="12"/>
      <c r="H145" s="96"/>
      <c r="I145" s="96"/>
      <c r="J145" s="96"/>
      <c r="K145" s="108"/>
      <c r="L145" s="103"/>
      <c r="M145" s="103"/>
      <c r="N145" s="91"/>
      <c r="O145" s="91"/>
      <c r="P145" s="91"/>
      <c r="Q145" s="4"/>
    </row>
    <row r="146" spans="1:17" ht="22.5" customHeight="1" x14ac:dyDescent="0.35">
      <c r="B146" s="28" t="s">
        <v>16</v>
      </c>
      <c r="C146" s="16" t="s">
        <v>89</v>
      </c>
      <c r="D146" s="34">
        <v>1</v>
      </c>
      <c r="E146" s="29">
        <f>SUM(E147:E152)</f>
        <v>35206</v>
      </c>
      <c r="F146" s="23" t="s">
        <v>25</v>
      </c>
      <c r="G146" s="16" t="s">
        <v>78</v>
      </c>
      <c r="H146" s="104"/>
      <c r="I146" s="105"/>
      <c r="J146" s="104"/>
      <c r="K146" s="104"/>
      <c r="L146" s="104"/>
      <c r="M146" s="110"/>
      <c r="N146" s="93"/>
      <c r="O146" s="93"/>
      <c r="P146" s="93"/>
      <c r="Q146" s="4"/>
    </row>
    <row r="147" spans="1:17" ht="22.5" customHeight="1" x14ac:dyDescent="0.35">
      <c r="C147" s="82" t="s">
        <v>90</v>
      </c>
      <c r="D147" s="38">
        <f>E147/$E$146</f>
        <v>0.48960404476509684</v>
      </c>
      <c r="E147" s="33">
        <v>17237</v>
      </c>
      <c r="F147" s="80" t="s">
        <v>25</v>
      </c>
      <c r="G147" s="12" t="s">
        <v>78</v>
      </c>
      <c r="H147" s="96">
        <f>'techn. Nutzungsdauer'!D64</f>
        <v>100</v>
      </c>
      <c r="I147" s="98">
        <f>'H2-Eignung'!D69</f>
        <v>0.02</v>
      </c>
      <c r="J147" s="107">
        <f>'H2-Eignung'!F69</f>
        <v>0.02</v>
      </c>
      <c r="K147" s="98">
        <f>'H2-Eignung'!H69</f>
        <v>0.1</v>
      </c>
      <c r="L147" s="98">
        <f>'H2-Eignung'!I69</f>
        <v>0.3</v>
      </c>
      <c r="M147" s="97">
        <f>'H2-Eignung'!J69</f>
        <v>1</v>
      </c>
      <c r="N147" s="91">
        <f>'Kosten-Gerüst'!D141</f>
        <v>0</v>
      </c>
      <c r="O147" s="91">
        <f>'Kosten-Gerüst'!E141</f>
        <v>0</v>
      </c>
      <c r="P147" s="91">
        <f>'Kosten-Gerüst'!F141</f>
        <v>0</v>
      </c>
      <c r="Q147" s="4"/>
    </row>
    <row r="148" spans="1:17" ht="22.5" customHeight="1" x14ac:dyDescent="0.35">
      <c r="C148" s="82" t="s">
        <v>91</v>
      </c>
      <c r="D148" s="38">
        <f t="shared" ref="D148:D152" si="1">E148/$E$146</f>
        <v>0.34863375560983922</v>
      </c>
      <c r="E148" s="33">
        <v>12274</v>
      </c>
      <c r="F148" s="80" t="s">
        <v>25</v>
      </c>
      <c r="G148" s="12" t="s">
        <v>78</v>
      </c>
      <c r="H148" s="96">
        <f>'techn. Nutzungsdauer'!D65</f>
        <v>100</v>
      </c>
      <c r="I148" s="98">
        <f>'H2-Eignung'!D70</f>
        <v>0.02</v>
      </c>
      <c r="J148" s="107">
        <f>'H2-Eignung'!F70</f>
        <v>0.02</v>
      </c>
      <c r="K148" s="98">
        <f>'H2-Eignung'!H70</f>
        <v>0.1</v>
      </c>
      <c r="L148" s="98">
        <f>'H2-Eignung'!I70</f>
        <v>0.3</v>
      </c>
      <c r="M148" s="97">
        <f>'H2-Eignung'!J70</f>
        <v>1</v>
      </c>
      <c r="N148" s="91">
        <f>'Kosten-Gerüst'!D142</f>
        <v>0</v>
      </c>
      <c r="O148" s="91">
        <f>'Kosten-Gerüst'!E142</f>
        <v>0</v>
      </c>
      <c r="P148" s="91">
        <f>'Kosten-Gerüst'!F142</f>
        <v>0</v>
      </c>
      <c r="Q148" s="4"/>
    </row>
    <row r="149" spans="1:17" ht="22.5" customHeight="1" x14ac:dyDescent="0.35">
      <c r="C149" s="82" t="s">
        <v>92</v>
      </c>
      <c r="D149" s="38">
        <f t="shared" si="1"/>
        <v>0.11884337896949383</v>
      </c>
      <c r="E149" s="33">
        <v>4184</v>
      </c>
      <c r="F149" s="80" t="s">
        <v>25</v>
      </c>
      <c r="G149" s="12" t="s">
        <v>78</v>
      </c>
      <c r="H149" s="96">
        <f>'techn. Nutzungsdauer'!D66</f>
        <v>100</v>
      </c>
      <c r="I149" s="98">
        <f>'H2-Eignung'!D71</f>
        <v>0.02</v>
      </c>
      <c r="J149" s="107">
        <f>'H2-Eignung'!F71</f>
        <v>0.02</v>
      </c>
      <c r="K149" s="98">
        <f>'H2-Eignung'!H71</f>
        <v>0.1</v>
      </c>
      <c r="L149" s="98">
        <f>'H2-Eignung'!I71</f>
        <v>0.3</v>
      </c>
      <c r="M149" s="97">
        <f>'H2-Eignung'!J71</f>
        <v>1</v>
      </c>
      <c r="N149" s="91">
        <f>'Kosten-Gerüst'!D143</f>
        <v>0</v>
      </c>
      <c r="O149" s="91">
        <f>'Kosten-Gerüst'!E143</f>
        <v>0</v>
      </c>
      <c r="P149" s="91">
        <f>'Kosten-Gerüst'!F143</f>
        <v>0</v>
      </c>
      <c r="Q149" s="4"/>
    </row>
    <row r="150" spans="1:17" ht="22.5" customHeight="1" x14ac:dyDescent="0.35">
      <c r="C150" s="82" t="s">
        <v>93</v>
      </c>
      <c r="D150" s="38">
        <f t="shared" si="1"/>
        <v>3.374424813952167E-2</v>
      </c>
      <c r="E150" s="33">
        <v>1188</v>
      </c>
      <c r="F150" s="80" t="s">
        <v>25</v>
      </c>
      <c r="G150" s="12" t="s">
        <v>78</v>
      </c>
      <c r="H150" s="96">
        <f>'techn. Nutzungsdauer'!D67</f>
        <v>100</v>
      </c>
      <c r="I150" s="98">
        <f>'H2-Eignung'!D72</f>
        <v>0.02</v>
      </c>
      <c r="J150" s="107">
        <f>'H2-Eignung'!F72</f>
        <v>0.02</v>
      </c>
      <c r="K150" s="98">
        <f>'H2-Eignung'!H72</f>
        <v>0.1</v>
      </c>
      <c r="L150" s="107">
        <f>'H2-Eignung'!I72</f>
        <v>0.3</v>
      </c>
      <c r="M150" s="97">
        <f>'H2-Eignung'!J72</f>
        <v>1</v>
      </c>
      <c r="N150" s="91">
        <f>'Kosten-Gerüst'!D144</f>
        <v>0</v>
      </c>
      <c r="O150" s="91">
        <f>'Kosten-Gerüst'!E144</f>
        <v>0</v>
      </c>
      <c r="P150" s="91">
        <f>'Kosten-Gerüst'!F144</f>
        <v>0</v>
      </c>
      <c r="Q150" s="4"/>
    </row>
    <row r="151" spans="1:17" ht="22.5" customHeight="1" x14ac:dyDescent="0.35">
      <c r="C151" s="82" t="s">
        <v>94</v>
      </c>
      <c r="D151" s="38">
        <f t="shared" si="1"/>
        <v>8.2372322899505763E-3</v>
      </c>
      <c r="E151" s="33">
        <v>290</v>
      </c>
      <c r="F151" s="80" t="s">
        <v>25</v>
      </c>
      <c r="G151" s="12" t="s">
        <v>78</v>
      </c>
      <c r="H151" s="96">
        <f>'techn. Nutzungsdauer'!D68</f>
        <v>100</v>
      </c>
      <c r="I151" s="98">
        <f>'H2-Eignung'!D73</f>
        <v>0.02</v>
      </c>
      <c r="J151" s="98">
        <f>'H2-Eignung'!F73</f>
        <v>0.02</v>
      </c>
      <c r="K151" s="98">
        <f>'H2-Eignung'!H73</f>
        <v>0.1</v>
      </c>
      <c r="L151" s="98">
        <f>'H2-Eignung'!I73</f>
        <v>0.3</v>
      </c>
      <c r="M151" s="97">
        <f>'H2-Eignung'!J73</f>
        <v>1</v>
      </c>
      <c r="N151" s="91">
        <f>'Kosten-Gerüst'!D145</f>
        <v>0</v>
      </c>
      <c r="O151" s="91">
        <f>'Kosten-Gerüst'!E145</f>
        <v>0</v>
      </c>
      <c r="P151" s="91">
        <f>'Kosten-Gerüst'!F145</f>
        <v>0</v>
      </c>
      <c r="Q151" s="4"/>
    </row>
    <row r="152" spans="1:17" ht="22.5" customHeight="1" x14ac:dyDescent="0.35">
      <c r="C152" s="82" t="s">
        <v>95</v>
      </c>
      <c r="D152" s="38">
        <f t="shared" si="1"/>
        <v>9.3734022609782421E-4</v>
      </c>
      <c r="E152" s="33">
        <v>33</v>
      </c>
      <c r="F152" s="80" t="s">
        <v>25</v>
      </c>
      <c r="G152" s="12" t="s">
        <v>78</v>
      </c>
      <c r="H152" s="96">
        <f>'techn. Nutzungsdauer'!D69</f>
        <v>100</v>
      </c>
      <c r="I152" s="98">
        <f>'H2-Eignung'!D74</f>
        <v>0.02</v>
      </c>
      <c r="J152" s="98">
        <f>'H2-Eignung'!F74</f>
        <v>0.02</v>
      </c>
      <c r="K152" s="98">
        <f>'H2-Eignung'!H74</f>
        <v>0.1</v>
      </c>
      <c r="L152" s="98">
        <f>'H2-Eignung'!I74</f>
        <v>0.3</v>
      </c>
      <c r="M152" s="97">
        <f>'H2-Eignung'!J74</f>
        <v>1</v>
      </c>
      <c r="N152" s="91">
        <f>'Kosten-Gerüst'!D146</f>
        <v>0</v>
      </c>
      <c r="O152" s="91">
        <f>'Kosten-Gerüst'!E146</f>
        <v>0</v>
      </c>
      <c r="P152" s="91">
        <f>'Kosten-Gerüst'!F146</f>
        <v>0</v>
      </c>
      <c r="Q152" s="4"/>
    </row>
    <row r="153" spans="1:17" ht="22.5" customHeight="1" x14ac:dyDescent="0.35">
      <c r="C153" s="82"/>
      <c r="D153" s="38"/>
      <c r="E153" s="33"/>
      <c r="F153" s="80"/>
      <c r="G153" s="12"/>
      <c r="H153" s="96"/>
      <c r="I153" s="98"/>
      <c r="J153" s="98"/>
      <c r="K153" s="98"/>
      <c r="L153" s="98"/>
      <c r="M153" s="97"/>
      <c r="N153" s="91"/>
      <c r="O153" s="91"/>
      <c r="P153" s="91"/>
      <c r="Q153" s="4"/>
    </row>
    <row r="154" spans="1:17" ht="22.5" customHeight="1" x14ac:dyDescent="0.35">
      <c r="A154" s="7"/>
      <c r="B154" s="14" t="s">
        <v>16</v>
      </c>
      <c r="C154" s="16" t="s">
        <v>257</v>
      </c>
      <c r="D154" s="40"/>
      <c r="E154" s="23">
        <v>296</v>
      </c>
      <c r="F154" s="23" t="s">
        <v>25</v>
      </c>
      <c r="G154" s="20" t="s">
        <v>63</v>
      </c>
      <c r="H154" s="104"/>
      <c r="I154" s="104"/>
      <c r="J154" s="104"/>
      <c r="K154" s="104"/>
      <c r="L154" s="104"/>
      <c r="M154" s="110"/>
      <c r="N154" s="93" t="s">
        <v>218</v>
      </c>
      <c r="O154" s="93"/>
      <c r="P154" s="93"/>
      <c r="Q154" s="4"/>
    </row>
    <row r="155" spans="1:17" ht="22.5" customHeight="1" x14ac:dyDescent="0.35">
      <c r="A155" s="7"/>
      <c r="B155" s="7"/>
      <c r="C155" s="11" t="s">
        <v>258</v>
      </c>
      <c r="D155" s="39"/>
      <c r="E155" s="4">
        <v>232</v>
      </c>
      <c r="F155" s="80" t="s">
        <v>25</v>
      </c>
      <c r="G155" s="11"/>
      <c r="H155" s="96">
        <f>'techn. Nutzungsdauer'!D18</f>
        <v>100</v>
      </c>
      <c r="I155" s="98">
        <f>'H2-Eignung'!D41</f>
        <v>0.01</v>
      </c>
      <c r="J155" s="98">
        <f>'H2-Eignung'!F41</f>
        <v>0.05</v>
      </c>
      <c r="K155" s="98">
        <f>'H2-Eignung'!H41</f>
        <v>1</v>
      </c>
      <c r="L155" s="98" t="s">
        <v>12</v>
      </c>
      <c r="M155" s="97" t="s">
        <v>12</v>
      </c>
      <c r="N155" s="138" t="s">
        <v>256</v>
      </c>
      <c r="O155" s="159">
        <f>'Kosten-Gerüst'!E160</f>
        <v>0</v>
      </c>
      <c r="P155" s="159">
        <f>'Kosten-Gerüst'!F160</f>
        <v>0</v>
      </c>
      <c r="Q155" s="4"/>
    </row>
    <row r="156" spans="1:17" ht="22.5" customHeight="1" x14ac:dyDescent="0.35">
      <c r="C156" s="85"/>
      <c r="D156" s="39"/>
      <c r="E156" s="6"/>
      <c r="F156" s="4"/>
      <c r="G156" s="11"/>
      <c r="H156" s="96"/>
      <c r="I156" s="96"/>
      <c r="J156" s="96"/>
      <c r="K156" s="96"/>
      <c r="L156" s="96"/>
      <c r="M156" s="108"/>
      <c r="N156" s="91"/>
      <c r="O156" s="91"/>
      <c r="P156" s="91"/>
      <c r="Q156" s="4"/>
    </row>
    <row r="157" spans="1:17" ht="22.5" customHeight="1" x14ac:dyDescent="0.35">
      <c r="B157" s="28" t="s">
        <v>2</v>
      </c>
      <c r="C157" s="83" t="s">
        <v>57</v>
      </c>
      <c r="D157" s="34"/>
      <c r="E157" s="29">
        <v>9003729</v>
      </c>
      <c r="F157" s="23" t="str">
        <f>F124</f>
        <v>Stück</v>
      </c>
      <c r="G157" s="16" t="s">
        <v>60</v>
      </c>
      <c r="H157" s="104"/>
      <c r="I157" s="104"/>
      <c r="J157" s="104"/>
      <c r="K157" s="104"/>
      <c r="L157" s="104"/>
      <c r="M157" s="110"/>
      <c r="N157" s="93"/>
      <c r="O157" s="93"/>
      <c r="P157" s="93"/>
      <c r="Q157" s="4"/>
    </row>
    <row r="158" spans="1:17" ht="22.5" customHeight="1" x14ac:dyDescent="0.35">
      <c r="C158" s="88" t="s">
        <v>56</v>
      </c>
      <c r="D158" s="43">
        <v>1</v>
      </c>
      <c r="E158" s="31">
        <v>137806</v>
      </c>
      <c r="F158" s="78" t="s">
        <v>18</v>
      </c>
      <c r="G158" s="22" t="s">
        <v>60</v>
      </c>
      <c r="H158" s="100"/>
      <c r="I158" s="100"/>
      <c r="J158" s="100"/>
      <c r="K158" s="100"/>
      <c r="L158" s="100"/>
      <c r="M158" s="112"/>
      <c r="N158" s="92"/>
      <c r="O158" s="92"/>
      <c r="P158" s="92"/>
      <c r="Q158" s="4"/>
    </row>
    <row r="159" spans="1:17" ht="22.5" customHeight="1" x14ac:dyDescent="0.35">
      <c r="C159" s="11" t="s">
        <v>106</v>
      </c>
      <c r="D159" s="39">
        <f>E159/$E$158</f>
        <v>0.16900000000000001</v>
      </c>
      <c r="E159" s="6">
        <v>23289.214</v>
      </c>
      <c r="F159" s="4" t="s">
        <v>18</v>
      </c>
      <c r="G159" s="11" t="s">
        <v>60</v>
      </c>
      <c r="H159" s="96">
        <f>'techn. Nutzungsdauer'!D73</f>
        <v>60</v>
      </c>
      <c r="I159" s="98">
        <f>'H2-Eignung'!D78</f>
        <v>1</v>
      </c>
      <c r="J159" s="98">
        <f>'H2-Eignung'!F78</f>
        <v>1</v>
      </c>
      <c r="K159" s="98">
        <f>'H2-Eignung'!H78</f>
        <v>1</v>
      </c>
      <c r="L159" s="98" t="str">
        <f>'H2-Eignung'!I78</f>
        <v>-</v>
      </c>
      <c r="M159" s="97" t="str">
        <f>'H2-Eignung'!J78</f>
        <v>-</v>
      </c>
      <c r="N159" s="91">
        <f>'Kosten-Gerüst'!D150</f>
        <v>400</v>
      </c>
      <c r="O159" s="91" t="str">
        <f>'Kosten-Gerüst'!E150</f>
        <v>-</v>
      </c>
      <c r="P159" s="91" t="str">
        <f>'Kosten-Gerüst'!F150</f>
        <v>-</v>
      </c>
      <c r="Q159" s="4"/>
    </row>
    <row r="160" spans="1:17" ht="22.5" customHeight="1" x14ac:dyDescent="0.35">
      <c r="C160" s="11" t="s">
        <v>104</v>
      </c>
      <c r="D160" s="39">
        <f t="shared" ref="D160:D162" si="2">E160/$E$158</f>
        <v>0.75900000000000001</v>
      </c>
      <c r="E160" s="6">
        <v>104594.754</v>
      </c>
      <c r="F160" s="4" t="s">
        <v>18</v>
      </c>
      <c r="G160" s="11" t="s">
        <v>60</v>
      </c>
      <c r="H160" s="96">
        <f>'techn. Nutzungsdauer'!D74</f>
        <v>60</v>
      </c>
      <c r="I160" s="98">
        <f>'H2-Eignung'!D79</f>
        <v>1</v>
      </c>
      <c r="J160" s="98">
        <f>'H2-Eignung'!F79</f>
        <v>1</v>
      </c>
      <c r="K160" s="98">
        <f>'H2-Eignung'!H79</f>
        <v>1</v>
      </c>
      <c r="L160" s="98" t="str">
        <f>'H2-Eignung'!I79</f>
        <v>-</v>
      </c>
      <c r="M160" s="97" t="str">
        <f>'H2-Eignung'!J79</f>
        <v>-</v>
      </c>
      <c r="N160" s="91">
        <f>'Kosten-Gerüst'!D151</f>
        <v>400</v>
      </c>
      <c r="O160" s="91" t="str">
        <f>'Kosten-Gerüst'!E151</f>
        <v>-</v>
      </c>
      <c r="P160" s="91" t="str">
        <f>'Kosten-Gerüst'!F151</f>
        <v>-</v>
      </c>
      <c r="Q160" s="4"/>
    </row>
    <row r="161" spans="3:17" ht="22.5" customHeight="1" x14ac:dyDescent="0.35">
      <c r="C161" s="11" t="s">
        <v>105</v>
      </c>
      <c r="D161" s="39">
        <f>E161/$E$158</f>
        <v>1.0999999999999999E-2</v>
      </c>
      <c r="E161" s="6">
        <v>1515.866</v>
      </c>
      <c r="F161" s="4" t="s">
        <v>18</v>
      </c>
      <c r="G161" s="11" t="s">
        <v>60</v>
      </c>
      <c r="H161" s="96">
        <f>'techn. Nutzungsdauer'!D75</f>
        <v>60</v>
      </c>
      <c r="I161" s="98">
        <f>'H2-Eignung'!D80</f>
        <v>1</v>
      </c>
      <c r="J161" s="98">
        <f>'H2-Eignung'!F80</f>
        <v>1</v>
      </c>
      <c r="K161" s="98">
        <f>'H2-Eignung'!H80</f>
        <v>1</v>
      </c>
      <c r="L161" s="98" t="str">
        <f>'H2-Eignung'!I80</f>
        <v>-</v>
      </c>
      <c r="M161" s="97" t="str">
        <f>'H2-Eignung'!J80</f>
        <v>-</v>
      </c>
      <c r="N161" s="91">
        <f>'Kosten-Gerüst'!D152</f>
        <v>400</v>
      </c>
      <c r="O161" s="91" t="str">
        <f>'Kosten-Gerüst'!E152</f>
        <v>-</v>
      </c>
      <c r="P161" s="91" t="str">
        <f>'Kosten-Gerüst'!F152</f>
        <v>-</v>
      </c>
      <c r="Q161" s="4"/>
    </row>
    <row r="162" spans="3:17" ht="22.5" customHeight="1" x14ac:dyDescent="0.35">
      <c r="C162" s="11" t="s">
        <v>107</v>
      </c>
      <c r="D162" s="39">
        <f t="shared" si="2"/>
        <v>6.0999999999999992E-2</v>
      </c>
      <c r="E162" s="6">
        <v>8406.1659999999993</v>
      </c>
      <c r="F162" s="4" t="s">
        <v>18</v>
      </c>
      <c r="G162" s="11" t="s">
        <v>60</v>
      </c>
      <c r="H162" s="96">
        <f>'techn. Nutzungsdauer'!D76</f>
        <v>60</v>
      </c>
      <c r="I162" s="98">
        <f>'H2-Eignung'!D81</f>
        <v>1</v>
      </c>
      <c r="J162" s="98">
        <f>'H2-Eignung'!F81</f>
        <v>1</v>
      </c>
      <c r="K162" s="98">
        <f>'H2-Eignung'!H81</f>
        <v>1</v>
      </c>
      <c r="L162" s="98" t="str">
        <f>'H2-Eignung'!I81</f>
        <v>-</v>
      </c>
      <c r="M162" s="97" t="str">
        <f>'H2-Eignung'!J81</f>
        <v>-</v>
      </c>
      <c r="N162" s="91">
        <f>'Kosten-Gerüst'!D153</f>
        <v>400</v>
      </c>
      <c r="O162" s="91" t="str">
        <f>'Kosten-Gerüst'!E153</f>
        <v>-</v>
      </c>
      <c r="P162" s="91" t="str">
        <f>'Kosten-Gerüst'!F153</f>
        <v>-</v>
      </c>
      <c r="Q162" s="4"/>
    </row>
    <row r="163" spans="3:17" ht="22.5" customHeight="1" x14ac:dyDescent="0.35">
      <c r="C163" s="11"/>
      <c r="D163" s="39"/>
      <c r="E163" s="6"/>
      <c r="F163" s="4"/>
      <c r="G163" s="11"/>
      <c r="H163" s="96"/>
      <c r="I163" s="98"/>
      <c r="J163" s="98"/>
      <c r="K163" s="98"/>
      <c r="L163" s="98"/>
      <c r="M163" s="97"/>
      <c r="N163" s="91"/>
      <c r="O163" s="91"/>
      <c r="P163" s="91"/>
      <c r="Q163" s="4"/>
    </row>
    <row r="164" spans="3:17" ht="22.5" customHeight="1" x14ac:dyDescent="0.35">
      <c r="C164" s="12" t="s">
        <v>112</v>
      </c>
      <c r="D164" s="77"/>
      <c r="E164" s="6">
        <f>E157</f>
        <v>9003729</v>
      </c>
      <c r="F164" s="4" t="s">
        <v>25</v>
      </c>
      <c r="G164" s="11" t="s">
        <v>63</v>
      </c>
      <c r="H164" s="96">
        <f>'techn. Nutzungsdauer'!D78</f>
        <v>55</v>
      </c>
      <c r="I164" s="98">
        <f>'H2-Eignung'!D83</f>
        <v>0.1</v>
      </c>
      <c r="J164" s="98">
        <f>'H2-Eignung'!F83</f>
        <v>1</v>
      </c>
      <c r="K164" s="98">
        <f>'H2-Eignung'!H83</f>
        <v>1</v>
      </c>
      <c r="L164" s="98" t="str">
        <f>'H2-Eignung'!I83</f>
        <v>-</v>
      </c>
      <c r="M164" s="97" t="str">
        <f>'H2-Eignung'!J83</f>
        <v>-</v>
      </c>
      <c r="N164" s="91">
        <f>'Kosten-Gerüst'!D155</f>
        <v>800</v>
      </c>
      <c r="O164" s="91" t="str">
        <f>'Kosten-Gerüst'!E155</f>
        <v>-</v>
      </c>
      <c r="P164" s="91" t="str">
        <f>'Kosten-Gerüst'!F155</f>
        <v>-</v>
      </c>
      <c r="Q164" s="4"/>
    </row>
    <row r="165" spans="3:17" ht="22.5" customHeight="1" x14ac:dyDescent="0.35">
      <c r="C165" s="12" t="s">
        <v>10</v>
      </c>
      <c r="D165" s="77"/>
      <c r="E165" s="6">
        <f>E157</f>
        <v>9003729</v>
      </c>
      <c r="F165" s="4" t="s">
        <v>25</v>
      </c>
      <c r="G165" s="11" t="s">
        <v>63</v>
      </c>
      <c r="H165" s="96">
        <f>'techn. Nutzungsdauer'!D79</f>
        <v>45</v>
      </c>
      <c r="I165" s="98">
        <f>'H2-Eignung'!D84</f>
        <v>0.1</v>
      </c>
      <c r="J165" s="98">
        <f>'H2-Eignung'!F84</f>
        <v>1</v>
      </c>
      <c r="K165" s="98">
        <f>'H2-Eignung'!H84</f>
        <v>1</v>
      </c>
      <c r="L165" s="98" t="str">
        <f>'H2-Eignung'!I84</f>
        <v>-</v>
      </c>
      <c r="M165" s="97" t="str">
        <f>'H2-Eignung'!J84</f>
        <v>-</v>
      </c>
      <c r="N165" s="91">
        <f>'Kosten-Gerüst'!D156</f>
        <v>800</v>
      </c>
      <c r="O165" s="91" t="str">
        <f>'Kosten-Gerüst'!E156</f>
        <v>-</v>
      </c>
      <c r="P165" s="91" t="str">
        <f>'Kosten-Gerüst'!F156</f>
        <v>-</v>
      </c>
      <c r="Q165" s="4"/>
    </row>
    <row r="166" spans="3:17" ht="22.5" customHeight="1" x14ac:dyDescent="0.35">
      <c r="C166" s="12" t="s">
        <v>3</v>
      </c>
      <c r="D166" s="77"/>
      <c r="E166" s="157" t="s">
        <v>73</v>
      </c>
      <c r="F166" s="4" t="s">
        <v>25</v>
      </c>
      <c r="G166" s="11"/>
      <c r="H166" s="96">
        <f>'techn. Nutzungsdauer'!D80</f>
        <v>45</v>
      </c>
      <c r="I166" s="98">
        <f>'H2-Eignung'!D85</f>
        <v>0.3</v>
      </c>
      <c r="J166" s="98">
        <f>'H2-Eignung'!F85</f>
        <v>0.3</v>
      </c>
      <c r="K166" s="98">
        <f>'H2-Eignung'!H85</f>
        <v>1</v>
      </c>
      <c r="L166" s="98" t="str">
        <f>'H2-Eignung'!I85</f>
        <v>-</v>
      </c>
      <c r="M166" s="97" t="str">
        <f>'H2-Eignung'!J85</f>
        <v>-</v>
      </c>
      <c r="N166" s="91">
        <f>'Kosten-Gerüst'!D157</f>
        <v>800</v>
      </c>
      <c r="O166" s="91" t="str">
        <f>'Kosten-Gerüst'!E157</f>
        <v>-</v>
      </c>
      <c r="P166" s="91" t="str">
        <f>'Kosten-Gerüst'!F157</f>
        <v>-</v>
      </c>
      <c r="Q166" s="4"/>
    </row>
    <row r="167" spans="3:17" ht="22.5" customHeight="1" x14ac:dyDescent="0.35">
      <c r="C167" s="12" t="s">
        <v>160</v>
      </c>
      <c r="D167" s="39"/>
      <c r="E167" s="6">
        <v>6458082</v>
      </c>
      <c r="F167" s="4" t="s">
        <v>25</v>
      </c>
      <c r="G167" s="11" t="s">
        <v>157</v>
      </c>
      <c r="H167" s="96">
        <f>'techn. Nutzungsdauer'!D81</f>
        <v>30</v>
      </c>
      <c r="I167" s="98">
        <f>'H2-Eignung'!D86</f>
        <v>0.2</v>
      </c>
      <c r="J167" s="98">
        <f>'H2-Eignung'!F86</f>
        <v>1</v>
      </c>
      <c r="K167" s="98">
        <f>'H2-Eignung'!H86</f>
        <v>1</v>
      </c>
      <c r="L167" s="98" t="str">
        <f>'H2-Eignung'!I86</f>
        <v>-</v>
      </c>
      <c r="M167" s="97" t="str">
        <f>'H2-Eignung'!J86</f>
        <v>-</v>
      </c>
      <c r="N167" s="91">
        <f>'Kosten-Gerüst'!D158</f>
        <v>170</v>
      </c>
      <c r="O167" s="91" t="str">
        <f>'Kosten-Gerüst'!E158</f>
        <v>-</v>
      </c>
      <c r="P167" s="91" t="str">
        <f>'Kosten-Gerüst'!F158</f>
        <v>-</v>
      </c>
      <c r="Q167" s="4"/>
    </row>
    <row r="168" spans="3:17" ht="22.5" customHeight="1" x14ac:dyDescent="0.35">
      <c r="C168" s="12" t="s">
        <v>145</v>
      </c>
      <c r="D168" s="39"/>
      <c r="E168" s="6">
        <v>9270897</v>
      </c>
      <c r="F168" s="4" t="s">
        <v>25</v>
      </c>
      <c r="G168" s="11" t="s">
        <v>157</v>
      </c>
      <c r="H168" s="96">
        <f>'techn. Nutzungsdauer'!D82</f>
        <v>24</v>
      </c>
      <c r="I168" s="98">
        <f>'H2-Eignung'!D87</f>
        <v>0.2</v>
      </c>
      <c r="J168" s="98">
        <f>'H2-Eignung'!F87</f>
        <v>0.2</v>
      </c>
      <c r="K168" s="98">
        <f>'H2-Eignung'!H87</f>
        <v>0.4</v>
      </c>
      <c r="L168" s="98">
        <f>'H2-Eignung'!I87</f>
        <v>1</v>
      </c>
      <c r="M168" s="97" t="str">
        <f>'H2-Eignung'!J87</f>
        <v>-</v>
      </c>
      <c r="N168" s="91">
        <f>'Kosten-Gerüst'!D159</f>
        <v>160</v>
      </c>
      <c r="O168" s="91">
        <f>'Kosten-Gerüst'!E159</f>
        <v>160</v>
      </c>
      <c r="P168" s="91" t="str">
        <f>'Kosten-Gerüst'!F159</f>
        <v>-</v>
      </c>
      <c r="Q168" s="4"/>
    </row>
    <row r="169" spans="3:17" ht="22.5" customHeight="1" x14ac:dyDescent="0.35">
      <c r="C169" s="11"/>
      <c r="D169" s="39"/>
      <c r="E169" s="6"/>
      <c r="F169" s="4"/>
      <c r="G169" s="11"/>
      <c r="H169" s="96"/>
      <c r="I169" s="96"/>
      <c r="J169" s="96"/>
      <c r="K169" s="96"/>
      <c r="L169" s="96"/>
      <c r="M169" s="108"/>
      <c r="N169" s="91"/>
      <c r="O169" s="91"/>
      <c r="P169" s="91"/>
      <c r="Q169" s="4"/>
    </row>
    <row r="170" spans="3:17" ht="22.5" customHeight="1" x14ac:dyDescent="0.35">
      <c r="C170" s="18" t="s">
        <v>65</v>
      </c>
      <c r="D170" s="37"/>
      <c r="E170" s="27">
        <f>SUM(E171:E175)</f>
        <v>19910400</v>
      </c>
      <c r="F170" s="79"/>
      <c r="G170" s="18"/>
      <c r="H170" s="100"/>
      <c r="I170" s="100"/>
      <c r="J170" s="100"/>
      <c r="K170" s="100"/>
      <c r="L170" s="100"/>
      <c r="M170" s="112"/>
      <c r="N170" s="92"/>
      <c r="O170" s="92"/>
      <c r="P170" s="92"/>
      <c r="Q170" s="4"/>
    </row>
    <row r="171" spans="3:17" ht="22.5" customHeight="1" x14ac:dyDescent="0.35">
      <c r="C171" s="12" t="s">
        <v>97</v>
      </c>
      <c r="D171" s="39"/>
      <c r="E171" s="6">
        <v>6782000</v>
      </c>
      <c r="F171" s="4" t="s">
        <v>25</v>
      </c>
      <c r="G171" s="11" t="s">
        <v>102</v>
      </c>
      <c r="H171" s="96">
        <f>'techn. Nutzungsdauer'!D85</f>
        <v>30</v>
      </c>
      <c r="I171" s="97">
        <f>'H2-Eignung'!D90</f>
        <v>0.2</v>
      </c>
      <c r="J171" s="98">
        <f>'H2-Eignung'!F90</f>
        <v>0.2</v>
      </c>
      <c r="K171" s="98">
        <f>'H2-Eignung'!H90</f>
        <v>1</v>
      </c>
      <c r="L171" s="98" t="str">
        <f>'H2-Eignung'!I90</f>
        <v>-</v>
      </c>
      <c r="M171" s="97" t="str">
        <f>'H2-Eignung'!J90</f>
        <v>-</v>
      </c>
      <c r="N171" s="91">
        <f>'Kosten-Gerüst'!D162</f>
        <v>9350</v>
      </c>
      <c r="O171" s="91" t="str">
        <f>'Kosten-Gerüst'!E162</f>
        <v>-</v>
      </c>
      <c r="P171" s="91" t="str">
        <f>'Kosten-Gerüst'!F162</f>
        <v>-</v>
      </c>
      <c r="Q171" s="4"/>
    </row>
    <row r="172" spans="3:17" ht="22.5" customHeight="1" x14ac:dyDescent="0.35">
      <c r="C172" s="12" t="s">
        <v>98</v>
      </c>
      <c r="D172" s="39"/>
      <c r="E172" s="6">
        <v>6964000</v>
      </c>
      <c r="F172" s="4" t="s">
        <v>25</v>
      </c>
      <c r="G172" s="11" t="s">
        <v>102</v>
      </c>
      <c r="H172" s="96">
        <f>'techn. Nutzungsdauer'!D86</f>
        <v>30</v>
      </c>
      <c r="I172" s="97">
        <f>'H2-Eignung'!D91</f>
        <v>0.2</v>
      </c>
      <c r="J172" s="98">
        <f>'H2-Eignung'!F91</f>
        <v>0.2</v>
      </c>
      <c r="K172" s="98">
        <f>'H2-Eignung'!H91</f>
        <v>1</v>
      </c>
      <c r="L172" s="98" t="str">
        <f>'H2-Eignung'!I91</f>
        <v>-</v>
      </c>
      <c r="M172" s="97" t="str">
        <f>'H2-Eignung'!J91</f>
        <v>-</v>
      </c>
      <c r="N172" s="91">
        <f>'Kosten-Gerüst'!D163</f>
        <v>6050.0000000000009</v>
      </c>
      <c r="O172" s="91" t="str">
        <f>'Kosten-Gerüst'!E163</f>
        <v>-</v>
      </c>
      <c r="P172" s="91" t="str">
        <f>'Kosten-Gerüst'!F163</f>
        <v>-</v>
      </c>
      <c r="Q172" s="4"/>
    </row>
    <row r="173" spans="3:17" ht="22.5" customHeight="1" x14ac:dyDescent="0.35">
      <c r="C173" s="11" t="s">
        <v>99</v>
      </c>
      <c r="D173" s="39"/>
      <c r="E173" s="6">
        <v>989400</v>
      </c>
      <c r="F173" s="4" t="s">
        <v>25</v>
      </c>
      <c r="G173" s="11" t="s">
        <v>102</v>
      </c>
      <c r="H173" s="96">
        <f>'techn. Nutzungsdauer'!D87</f>
        <v>30</v>
      </c>
      <c r="I173" s="97">
        <f>'H2-Eignung'!D92</f>
        <v>0.2</v>
      </c>
      <c r="J173" s="98">
        <f>'H2-Eignung'!F92</f>
        <v>0.2</v>
      </c>
      <c r="K173" s="98">
        <f>'H2-Eignung'!H92</f>
        <v>1</v>
      </c>
      <c r="L173" s="98" t="str">
        <f>'H2-Eignung'!I92</f>
        <v>-</v>
      </c>
      <c r="M173" s="97" t="str">
        <f>'H2-Eignung'!J92</f>
        <v>-</v>
      </c>
      <c r="N173" s="91">
        <f>'Kosten-Gerüst'!D164</f>
        <v>3300.0000000000005</v>
      </c>
      <c r="O173" s="91" t="str">
        <f>'Kosten-Gerüst'!E164</f>
        <v>-</v>
      </c>
      <c r="P173" s="91" t="str">
        <f>'Kosten-Gerüst'!F164</f>
        <v>-</v>
      </c>
      <c r="Q173" s="4"/>
    </row>
    <row r="174" spans="3:17" ht="22.5" customHeight="1" x14ac:dyDescent="0.35">
      <c r="C174" s="11" t="s">
        <v>100</v>
      </c>
      <c r="D174" s="39"/>
      <c r="E174" s="6">
        <v>615000</v>
      </c>
      <c r="F174" s="4" t="s">
        <v>25</v>
      </c>
      <c r="G174" s="11" t="s">
        <v>102</v>
      </c>
      <c r="H174" s="96">
        <f>'techn. Nutzungsdauer'!D88</f>
        <v>30</v>
      </c>
      <c r="I174" s="97">
        <f>'H2-Eignung'!D93</f>
        <v>0.2</v>
      </c>
      <c r="J174" s="98">
        <f>'H2-Eignung'!F93</f>
        <v>0.2</v>
      </c>
      <c r="K174" s="98">
        <f>'H2-Eignung'!H93</f>
        <v>1</v>
      </c>
      <c r="L174" s="98" t="str">
        <f>'H2-Eignung'!I93</f>
        <v>-</v>
      </c>
      <c r="M174" s="97" t="str">
        <f>'H2-Eignung'!J93</f>
        <v>-</v>
      </c>
      <c r="N174" s="91">
        <f>'Kosten-Gerüst'!D165</f>
        <v>3300.0000000000005</v>
      </c>
      <c r="O174" s="91" t="str">
        <f>'Kosten-Gerüst'!E165</f>
        <v>-</v>
      </c>
      <c r="P174" s="91" t="str">
        <f>'Kosten-Gerüst'!F165</f>
        <v>-</v>
      </c>
      <c r="Q174" s="4"/>
    </row>
    <row r="175" spans="3:17" ht="22.5" customHeight="1" x14ac:dyDescent="0.35">
      <c r="C175" s="11" t="s">
        <v>101</v>
      </c>
      <c r="D175" s="39"/>
      <c r="E175" s="6">
        <v>4560000</v>
      </c>
      <c r="F175" s="4" t="s">
        <v>25</v>
      </c>
      <c r="G175" s="11" t="s">
        <v>102</v>
      </c>
      <c r="H175" s="96">
        <f>'techn. Nutzungsdauer'!D89</f>
        <v>30</v>
      </c>
      <c r="I175" s="97">
        <f>'H2-Eignung'!D94</f>
        <v>0.2</v>
      </c>
      <c r="J175" s="98">
        <f>'H2-Eignung'!F94</f>
        <v>0.2</v>
      </c>
      <c r="K175" s="98">
        <f>'H2-Eignung'!H94</f>
        <v>1</v>
      </c>
      <c r="L175" s="98" t="str">
        <f>'H2-Eignung'!I94</f>
        <v>-</v>
      </c>
      <c r="M175" s="97" t="str">
        <f>'H2-Eignung'!J94</f>
        <v>-</v>
      </c>
      <c r="N175" s="91">
        <f>'Kosten-Gerüst'!D166</f>
        <v>385.00000000000006</v>
      </c>
      <c r="O175" s="91" t="str">
        <f>'Kosten-Gerüst'!E166</f>
        <v>-</v>
      </c>
      <c r="P175" s="91" t="str">
        <f>'Kosten-Gerüst'!F166</f>
        <v>-</v>
      </c>
      <c r="Q175" s="4"/>
    </row>
    <row r="176" spans="3:17" ht="22.5" customHeight="1" x14ac:dyDescent="0.35">
      <c r="C176" s="12"/>
      <c r="D176" s="39"/>
      <c r="E176" s="6"/>
      <c r="F176" s="4"/>
      <c r="G176" s="11"/>
      <c r="H176" s="11"/>
      <c r="J176" s="11"/>
      <c r="K176" s="11"/>
      <c r="L176" s="11"/>
      <c r="M176" s="7"/>
      <c r="N176" s="91"/>
      <c r="O176" s="91"/>
      <c r="P176" s="91"/>
      <c r="Q176" s="4"/>
    </row>
    <row r="177" spans="3:17" ht="22.5" customHeight="1" x14ac:dyDescent="0.35">
      <c r="C177" s="12"/>
      <c r="D177" s="39"/>
      <c r="E177" s="6"/>
      <c r="F177" s="4"/>
      <c r="G177" s="11"/>
      <c r="H177" s="11"/>
      <c r="J177" s="11"/>
      <c r="K177" s="7"/>
      <c r="L177" s="4"/>
      <c r="M177" s="4"/>
      <c r="N177" s="91"/>
      <c r="O177" s="91"/>
      <c r="P177" s="91"/>
      <c r="Q177" s="4"/>
    </row>
    <row r="178" spans="3:17" ht="22.5" customHeight="1" x14ac:dyDescent="0.35">
      <c r="C178" s="12"/>
      <c r="D178" s="39"/>
      <c r="E178" s="6"/>
      <c r="F178" s="4"/>
      <c r="G178" s="11"/>
      <c r="H178" s="11"/>
      <c r="J178" s="11"/>
      <c r="K178" s="4"/>
      <c r="L178" s="4"/>
      <c r="M178" s="4"/>
      <c r="N178" s="91"/>
      <c r="O178" s="91"/>
      <c r="P178" s="91"/>
      <c r="Q178" s="4"/>
    </row>
    <row r="179" spans="3:17" ht="22.5" customHeight="1" x14ac:dyDescent="0.35">
      <c r="C179" s="12"/>
      <c r="D179" s="39"/>
      <c r="E179" s="6"/>
      <c r="F179" s="11"/>
      <c r="G179" s="11"/>
      <c r="H179" s="11"/>
      <c r="J179" s="11"/>
      <c r="K179" s="4"/>
      <c r="L179" s="4"/>
      <c r="M179" s="4"/>
      <c r="N179" s="91"/>
      <c r="O179" s="91"/>
      <c r="P179" s="91"/>
      <c r="Q179" s="4"/>
    </row>
  </sheetData>
  <mergeCells count="3">
    <mergeCell ref="E3:G3"/>
    <mergeCell ref="K3:M3"/>
    <mergeCell ref="N3:P3"/>
  </mergeCells>
  <conditionalFormatting sqref="I63:M63 K64:M64 I65:M10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9:M10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M2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8:M108 I8:M24 I111:M114 I29:M29 M26:M28 I34:M34 M30:M33 I39:M62 M35:M38 I156:M179 I117:M122 I125:M15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L2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L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L2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:L3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L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:L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3:L3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5:L3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L3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:L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:L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4:M15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0:M1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6:M1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4:M1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5:M1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3:M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351B-D4F5-441C-A2EF-64129FED1E2C}">
  <dimension ref="B1:F102"/>
  <sheetViews>
    <sheetView tabSelected="1" zoomScale="110" zoomScaleNormal="110" workbookViewId="0">
      <pane ySplit="4" topLeftCell="A5" activePane="bottomLeft" state="frozen"/>
      <selection pane="bottomLeft" activeCell="J4" sqref="J4"/>
    </sheetView>
  </sheetViews>
  <sheetFormatPr baseColWidth="10" defaultRowHeight="14.5" x14ac:dyDescent="0.35"/>
  <cols>
    <col min="1" max="1" width="4.453125" customWidth="1"/>
    <col min="3" max="3" width="48.453125" customWidth="1"/>
    <col min="4" max="5" width="22" customWidth="1"/>
    <col min="6" max="6" width="20.54296875" customWidth="1"/>
  </cols>
  <sheetData>
    <row r="1" spans="2:6" ht="15" thickBot="1" x14ac:dyDescent="0.4"/>
    <row r="2" spans="2:6" x14ac:dyDescent="0.35">
      <c r="B2" s="46"/>
      <c r="C2" s="48"/>
      <c r="D2" s="48"/>
      <c r="E2" s="48"/>
      <c r="F2" s="48"/>
    </row>
    <row r="3" spans="2:6" ht="43.25" customHeight="1" x14ac:dyDescent="0.35">
      <c r="B3" s="47" t="s">
        <v>13</v>
      </c>
      <c r="C3" s="64" t="s">
        <v>0</v>
      </c>
      <c r="D3" s="64" t="s">
        <v>11</v>
      </c>
      <c r="E3" s="64" t="s">
        <v>11</v>
      </c>
      <c r="F3" s="64" t="s">
        <v>15</v>
      </c>
    </row>
    <row r="4" spans="2:6" x14ac:dyDescent="0.35">
      <c r="B4" s="47"/>
      <c r="C4" s="49"/>
      <c r="D4" s="64" t="s">
        <v>221</v>
      </c>
      <c r="E4" s="49"/>
      <c r="F4" s="49"/>
    </row>
    <row r="5" spans="2:6" x14ac:dyDescent="0.35">
      <c r="B5" s="51" t="s">
        <v>42</v>
      </c>
      <c r="C5" s="51" t="s">
        <v>115</v>
      </c>
      <c r="D5" s="65">
        <v>105</v>
      </c>
      <c r="E5" s="65">
        <v>105</v>
      </c>
      <c r="F5" s="53" t="s">
        <v>144</v>
      </c>
    </row>
    <row r="6" spans="2:6" x14ac:dyDescent="0.35">
      <c r="B6" s="62"/>
      <c r="C6" s="62"/>
      <c r="D6" s="65"/>
      <c r="E6" s="65"/>
      <c r="F6" s="53"/>
    </row>
    <row r="7" spans="2:6" x14ac:dyDescent="0.35">
      <c r="B7" s="51" t="s">
        <v>42</v>
      </c>
      <c r="C7" s="51" t="s">
        <v>55</v>
      </c>
      <c r="D7" s="65">
        <v>55</v>
      </c>
      <c r="E7" s="65">
        <v>55</v>
      </c>
      <c r="F7" s="53" t="s">
        <v>63</v>
      </c>
    </row>
    <row r="8" spans="2:6" x14ac:dyDescent="0.35">
      <c r="B8" s="62"/>
      <c r="C8" s="62"/>
      <c r="D8" s="65"/>
      <c r="E8" s="65"/>
      <c r="F8" s="53"/>
    </row>
    <row r="9" spans="2:6" x14ac:dyDescent="0.35">
      <c r="B9" s="51" t="s">
        <v>42</v>
      </c>
      <c r="C9" s="51" t="s">
        <v>68</v>
      </c>
      <c r="D9" s="72">
        <v>100</v>
      </c>
      <c r="E9" s="65">
        <v>25</v>
      </c>
      <c r="F9" s="53" t="s">
        <v>123</v>
      </c>
    </row>
    <row r="10" spans="2:6" x14ac:dyDescent="0.35">
      <c r="B10" s="53"/>
      <c r="C10" s="56" t="s">
        <v>69</v>
      </c>
      <c r="D10" s="72">
        <v>100</v>
      </c>
      <c r="E10" s="65">
        <v>25</v>
      </c>
      <c r="F10" s="53" t="s">
        <v>123</v>
      </c>
    </row>
    <row r="11" spans="2:6" x14ac:dyDescent="0.35">
      <c r="B11" s="53"/>
      <c r="C11" s="56" t="s">
        <v>70</v>
      </c>
      <c r="D11" s="72">
        <v>100</v>
      </c>
      <c r="E11" s="65">
        <v>25</v>
      </c>
      <c r="F11" s="53" t="s">
        <v>123</v>
      </c>
    </row>
    <row r="12" spans="2:6" x14ac:dyDescent="0.35">
      <c r="B12" s="53"/>
      <c r="C12" s="53"/>
      <c r="D12" s="65"/>
      <c r="E12" s="65"/>
      <c r="F12" s="53"/>
    </row>
    <row r="13" spans="2:6" x14ac:dyDescent="0.35">
      <c r="B13" s="51" t="s">
        <v>42</v>
      </c>
      <c r="C13" s="51" t="s">
        <v>52</v>
      </c>
      <c r="D13" s="65"/>
      <c r="E13" s="65"/>
      <c r="F13" s="53"/>
    </row>
    <row r="14" spans="2:6" x14ac:dyDescent="0.35">
      <c r="B14" s="53"/>
      <c r="C14" s="55" t="s">
        <v>53</v>
      </c>
      <c r="D14" s="72">
        <v>100</v>
      </c>
      <c r="E14" s="65">
        <v>33</v>
      </c>
      <c r="F14" s="53" t="s">
        <v>123</v>
      </c>
    </row>
    <row r="15" spans="2:6" x14ac:dyDescent="0.35">
      <c r="B15" s="53"/>
      <c r="C15" s="56" t="s">
        <v>54</v>
      </c>
      <c r="D15" s="72">
        <v>100</v>
      </c>
      <c r="E15" s="65">
        <v>33</v>
      </c>
      <c r="F15" s="53" t="s">
        <v>123</v>
      </c>
    </row>
    <row r="16" spans="2:6" x14ac:dyDescent="0.35">
      <c r="B16" s="53"/>
      <c r="C16" s="58"/>
      <c r="D16" s="65"/>
      <c r="E16" s="65"/>
      <c r="F16" s="53"/>
    </row>
    <row r="17" spans="2:6" x14ac:dyDescent="0.35">
      <c r="B17" s="51" t="s">
        <v>42</v>
      </c>
      <c r="C17" s="51" t="s">
        <v>64</v>
      </c>
      <c r="D17" s="65"/>
      <c r="E17" s="65"/>
      <c r="F17" s="53"/>
    </row>
    <row r="18" spans="2:6" x14ac:dyDescent="0.35">
      <c r="B18" s="53"/>
      <c r="C18" s="53" t="s">
        <v>70</v>
      </c>
      <c r="D18" s="72">
        <v>100</v>
      </c>
      <c r="E18" s="213">
        <v>25</v>
      </c>
      <c r="F18" s="55" t="s">
        <v>123</v>
      </c>
    </row>
    <row r="19" spans="2:6" x14ac:dyDescent="0.35">
      <c r="B19" s="53"/>
      <c r="C19" s="53"/>
      <c r="D19" s="65"/>
      <c r="E19" s="65"/>
      <c r="F19" s="53"/>
    </row>
    <row r="20" spans="2:6" x14ac:dyDescent="0.35">
      <c r="B20" s="51" t="s">
        <v>42</v>
      </c>
      <c r="C20" s="57" t="s">
        <v>26</v>
      </c>
      <c r="D20" s="65">
        <v>45</v>
      </c>
      <c r="E20" s="65">
        <v>45</v>
      </c>
      <c r="F20" s="53" t="s">
        <v>123</v>
      </c>
    </row>
    <row r="21" spans="2:6" x14ac:dyDescent="0.35">
      <c r="B21" s="53"/>
      <c r="C21" s="58" t="s">
        <v>116</v>
      </c>
      <c r="D21" s="65">
        <v>12</v>
      </c>
      <c r="E21" s="65">
        <v>12</v>
      </c>
      <c r="F21" s="53" t="s">
        <v>144</v>
      </c>
    </row>
    <row r="22" spans="2:6" x14ac:dyDescent="0.35">
      <c r="B22" s="53"/>
      <c r="C22" s="58" t="s">
        <v>118</v>
      </c>
      <c r="D22" s="65">
        <v>24</v>
      </c>
      <c r="E22" s="65">
        <v>24</v>
      </c>
      <c r="F22" s="53" t="s">
        <v>144</v>
      </c>
    </row>
    <row r="23" spans="2:6" x14ac:dyDescent="0.35">
      <c r="B23" s="53"/>
      <c r="C23" s="58" t="s">
        <v>9</v>
      </c>
      <c r="D23" s="65">
        <v>10</v>
      </c>
      <c r="E23" s="65">
        <v>10</v>
      </c>
      <c r="F23" s="53" t="s">
        <v>144</v>
      </c>
    </row>
    <row r="24" spans="2:6" x14ac:dyDescent="0.35">
      <c r="B24" s="53"/>
      <c r="C24" s="58" t="s">
        <v>117</v>
      </c>
      <c r="D24" s="65">
        <v>45</v>
      </c>
      <c r="E24" s="65">
        <v>45</v>
      </c>
      <c r="F24" s="53" t="s">
        <v>123</v>
      </c>
    </row>
    <row r="25" spans="2:6" x14ac:dyDescent="0.35">
      <c r="B25" s="53"/>
      <c r="C25" s="58" t="s">
        <v>5</v>
      </c>
      <c r="D25" s="65">
        <v>45</v>
      </c>
      <c r="E25" s="65">
        <v>45</v>
      </c>
      <c r="F25" s="53" t="s">
        <v>123</v>
      </c>
    </row>
    <row r="26" spans="2:6" x14ac:dyDescent="0.35">
      <c r="B26" s="53"/>
      <c r="C26" s="58" t="s">
        <v>6</v>
      </c>
      <c r="D26" s="65">
        <v>45</v>
      </c>
      <c r="E26" s="65">
        <v>45</v>
      </c>
      <c r="F26" s="53" t="s">
        <v>123</v>
      </c>
    </row>
    <row r="27" spans="2:6" x14ac:dyDescent="0.35">
      <c r="B27" s="53"/>
      <c r="C27" s="58" t="s">
        <v>7</v>
      </c>
      <c r="D27" s="65">
        <v>30</v>
      </c>
      <c r="E27" s="65">
        <v>30</v>
      </c>
      <c r="F27" s="53" t="s">
        <v>123</v>
      </c>
    </row>
    <row r="28" spans="2:6" x14ac:dyDescent="0.35">
      <c r="B28" s="53"/>
      <c r="C28" s="58" t="s">
        <v>8</v>
      </c>
      <c r="D28" s="65">
        <v>30</v>
      </c>
      <c r="E28" s="65">
        <v>30</v>
      </c>
      <c r="F28" s="53" t="s">
        <v>123</v>
      </c>
    </row>
    <row r="29" spans="2:6" x14ac:dyDescent="0.35">
      <c r="B29" s="53"/>
      <c r="C29" s="58"/>
      <c r="D29" s="65"/>
      <c r="E29" s="65"/>
      <c r="F29" s="53"/>
    </row>
    <row r="30" spans="2:6" x14ac:dyDescent="0.35">
      <c r="B30" s="51" t="s">
        <v>16</v>
      </c>
      <c r="C30" s="51" t="s">
        <v>38</v>
      </c>
      <c r="D30" s="65"/>
      <c r="E30" s="65"/>
      <c r="F30" s="53"/>
    </row>
    <row r="31" spans="2:6" x14ac:dyDescent="0.35">
      <c r="B31" s="53"/>
      <c r="C31" s="60" t="s">
        <v>39</v>
      </c>
      <c r="D31" s="65"/>
      <c r="E31" s="65"/>
      <c r="F31" s="53"/>
    </row>
    <row r="32" spans="2:6" x14ac:dyDescent="0.35">
      <c r="B32" s="53"/>
      <c r="C32" s="53" t="s">
        <v>17</v>
      </c>
      <c r="D32" s="65">
        <v>85</v>
      </c>
      <c r="E32" s="65">
        <v>85</v>
      </c>
      <c r="F32" s="53" t="s">
        <v>63</v>
      </c>
    </row>
    <row r="33" spans="2:6" x14ac:dyDescent="0.35">
      <c r="B33" s="53"/>
      <c r="C33" s="53" t="s">
        <v>19</v>
      </c>
      <c r="D33" s="65">
        <v>85</v>
      </c>
      <c r="E33" s="65">
        <v>85</v>
      </c>
      <c r="F33" s="53" t="s">
        <v>63</v>
      </c>
    </row>
    <row r="34" spans="2:6" x14ac:dyDescent="0.35">
      <c r="B34" s="53"/>
      <c r="C34" s="60" t="s">
        <v>41</v>
      </c>
      <c r="D34" s="65"/>
      <c r="E34" s="65"/>
      <c r="F34" s="53"/>
    </row>
    <row r="35" spans="2:6" x14ac:dyDescent="0.35">
      <c r="B35" s="53"/>
      <c r="C35" s="53" t="s">
        <v>40</v>
      </c>
      <c r="D35" s="65">
        <v>85</v>
      </c>
      <c r="E35" s="65">
        <v>85</v>
      </c>
      <c r="F35" s="53" t="s">
        <v>63</v>
      </c>
    </row>
    <row r="36" spans="2:6" x14ac:dyDescent="0.35">
      <c r="B36" s="53"/>
      <c r="C36" s="53" t="s">
        <v>20</v>
      </c>
      <c r="D36" s="65">
        <v>85</v>
      </c>
      <c r="E36" s="65">
        <v>85</v>
      </c>
      <c r="F36" s="53" t="s">
        <v>63</v>
      </c>
    </row>
    <row r="37" spans="2:6" x14ac:dyDescent="0.35">
      <c r="B37" s="53"/>
      <c r="C37" s="53" t="s">
        <v>21</v>
      </c>
      <c r="D37" s="65">
        <v>70</v>
      </c>
      <c r="E37" s="65">
        <v>70</v>
      </c>
      <c r="F37" s="53" t="s">
        <v>63</v>
      </c>
    </row>
    <row r="38" spans="2:6" x14ac:dyDescent="0.35">
      <c r="B38" s="53"/>
      <c r="C38" s="53" t="s">
        <v>22</v>
      </c>
      <c r="D38" s="65">
        <v>70</v>
      </c>
      <c r="E38" s="65">
        <v>70</v>
      </c>
      <c r="F38" s="53" t="s">
        <v>63</v>
      </c>
    </row>
    <row r="39" spans="2:6" x14ac:dyDescent="0.35">
      <c r="B39" s="53"/>
      <c r="C39" s="53" t="s">
        <v>23</v>
      </c>
      <c r="D39" s="65">
        <v>85</v>
      </c>
      <c r="E39" s="65">
        <v>85</v>
      </c>
      <c r="F39" s="53" t="s">
        <v>63</v>
      </c>
    </row>
    <row r="40" spans="2:6" x14ac:dyDescent="0.35">
      <c r="B40" s="53"/>
      <c r="C40" s="53"/>
      <c r="D40" s="65"/>
      <c r="E40" s="65"/>
      <c r="F40" s="53"/>
    </row>
    <row r="41" spans="2:6" x14ac:dyDescent="0.35">
      <c r="B41" s="51" t="s">
        <v>16</v>
      </c>
      <c r="C41" s="51" t="s">
        <v>24</v>
      </c>
      <c r="D41" s="65">
        <v>45</v>
      </c>
      <c r="E41" s="65">
        <v>45</v>
      </c>
      <c r="F41" s="53" t="s">
        <v>123</v>
      </c>
    </row>
    <row r="42" spans="2:6" x14ac:dyDescent="0.35">
      <c r="B42" s="53"/>
      <c r="C42" s="58"/>
      <c r="D42" s="65"/>
      <c r="E42" s="65"/>
      <c r="F42" s="53"/>
    </row>
    <row r="43" spans="2:6" x14ac:dyDescent="0.35">
      <c r="B43" s="51" t="s">
        <v>16</v>
      </c>
      <c r="C43" s="57" t="s">
        <v>26</v>
      </c>
      <c r="D43" s="65">
        <v>45</v>
      </c>
      <c r="E43" s="65">
        <v>45</v>
      </c>
      <c r="F43" s="53" t="s">
        <v>123</v>
      </c>
    </row>
    <row r="44" spans="2:6" x14ac:dyDescent="0.35">
      <c r="B44" s="53"/>
      <c r="C44" s="58" t="s">
        <v>116</v>
      </c>
      <c r="D44" s="65">
        <v>12</v>
      </c>
      <c r="E44" s="65">
        <v>12</v>
      </c>
      <c r="F44" s="53" t="s">
        <v>144</v>
      </c>
    </row>
    <row r="45" spans="2:6" x14ac:dyDescent="0.35">
      <c r="B45" s="53"/>
      <c r="C45" s="58" t="s">
        <v>118</v>
      </c>
      <c r="D45" s="65">
        <v>24</v>
      </c>
      <c r="E45" s="65">
        <v>24</v>
      </c>
      <c r="F45" s="53" t="s">
        <v>144</v>
      </c>
    </row>
    <row r="46" spans="2:6" x14ac:dyDescent="0.35">
      <c r="B46" s="53"/>
      <c r="C46" s="58" t="s">
        <v>9</v>
      </c>
      <c r="D46" s="65">
        <v>10</v>
      </c>
      <c r="E46" s="65">
        <v>10</v>
      </c>
      <c r="F46" s="53" t="s">
        <v>144</v>
      </c>
    </row>
    <row r="47" spans="2:6" x14ac:dyDescent="0.35">
      <c r="B47" s="53"/>
      <c r="C47" s="58" t="s">
        <v>117</v>
      </c>
      <c r="D47" s="65">
        <v>45</v>
      </c>
      <c r="E47" s="65">
        <v>45</v>
      </c>
      <c r="F47" s="53" t="s">
        <v>123</v>
      </c>
    </row>
    <row r="48" spans="2:6" x14ac:dyDescent="0.35">
      <c r="B48" s="53"/>
      <c r="C48" s="58" t="s">
        <v>5</v>
      </c>
      <c r="D48" s="65">
        <v>45</v>
      </c>
      <c r="E48" s="65">
        <v>45</v>
      </c>
      <c r="F48" s="53" t="s">
        <v>123</v>
      </c>
    </row>
    <row r="49" spans="2:6" x14ac:dyDescent="0.35">
      <c r="B49" s="53"/>
      <c r="C49" s="58" t="s">
        <v>6</v>
      </c>
      <c r="D49" s="65">
        <v>45</v>
      </c>
      <c r="E49" s="65">
        <v>45</v>
      </c>
      <c r="F49" s="53" t="s">
        <v>123</v>
      </c>
    </row>
    <row r="50" spans="2:6" x14ac:dyDescent="0.35">
      <c r="B50" s="53"/>
      <c r="C50" s="58" t="s">
        <v>7</v>
      </c>
      <c r="D50" s="65">
        <v>30</v>
      </c>
      <c r="E50" s="65">
        <v>30</v>
      </c>
      <c r="F50" s="53" t="s">
        <v>123</v>
      </c>
    </row>
    <row r="51" spans="2:6" x14ac:dyDescent="0.35">
      <c r="B51" s="53"/>
      <c r="C51" s="58" t="s">
        <v>8</v>
      </c>
      <c r="D51" s="65">
        <v>30</v>
      </c>
      <c r="E51" s="65">
        <v>30</v>
      </c>
      <c r="F51" s="53" t="s">
        <v>123</v>
      </c>
    </row>
    <row r="52" spans="2:6" x14ac:dyDescent="0.35">
      <c r="B52" s="53"/>
      <c r="C52" s="58"/>
      <c r="D52" s="65"/>
      <c r="E52" s="65"/>
      <c r="F52" s="53"/>
    </row>
    <row r="53" spans="2:6" x14ac:dyDescent="0.35">
      <c r="B53" s="51" t="s">
        <v>16</v>
      </c>
      <c r="C53" s="51" t="s">
        <v>66</v>
      </c>
      <c r="D53" s="65"/>
      <c r="E53" s="65"/>
      <c r="F53" s="53"/>
    </row>
    <row r="54" spans="2:6" x14ac:dyDescent="0.35">
      <c r="B54" s="53"/>
      <c r="C54" s="60" t="s">
        <v>84</v>
      </c>
      <c r="D54" s="65"/>
      <c r="E54" s="65"/>
      <c r="F54" s="53"/>
    </row>
    <row r="55" spans="2:6" x14ac:dyDescent="0.35">
      <c r="B55" s="53"/>
      <c r="C55" s="58" t="s">
        <v>79</v>
      </c>
      <c r="D55" s="72">
        <v>100</v>
      </c>
      <c r="E55" s="65">
        <v>14</v>
      </c>
      <c r="F55" s="53" t="s">
        <v>78</v>
      </c>
    </row>
    <row r="56" spans="2:6" x14ac:dyDescent="0.35">
      <c r="B56" s="53"/>
      <c r="C56" s="58" t="s">
        <v>80</v>
      </c>
      <c r="D56" s="72">
        <v>100</v>
      </c>
      <c r="E56" s="65">
        <v>14</v>
      </c>
      <c r="F56" s="53" t="s">
        <v>78</v>
      </c>
    </row>
    <row r="57" spans="2:6" x14ac:dyDescent="0.35">
      <c r="B57" s="53"/>
      <c r="C57" s="58" t="s">
        <v>81</v>
      </c>
      <c r="D57" s="72">
        <v>100</v>
      </c>
      <c r="E57" s="65">
        <v>14</v>
      </c>
      <c r="F57" s="53" t="s">
        <v>78</v>
      </c>
    </row>
    <row r="58" spans="2:6" x14ac:dyDescent="0.35">
      <c r="B58" s="53"/>
      <c r="C58" s="58" t="s">
        <v>96</v>
      </c>
      <c r="D58" s="72">
        <v>100</v>
      </c>
      <c r="E58" s="65">
        <v>14</v>
      </c>
      <c r="F58" s="53" t="s">
        <v>78</v>
      </c>
    </row>
    <row r="59" spans="2:6" x14ac:dyDescent="0.35">
      <c r="B59" s="53"/>
      <c r="C59" s="61" t="s">
        <v>82</v>
      </c>
      <c r="D59" s="72">
        <v>100</v>
      </c>
      <c r="E59" s="65">
        <v>9</v>
      </c>
      <c r="F59" s="53" t="s">
        <v>78</v>
      </c>
    </row>
    <row r="60" spans="2:6" x14ac:dyDescent="0.35">
      <c r="B60" s="53"/>
      <c r="C60" s="61" t="s">
        <v>83</v>
      </c>
      <c r="D60" s="72">
        <v>100</v>
      </c>
      <c r="E60" s="65">
        <v>11</v>
      </c>
      <c r="F60" s="53" t="s">
        <v>78</v>
      </c>
    </row>
    <row r="61" spans="2:6" x14ac:dyDescent="0.35">
      <c r="B61" s="53"/>
      <c r="C61" s="59" t="s">
        <v>200</v>
      </c>
      <c r="D61" s="72">
        <v>100</v>
      </c>
      <c r="E61" s="65"/>
      <c r="F61" s="53"/>
    </row>
    <row r="62" spans="2:6" x14ac:dyDescent="0.35">
      <c r="B62" s="53"/>
      <c r="C62" s="62"/>
      <c r="D62" s="65"/>
      <c r="E62" s="65"/>
      <c r="F62" s="53"/>
    </row>
    <row r="63" spans="2:6" x14ac:dyDescent="0.35">
      <c r="B63" s="51" t="s">
        <v>16</v>
      </c>
      <c r="C63" s="51" t="s">
        <v>89</v>
      </c>
      <c r="D63" s="65"/>
      <c r="E63" s="65"/>
      <c r="F63" s="53"/>
    </row>
    <row r="64" spans="2:6" x14ac:dyDescent="0.35">
      <c r="B64" s="53"/>
      <c r="C64" s="56" t="s">
        <v>90</v>
      </c>
      <c r="D64" s="72">
        <v>100</v>
      </c>
      <c r="E64" s="65">
        <v>10</v>
      </c>
      <c r="F64" s="53" t="s">
        <v>121</v>
      </c>
    </row>
    <row r="65" spans="2:6" x14ac:dyDescent="0.35">
      <c r="B65" s="53"/>
      <c r="C65" s="56" t="s">
        <v>91</v>
      </c>
      <c r="D65" s="72">
        <v>100</v>
      </c>
      <c r="E65" s="65">
        <v>10</v>
      </c>
      <c r="F65" s="53" t="s">
        <v>121</v>
      </c>
    </row>
    <row r="66" spans="2:6" x14ac:dyDescent="0.35">
      <c r="B66" s="53"/>
      <c r="C66" s="56" t="s">
        <v>92</v>
      </c>
      <c r="D66" s="72">
        <v>100</v>
      </c>
      <c r="E66" s="65">
        <v>10</v>
      </c>
      <c r="F66" s="53" t="s">
        <v>121</v>
      </c>
    </row>
    <row r="67" spans="2:6" x14ac:dyDescent="0.35">
      <c r="B67" s="53"/>
      <c r="C67" s="56" t="s">
        <v>93</v>
      </c>
      <c r="D67" s="72">
        <v>100</v>
      </c>
      <c r="E67" s="65">
        <v>10</v>
      </c>
      <c r="F67" s="53" t="s">
        <v>121</v>
      </c>
    </row>
    <row r="68" spans="2:6" x14ac:dyDescent="0.35">
      <c r="B68" s="53"/>
      <c r="C68" s="56" t="s">
        <v>94</v>
      </c>
      <c r="D68" s="72">
        <v>100</v>
      </c>
      <c r="E68" s="65">
        <v>15</v>
      </c>
      <c r="F68" s="53" t="s">
        <v>121</v>
      </c>
    </row>
    <row r="69" spans="2:6" x14ac:dyDescent="0.35">
      <c r="B69" s="53"/>
      <c r="C69" s="56" t="s">
        <v>95</v>
      </c>
      <c r="D69" s="72">
        <v>100</v>
      </c>
      <c r="E69" s="65">
        <v>20</v>
      </c>
      <c r="F69" s="53" t="s">
        <v>121</v>
      </c>
    </row>
    <row r="70" spans="2:6" x14ac:dyDescent="0.35">
      <c r="B70" s="53"/>
      <c r="C70" s="58"/>
      <c r="D70" s="65"/>
      <c r="E70" s="65"/>
      <c r="F70" s="53"/>
    </row>
    <row r="71" spans="2:6" x14ac:dyDescent="0.35">
      <c r="B71" s="51" t="s">
        <v>2</v>
      </c>
      <c r="C71" s="57" t="s">
        <v>57</v>
      </c>
      <c r="D71" s="65"/>
      <c r="E71" s="65"/>
      <c r="F71" s="53"/>
    </row>
    <row r="72" spans="2:6" x14ac:dyDescent="0.35">
      <c r="B72" s="53"/>
      <c r="C72" s="63" t="s">
        <v>56</v>
      </c>
      <c r="D72" s="65"/>
      <c r="E72" s="65"/>
      <c r="F72" s="53"/>
    </row>
    <row r="73" spans="2:6" x14ac:dyDescent="0.35">
      <c r="B73" s="53"/>
      <c r="C73" s="53" t="s">
        <v>106</v>
      </c>
      <c r="D73" s="65">
        <v>60</v>
      </c>
      <c r="E73" s="65">
        <v>55</v>
      </c>
      <c r="F73" s="53" t="s">
        <v>123</v>
      </c>
    </row>
    <row r="74" spans="2:6" x14ac:dyDescent="0.35">
      <c r="B74" s="53"/>
      <c r="C74" s="53" t="s">
        <v>104</v>
      </c>
      <c r="D74" s="65">
        <v>60</v>
      </c>
      <c r="E74" s="65">
        <v>55</v>
      </c>
      <c r="F74" s="53" t="s">
        <v>123</v>
      </c>
    </row>
    <row r="75" spans="2:6" x14ac:dyDescent="0.35">
      <c r="B75" s="53"/>
      <c r="C75" s="53" t="s">
        <v>105</v>
      </c>
      <c r="D75" s="65">
        <v>60</v>
      </c>
      <c r="E75" s="65">
        <v>50</v>
      </c>
      <c r="F75" s="53" t="s">
        <v>123</v>
      </c>
    </row>
    <row r="76" spans="2:6" x14ac:dyDescent="0.35">
      <c r="B76" s="53"/>
      <c r="C76" s="53" t="s">
        <v>107</v>
      </c>
      <c r="D76" s="65">
        <v>60</v>
      </c>
      <c r="E76" s="65">
        <v>50</v>
      </c>
      <c r="F76" s="53" t="s">
        <v>123</v>
      </c>
    </row>
    <row r="77" spans="2:6" x14ac:dyDescent="0.35">
      <c r="B77" s="53"/>
      <c r="C77" s="53"/>
      <c r="D77" s="65"/>
      <c r="E77" s="65"/>
      <c r="F77" s="53"/>
    </row>
    <row r="78" spans="2:6" x14ac:dyDescent="0.35">
      <c r="B78" s="53"/>
      <c r="C78" s="55" t="s">
        <v>112</v>
      </c>
      <c r="D78" s="213">
        <v>55</v>
      </c>
      <c r="E78" s="213">
        <v>55</v>
      </c>
      <c r="F78" s="55" t="s">
        <v>63</v>
      </c>
    </row>
    <row r="79" spans="2:6" x14ac:dyDescent="0.35">
      <c r="B79" s="53"/>
      <c r="C79" s="55" t="s">
        <v>10</v>
      </c>
      <c r="D79" s="213">
        <v>45</v>
      </c>
      <c r="E79" s="213">
        <v>45</v>
      </c>
      <c r="F79" s="55" t="s">
        <v>123</v>
      </c>
    </row>
    <row r="80" spans="2:6" x14ac:dyDescent="0.35">
      <c r="B80" s="53"/>
      <c r="C80" s="55" t="s">
        <v>3</v>
      </c>
      <c r="D80" s="213">
        <v>45</v>
      </c>
      <c r="E80" s="213">
        <v>45</v>
      </c>
      <c r="F80" s="55" t="s">
        <v>63</v>
      </c>
    </row>
    <row r="81" spans="2:6" x14ac:dyDescent="0.35">
      <c r="B81" s="53"/>
      <c r="C81" s="55" t="s">
        <v>4</v>
      </c>
      <c r="D81" s="213">
        <v>30</v>
      </c>
      <c r="E81" s="213">
        <v>30</v>
      </c>
      <c r="F81" s="55" t="s">
        <v>63</v>
      </c>
    </row>
    <row r="82" spans="2:6" x14ac:dyDescent="0.35">
      <c r="B82" s="53"/>
      <c r="C82" s="55" t="s">
        <v>145</v>
      </c>
      <c r="D82" s="213">
        <v>24</v>
      </c>
      <c r="E82" s="213">
        <v>24</v>
      </c>
      <c r="F82" s="55" t="s">
        <v>273</v>
      </c>
    </row>
    <row r="83" spans="2:6" x14ac:dyDescent="0.35">
      <c r="B83" s="53"/>
      <c r="C83" s="53"/>
      <c r="D83" s="65"/>
      <c r="E83" s="65"/>
      <c r="F83" s="53"/>
    </row>
    <row r="84" spans="2:6" x14ac:dyDescent="0.35">
      <c r="B84" s="53"/>
      <c r="C84" s="60" t="s">
        <v>65</v>
      </c>
      <c r="D84" s="65"/>
      <c r="E84" s="65"/>
      <c r="F84" s="53"/>
    </row>
    <row r="85" spans="2:6" x14ac:dyDescent="0.35">
      <c r="B85" s="53"/>
      <c r="C85" s="55" t="s">
        <v>97</v>
      </c>
      <c r="D85" s="65">
        <v>30</v>
      </c>
      <c r="E85" s="65">
        <v>20</v>
      </c>
      <c r="F85" s="53" t="s">
        <v>102</v>
      </c>
    </row>
    <row r="86" spans="2:6" x14ac:dyDescent="0.35">
      <c r="B86" s="53"/>
      <c r="C86" s="55" t="s">
        <v>98</v>
      </c>
      <c r="D86" s="65">
        <v>30</v>
      </c>
      <c r="E86" s="65">
        <v>20</v>
      </c>
      <c r="F86" s="53" t="s">
        <v>102</v>
      </c>
    </row>
    <row r="87" spans="2:6" x14ac:dyDescent="0.35">
      <c r="B87" s="53"/>
      <c r="C87" s="53" t="s">
        <v>99</v>
      </c>
      <c r="D87" s="65">
        <v>30</v>
      </c>
      <c r="E87" s="65">
        <v>20</v>
      </c>
      <c r="F87" s="53" t="s">
        <v>102</v>
      </c>
    </row>
    <row r="88" spans="2:6" x14ac:dyDescent="0.35">
      <c r="B88" s="53"/>
      <c r="C88" s="53" t="s">
        <v>100</v>
      </c>
      <c r="D88" s="65">
        <v>30</v>
      </c>
      <c r="E88" s="65">
        <v>20</v>
      </c>
      <c r="F88" s="53" t="s">
        <v>102</v>
      </c>
    </row>
    <row r="89" spans="2:6" x14ac:dyDescent="0.35">
      <c r="B89" s="53"/>
      <c r="C89" s="53" t="s">
        <v>101</v>
      </c>
      <c r="D89" s="65">
        <v>30</v>
      </c>
      <c r="E89" s="65">
        <v>20</v>
      </c>
      <c r="F89" s="53" t="s">
        <v>102</v>
      </c>
    </row>
    <row r="90" spans="2:6" x14ac:dyDescent="0.35">
      <c r="D90" s="1"/>
      <c r="E90" s="1"/>
    </row>
    <row r="91" spans="2:6" x14ac:dyDescent="0.35">
      <c r="D91" s="1"/>
      <c r="E91" s="1"/>
    </row>
    <row r="92" spans="2:6" x14ac:dyDescent="0.35">
      <c r="D92" s="1"/>
      <c r="E92" s="1"/>
    </row>
    <row r="93" spans="2:6" x14ac:dyDescent="0.35">
      <c r="D93" s="1"/>
      <c r="E93" s="1"/>
    </row>
    <row r="94" spans="2:6" x14ac:dyDescent="0.35">
      <c r="D94" s="1"/>
      <c r="E94" s="1"/>
    </row>
    <row r="95" spans="2:6" x14ac:dyDescent="0.35">
      <c r="D95" s="1"/>
      <c r="E95" s="1"/>
    </row>
    <row r="96" spans="2:6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</sheetData>
  <phoneticPr fontId="3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9B07-5EA0-482F-9F9A-F7BA73ED6BF1}">
  <dimension ref="B1:J97"/>
  <sheetViews>
    <sheetView zoomScale="110" zoomScaleNormal="110" workbookViewId="0">
      <pane ySplit="4" topLeftCell="A14" activePane="bottomLeft" state="frozen"/>
      <selection pane="bottomLeft" activeCell="D48" sqref="D48"/>
    </sheetView>
  </sheetViews>
  <sheetFormatPr baseColWidth="10" defaultRowHeight="14.5" x14ac:dyDescent="0.35"/>
  <cols>
    <col min="1" max="1" width="4.453125" customWidth="1"/>
    <col min="3" max="3" width="48.453125" customWidth="1"/>
    <col min="4" max="4" width="27.6328125" customWidth="1"/>
    <col min="5" max="5" width="26.36328125" customWidth="1"/>
    <col min="6" max="6" width="27.08984375" customWidth="1"/>
    <col min="7" max="7" width="21.36328125" customWidth="1"/>
    <col min="8" max="8" width="13" customWidth="1"/>
  </cols>
  <sheetData>
    <row r="1" spans="2:10" ht="15" thickBot="1" x14ac:dyDescent="0.4"/>
    <row r="2" spans="2:10" ht="29" x14ac:dyDescent="0.35">
      <c r="B2" s="46"/>
      <c r="C2" s="48"/>
      <c r="D2" s="2" t="s">
        <v>109</v>
      </c>
      <c r="E2" s="140"/>
      <c r="F2" s="3" t="s">
        <v>161</v>
      </c>
      <c r="G2" s="139"/>
      <c r="H2" s="207" t="s">
        <v>120</v>
      </c>
      <c r="I2" s="208"/>
      <c r="J2" s="209"/>
    </row>
    <row r="3" spans="2:10" ht="43.25" customHeight="1" thickBot="1" x14ac:dyDescent="0.4">
      <c r="B3" s="47" t="s">
        <v>13</v>
      </c>
      <c r="C3" s="49" t="s">
        <v>0</v>
      </c>
      <c r="D3" s="45" t="s">
        <v>110</v>
      </c>
      <c r="E3" s="45" t="s">
        <v>15</v>
      </c>
      <c r="F3" s="45" t="s">
        <v>111</v>
      </c>
      <c r="G3" s="142" t="s">
        <v>15</v>
      </c>
      <c r="H3" s="210" t="s">
        <v>192</v>
      </c>
      <c r="I3" s="211"/>
      <c r="J3" s="212"/>
    </row>
    <row r="4" spans="2:10" x14ac:dyDescent="0.35">
      <c r="B4" s="47"/>
      <c r="C4" s="49"/>
      <c r="D4" s="45" t="s">
        <v>113</v>
      </c>
      <c r="E4" s="45"/>
      <c r="F4" s="45" t="s">
        <v>114</v>
      </c>
      <c r="G4" s="45"/>
      <c r="H4" s="45">
        <v>1</v>
      </c>
      <c r="I4" s="45">
        <v>2</v>
      </c>
      <c r="J4" s="45">
        <v>3</v>
      </c>
    </row>
    <row r="5" spans="2:10" x14ac:dyDescent="0.35">
      <c r="B5" s="51" t="s">
        <v>42</v>
      </c>
      <c r="C5" s="51" t="s">
        <v>115</v>
      </c>
      <c r="D5" s="52">
        <v>0.25</v>
      </c>
      <c r="E5" s="52"/>
      <c r="F5" s="52">
        <v>1</v>
      </c>
      <c r="G5" s="52"/>
      <c r="H5" s="52">
        <v>1</v>
      </c>
      <c r="I5" s="52">
        <v>1</v>
      </c>
      <c r="J5" s="52" t="s">
        <v>12</v>
      </c>
    </row>
    <row r="6" spans="2:10" x14ac:dyDescent="0.35">
      <c r="B6" s="62"/>
      <c r="C6" s="143" t="s">
        <v>184</v>
      </c>
      <c r="D6" s="171">
        <v>0.99</v>
      </c>
      <c r="E6" s="52"/>
      <c r="F6" s="171">
        <v>0.99</v>
      </c>
      <c r="G6" s="52"/>
      <c r="H6" s="52"/>
      <c r="I6" s="52"/>
      <c r="J6" s="52"/>
    </row>
    <row r="7" spans="2:10" x14ac:dyDescent="0.35">
      <c r="B7" s="62"/>
      <c r="C7" s="56" t="s">
        <v>173</v>
      </c>
      <c r="D7" s="52">
        <v>0</v>
      </c>
      <c r="E7" s="144" t="s">
        <v>186</v>
      </c>
      <c r="F7" s="52">
        <v>1</v>
      </c>
      <c r="G7" s="144" t="s">
        <v>185</v>
      </c>
      <c r="H7" s="52">
        <v>1</v>
      </c>
      <c r="I7" s="52">
        <v>1</v>
      </c>
      <c r="J7" s="52" t="s">
        <v>12</v>
      </c>
    </row>
    <row r="8" spans="2:10" x14ac:dyDescent="0.35">
      <c r="B8" s="62"/>
      <c r="C8" s="56" t="s">
        <v>174</v>
      </c>
      <c r="D8" s="52">
        <v>0.25</v>
      </c>
      <c r="E8" s="144" t="s">
        <v>186</v>
      </c>
      <c r="F8" s="52">
        <v>1</v>
      </c>
      <c r="G8" s="144" t="s">
        <v>185</v>
      </c>
      <c r="H8" s="52">
        <v>1</v>
      </c>
      <c r="I8" s="52">
        <v>1</v>
      </c>
      <c r="J8" s="52" t="s">
        <v>12</v>
      </c>
    </row>
    <row r="9" spans="2:10" x14ac:dyDescent="0.35">
      <c r="B9" s="62"/>
      <c r="C9" s="56" t="s">
        <v>175</v>
      </c>
      <c r="D9" s="52">
        <v>1</v>
      </c>
      <c r="E9" s="144" t="s">
        <v>186</v>
      </c>
      <c r="F9" s="52">
        <v>1</v>
      </c>
      <c r="G9" s="144" t="s">
        <v>185</v>
      </c>
      <c r="H9" s="52">
        <v>1</v>
      </c>
      <c r="I9" s="52">
        <v>1</v>
      </c>
      <c r="J9" s="52" t="s">
        <v>12</v>
      </c>
    </row>
    <row r="10" spans="2:10" x14ac:dyDescent="0.35">
      <c r="B10" s="62"/>
      <c r="C10" s="56" t="s">
        <v>176</v>
      </c>
      <c r="D10" s="52">
        <v>1</v>
      </c>
      <c r="E10" s="144" t="s">
        <v>186</v>
      </c>
      <c r="F10" s="52">
        <v>1</v>
      </c>
      <c r="G10" s="144" t="s">
        <v>185</v>
      </c>
      <c r="H10" s="52">
        <v>1</v>
      </c>
      <c r="I10" s="52">
        <v>1</v>
      </c>
      <c r="J10" s="52" t="s">
        <v>12</v>
      </c>
    </row>
    <row r="11" spans="2:10" x14ac:dyDescent="0.35">
      <c r="B11" s="62"/>
      <c r="C11" s="56" t="s">
        <v>177</v>
      </c>
      <c r="D11" s="52">
        <v>1</v>
      </c>
      <c r="E11" s="144" t="s">
        <v>186</v>
      </c>
      <c r="F11" s="52">
        <v>1</v>
      </c>
      <c r="G11" s="144" t="s">
        <v>185</v>
      </c>
      <c r="H11" s="52">
        <v>1</v>
      </c>
      <c r="I11" s="52">
        <v>1</v>
      </c>
      <c r="J11" s="52" t="s">
        <v>12</v>
      </c>
    </row>
    <row r="12" spans="2:10" x14ac:dyDescent="0.35">
      <c r="B12" s="55"/>
      <c r="C12" s="56" t="s">
        <v>178</v>
      </c>
      <c r="D12" s="52">
        <v>1</v>
      </c>
      <c r="E12" s="144" t="s">
        <v>186</v>
      </c>
      <c r="F12" s="52">
        <v>1</v>
      </c>
      <c r="G12" s="144" t="s">
        <v>185</v>
      </c>
      <c r="H12" s="52">
        <v>1</v>
      </c>
      <c r="I12" s="52">
        <v>1</v>
      </c>
      <c r="J12" s="52" t="s">
        <v>12</v>
      </c>
    </row>
    <row r="13" spans="2:10" x14ac:dyDescent="0.35">
      <c r="B13" s="55"/>
      <c r="C13" s="56" t="s">
        <v>179</v>
      </c>
      <c r="D13" s="52">
        <v>1</v>
      </c>
      <c r="E13" s="144" t="s">
        <v>186</v>
      </c>
      <c r="F13" s="52">
        <v>1</v>
      </c>
      <c r="G13" s="144" t="s">
        <v>185</v>
      </c>
      <c r="H13" s="52">
        <v>1</v>
      </c>
      <c r="I13" s="52">
        <v>1</v>
      </c>
      <c r="J13" s="52" t="s">
        <v>12</v>
      </c>
    </row>
    <row r="14" spans="2:10" x14ac:dyDescent="0.35">
      <c r="B14" s="55"/>
      <c r="C14" s="56" t="s">
        <v>180</v>
      </c>
      <c r="D14" s="52">
        <v>1</v>
      </c>
      <c r="E14" s="144" t="s">
        <v>186</v>
      </c>
      <c r="F14" s="52">
        <v>1</v>
      </c>
      <c r="G14" s="144" t="s">
        <v>185</v>
      </c>
      <c r="H14" s="52">
        <v>1</v>
      </c>
      <c r="I14" s="52">
        <v>1</v>
      </c>
      <c r="J14" s="52" t="s">
        <v>12</v>
      </c>
    </row>
    <row r="15" spans="2:10" x14ac:dyDescent="0.35">
      <c r="B15" s="55"/>
      <c r="C15" s="56" t="s">
        <v>181</v>
      </c>
      <c r="D15" s="52">
        <v>1</v>
      </c>
      <c r="E15" s="144" t="s">
        <v>186</v>
      </c>
      <c r="F15" s="52">
        <v>1</v>
      </c>
      <c r="G15" s="144" t="s">
        <v>185</v>
      </c>
      <c r="H15" s="52">
        <v>1</v>
      </c>
      <c r="I15" s="52">
        <v>1</v>
      </c>
      <c r="J15" s="52" t="s">
        <v>12</v>
      </c>
    </row>
    <row r="16" spans="2:10" x14ac:dyDescent="0.35">
      <c r="B16" s="55"/>
      <c r="C16" s="56" t="s">
        <v>182</v>
      </c>
      <c r="D16" s="52">
        <v>0</v>
      </c>
      <c r="E16" s="144" t="s">
        <v>183</v>
      </c>
      <c r="F16" s="52">
        <v>1</v>
      </c>
      <c r="G16" s="144" t="s">
        <v>183</v>
      </c>
      <c r="H16" s="52">
        <v>1</v>
      </c>
      <c r="I16" s="52">
        <v>1</v>
      </c>
      <c r="J16" s="52" t="s">
        <v>12</v>
      </c>
    </row>
    <row r="17" spans="2:10" x14ac:dyDescent="0.35">
      <c r="B17" s="55"/>
      <c r="C17" s="56"/>
      <c r="D17" s="52"/>
      <c r="E17" s="52"/>
      <c r="F17" s="52"/>
      <c r="G17" s="52"/>
      <c r="H17" s="52"/>
      <c r="I17" s="52"/>
      <c r="J17" s="52"/>
    </row>
    <row r="18" spans="2:10" x14ac:dyDescent="0.35">
      <c r="B18" s="53"/>
      <c r="C18" s="143" t="s">
        <v>45</v>
      </c>
      <c r="D18" s="52">
        <v>1</v>
      </c>
      <c r="E18" s="144" t="s">
        <v>187</v>
      </c>
      <c r="F18" s="52">
        <v>1</v>
      </c>
      <c r="G18" s="144" t="s">
        <v>187</v>
      </c>
      <c r="H18" s="52">
        <v>1</v>
      </c>
      <c r="I18" s="52">
        <v>1</v>
      </c>
      <c r="J18" s="52" t="s">
        <v>12</v>
      </c>
    </row>
    <row r="19" spans="2:10" x14ac:dyDescent="0.35">
      <c r="B19" s="53"/>
      <c r="C19" s="55"/>
      <c r="D19" s="52"/>
      <c r="E19" s="52"/>
      <c r="F19" s="52"/>
      <c r="G19" s="52"/>
      <c r="H19" s="52"/>
      <c r="I19" s="52"/>
      <c r="J19" s="52"/>
    </row>
    <row r="20" spans="2:10" x14ac:dyDescent="0.35">
      <c r="B20" s="51" t="s">
        <v>42</v>
      </c>
      <c r="C20" s="51" t="s">
        <v>55</v>
      </c>
      <c r="D20" s="52">
        <v>0.1</v>
      </c>
      <c r="E20" s="144" t="s">
        <v>189</v>
      </c>
      <c r="F20" s="52">
        <v>1</v>
      </c>
      <c r="G20" s="144" t="s">
        <v>183</v>
      </c>
      <c r="H20" s="52">
        <v>1</v>
      </c>
      <c r="I20" s="52" t="s">
        <v>12</v>
      </c>
      <c r="J20" s="52" t="s">
        <v>12</v>
      </c>
    </row>
    <row r="21" spans="2:10" x14ac:dyDescent="0.35">
      <c r="B21" s="62"/>
      <c r="C21" s="62"/>
      <c r="D21" s="52"/>
      <c r="E21" s="52"/>
      <c r="F21" s="52"/>
      <c r="G21" s="52"/>
      <c r="H21" s="52"/>
      <c r="I21" s="52"/>
      <c r="J21" s="52"/>
    </row>
    <row r="22" spans="2:10" x14ac:dyDescent="0.35">
      <c r="B22" s="51" t="s">
        <v>42</v>
      </c>
      <c r="C22" s="51" t="s">
        <v>68</v>
      </c>
      <c r="D22" s="52"/>
      <c r="E22" s="52"/>
      <c r="F22" s="52"/>
      <c r="G22" s="52"/>
      <c r="H22" s="52"/>
      <c r="I22" s="52"/>
      <c r="J22" s="52"/>
    </row>
    <row r="23" spans="2:10" x14ac:dyDescent="0.35">
      <c r="B23" s="53"/>
      <c r="C23" s="56" t="s">
        <v>162</v>
      </c>
      <c r="D23" s="52">
        <v>0.1</v>
      </c>
      <c r="E23" s="144" t="s">
        <v>189</v>
      </c>
      <c r="F23" s="52">
        <v>0.1</v>
      </c>
      <c r="G23" s="144" t="s">
        <v>189</v>
      </c>
      <c r="H23" s="52">
        <v>1</v>
      </c>
      <c r="I23" s="52" t="s">
        <v>12</v>
      </c>
      <c r="J23" s="52" t="s">
        <v>12</v>
      </c>
    </row>
    <row r="24" spans="2:10" x14ac:dyDescent="0.35">
      <c r="B24" s="53"/>
      <c r="C24" s="53"/>
      <c r="D24" s="52"/>
      <c r="E24" s="52"/>
      <c r="F24" s="52"/>
      <c r="G24" s="52"/>
      <c r="H24" s="52"/>
      <c r="I24" s="52"/>
      <c r="J24" s="52"/>
    </row>
    <row r="25" spans="2:10" x14ac:dyDescent="0.35">
      <c r="B25" s="51" t="s">
        <v>163</v>
      </c>
      <c r="C25" s="57" t="s">
        <v>136</v>
      </c>
      <c r="D25" s="52">
        <v>0.1</v>
      </c>
      <c r="E25" s="52"/>
      <c r="F25" s="52">
        <v>0.1</v>
      </c>
      <c r="G25" s="144" t="s">
        <v>189</v>
      </c>
      <c r="H25" s="52">
        <v>1</v>
      </c>
      <c r="I25" s="52">
        <v>1</v>
      </c>
      <c r="J25" s="52"/>
    </row>
    <row r="26" spans="2:10" x14ac:dyDescent="0.35">
      <c r="B26" s="53"/>
      <c r="C26" s="168" t="s">
        <v>116</v>
      </c>
      <c r="D26" s="172">
        <v>2E-3</v>
      </c>
      <c r="E26" s="173" t="s">
        <v>189</v>
      </c>
      <c r="F26" s="172">
        <v>2E-3</v>
      </c>
      <c r="G26" s="173" t="s">
        <v>189</v>
      </c>
      <c r="H26" s="171">
        <v>0.2</v>
      </c>
      <c r="I26" s="171">
        <v>1</v>
      </c>
      <c r="J26" s="171" t="s">
        <v>12</v>
      </c>
    </row>
    <row r="27" spans="2:10" x14ac:dyDescent="0.35">
      <c r="B27" s="53"/>
      <c r="C27" s="168" t="s">
        <v>118</v>
      </c>
      <c r="D27" s="171">
        <v>0.05</v>
      </c>
      <c r="E27" s="173" t="s">
        <v>189</v>
      </c>
      <c r="F27" s="171">
        <v>0.1</v>
      </c>
      <c r="G27" s="173" t="s">
        <v>189</v>
      </c>
      <c r="H27" s="171">
        <v>0.3</v>
      </c>
      <c r="I27" s="171">
        <v>1</v>
      </c>
      <c r="J27" s="171" t="s">
        <v>12</v>
      </c>
    </row>
    <row r="28" spans="2:10" x14ac:dyDescent="0.35">
      <c r="B28" s="53"/>
      <c r="C28" s="168" t="s">
        <v>9</v>
      </c>
      <c r="D28" s="171">
        <v>0.1</v>
      </c>
      <c r="E28" s="173" t="s">
        <v>167</v>
      </c>
      <c r="F28" s="171">
        <v>0.1</v>
      </c>
      <c r="G28" s="173" t="s">
        <v>167</v>
      </c>
      <c r="H28" s="171">
        <v>0.4</v>
      </c>
      <c r="I28" s="171">
        <v>1</v>
      </c>
      <c r="J28" s="171" t="s">
        <v>12</v>
      </c>
    </row>
    <row r="29" spans="2:10" x14ac:dyDescent="0.35">
      <c r="B29" s="53"/>
      <c r="C29" s="168" t="s">
        <v>117</v>
      </c>
      <c r="D29" s="171">
        <v>0.3</v>
      </c>
      <c r="E29" s="173" t="s">
        <v>167</v>
      </c>
      <c r="F29" s="171">
        <v>1</v>
      </c>
      <c r="G29" s="171" t="s">
        <v>166</v>
      </c>
      <c r="H29" s="171">
        <v>1</v>
      </c>
      <c r="I29" s="171" t="s">
        <v>12</v>
      </c>
      <c r="J29" s="171" t="s">
        <v>12</v>
      </c>
    </row>
    <row r="30" spans="2:10" x14ac:dyDescent="0.35">
      <c r="B30" s="53"/>
      <c r="C30" s="168" t="s">
        <v>5</v>
      </c>
      <c r="D30" s="171">
        <v>0.1</v>
      </c>
      <c r="E30" s="173" t="s">
        <v>167</v>
      </c>
      <c r="F30" s="171">
        <v>0.4</v>
      </c>
      <c r="G30" s="171" t="s">
        <v>166</v>
      </c>
      <c r="H30" s="171">
        <v>1</v>
      </c>
      <c r="I30" s="171" t="s">
        <v>12</v>
      </c>
      <c r="J30" s="171" t="s">
        <v>12</v>
      </c>
    </row>
    <row r="31" spans="2:10" x14ac:dyDescent="0.35">
      <c r="B31" s="53"/>
      <c r="C31" s="168" t="s">
        <v>6</v>
      </c>
      <c r="D31" s="171">
        <v>0.1</v>
      </c>
      <c r="E31" s="173" t="s">
        <v>167</v>
      </c>
      <c r="F31" s="171">
        <v>0.4</v>
      </c>
      <c r="G31" s="171" t="s">
        <v>166</v>
      </c>
      <c r="H31" s="171">
        <v>1</v>
      </c>
      <c r="I31" s="171" t="s">
        <v>12</v>
      </c>
      <c r="J31" s="171" t="s">
        <v>12</v>
      </c>
    </row>
    <row r="32" spans="2:10" x14ac:dyDescent="0.35">
      <c r="B32" s="53"/>
      <c r="C32" s="168" t="s">
        <v>131</v>
      </c>
      <c r="D32" s="171">
        <v>0.1</v>
      </c>
      <c r="E32" s="173" t="s">
        <v>167</v>
      </c>
      <c r="F32" s="171">
        <v>0.6</v>
      </c>
      <c r="G32" s="171" t="s">
        <v>166</v>
      </c>
      <c r="H32" s="171">
        <v>1</v>
      </c>
      <c r="I32" s="171" t="s">
        <v>12</v>
      </c>
      <c r="J32" s="171" t="s">
        <v>12</v>
      </c>
    </row>
    <row r="33" spans="2:10" x14ac:dyDescent="0.35">
      <c r="B33" s="53"/>
      <c r="C33" s="168" t="s">
        <v>8</v>
      </c>
      <c r="D33" s="171">
        <v>0.1</v>
      </c>
      <c r="E33" s="173" t="s">
        <v>167</v>
      </c>
      <c r="F33" s="171">
        <v>0.6</v>
      </c>
      <c r="G33" s="171" t="s">
        <v>166</v>
      </c>
      <c r="H33" s="171">
        <v>1</v>
      </c>
      <c r="I33" s="171" t="s">
        <v>12</v>
      </c>
      <c r="J33" s="171" t="s">
        <v>12</v>
      </c>
    </row>
    <row r="34" spans="2:10" x14ac:dyDescent="0.35">
      <c r="B34" s="53"/>
      <c r="C34" s="168" t="s">
        <v>164</v>
      </c>
      <c r="D34" s="171">
        <v>0.1</v>
      </c>
      <c r="E34" s="173" t="s">
        <v>167</v>
      </c>
      <c r="F34" s="171">
        <v>1</v>
      </c>
      <c r="G34" s="173" t="s">
        <v>63</v>
      </c>
      <c r="H34" s="171">
        <v>1</v>
      </c>
      <c r="I34" s="171" t="s">
        <v>12</v>
      </c>
      <c r="J34" s="171" t="s">
        <v>12</v>
      </c>
    </row>
    <row r="35" spans="2:10" x14ac:dyDescent="0.35">
      <c r="B35" s="53"/>
      <c r="C35" s="58"/>
      <c r="D35" s="52"/>
      <c r="E35" s="52"/>
      <c r="F35" s="52"/>
      <c r="G35" s="52"/>
      <c r="H35" s="52"/>
      <c r="I35" s="52"/>
      <c r="J35" s="52"/>
    </row>
    <row r="36" spans="2:10" x14ac:dyDescent="0.35">
      <c r="B36" s="51" t="s">
        <v>42</v>
      </c>
      <c r="C36" s="51" t="s">
        <v>52</v>
      </c>
      <c r="D36" s="52"/>
      <c r="E36" s="52"/>
      <c r="F36" s="52"/>
      <c r="G36" s="52"/>
      <c r="H36" s="52"/>
      <c r="I36" s="52"/>
      <c r="J36" s="52"/>
    </row>
    <row r="37" spans="2:10" x14ac:dyDescent="0.35">
      <c r="B37" s="53"/>
      <c r="C37" s="55" t="s">
        <v>53</v>
      </c>
      <c r="D37" s="52">
        <v>0.01</v>
      </c>
      <c r="E37" s="218" t="s">
        <v>277</v>
      </c>
      <c r="F37" s="52">
        <v>0.01</v>
      </c>
      <c r="G37" s="218" t="s">
        <v>279</v>
      </c>
      <c r="H37" s="52">
        <v>1</v>
      </c>
      <c r="I37" s="52" t="s">
        <v>12</v>
      </c>
      <c r="J37" s="52" t="s">
        <v>12</v>
      </c>
    </row>
    <row r="38" spans="2:10" x14ac:dyDescent="0.35">
      <c r="B38" s="53"/>
      <c r="C38" s="56" t="s">
        <v>54</v>
      </c>
      <c r="D38" s="52">
        <v>0.01</v>
      </c>
      <c r="E38" s="218" t="s">
        <v>278</v>
      </c>
      <c r="F38" s="52">
        <v>0.01</v>
      </c>
      <c r="G38" s="218" t="s">
        <v>279</v>
      </c>
      <c r="H38" s="52">
        <v>1</v>
      </c>
      <c r="I38" s="52" t="s">
        <v>12</v>
      </c>
      <c r="J38" s="52" t="s">
        <v>12</v>
      </c>
    </row>
    <row r="39" spans="2:10" x14ac:dyDescent="0.35">
      <c r="B39" s="53"/>
      <c r="C39" s="58"/>
      <c r="D39" s="52"/>
      <c r="E39" s="52"/>
      <c r="F39" s="52"/>
      <c r="G39" s="52"/>
      <c r="H39" s="52"/>
      <c r="I39" s="52"/>
      <c r="J39" s="52"/>
    </row>
    <row r="40" spans="2:10" x14ac:dyDescent="0.35">
      <c r="B40" s="51" t="s">
        <v>42</v>
      </c>
      <c r="C40" s="51" t="s">
        <v>64</v>
      </c>
      <c r="D40" s="52"/>
      <c r="E40" s="52"/>
      <c r="F40" s="52"/>
      <c r="G40" s="52"/>
      <c r="H40" s="144" t="s">
        <v>249</v>
      </c>
      <c r="I40" s="52"/>
      <c r="J40" s="52"/>
    </row>
    <row r="41" spans="2:10" x14ac:dyDescent="0.35">
      <c r="B41" s="53"/>
      <c r="C41" s="53" t="s">
        <v>70</v>
      </c>
      <c r="D41" s="52">
        <v>0.01</v>
      </c>
      <c r="E41" s="144" t="s">
        <v>190</v>
      </c>
      <c r="F41" s="52">
        <v>0.05</v>
      </c>
      <c r="G41" s="144" t="s">
        <v>250</v>
      </c>
      <c r="H41" s="52">
        <v>1</v>
      </c>
      <c r="I41" s="52" t="s">
        <v>12</v>
      </c>
      <c r="J41" s="52" t="s">
        <v>12</v>
      </c>
    </row>
    <row r="42" spans="2:10" x14ac:dyDescent="0.35">
      <c r="B42" s="53"/>
      <c r="C42" s="53"/>
      <c r="D42" s="52"/>
      <c r="E42" s="144"/>
      <c r="F42" s="52"/>
      <c r="G42" s="144"/>
      <c r="H42" s="52"/>
      <c r="I42" s="52"/>
      <c r="J42" s="52"/>
    </row>
    <row r="43" spans="2:10" x14ac:dyDescent="0.35">
      <c r="B43" s="51" t="s">
        <v>16</v>
      </c>
      <c r="C43" s="51" t="s">
        <v>38</v>
      </c>
      <c r="D43" s="52"/>
      <c r="E43" s="52"/>
      <c r="F43" s="52"/>
      <c r="G43" s="52"/>
      <c r="H43" s="52"/>
      <c r="I43" s="52"/>
      <c r="J43" s="52"/>
    </row>
    <row r="44" spans="2:10" x14ac:dyDescent="0.35">
      <c r="B44" s="53"/>
      <c r="C44" s="60" t="s">
        <v>39</v>
      </c>
      <c r="D44" s="171">
        <v>0.99</v>
      </c>
      <c r="E44" s="52"/>
      <c r="F44" s="171">
        <v>0.99</v>
      </c>
      <c r="G44" s="52"/>
      <c r="H44" s="52"/>
      <c r="I44" s="52"/>
      <c r="J44" s="52"/>
    </row>
    <row r="45" spans="2:10" x14ac:dyDescent="0.35">
      <c r="B45" s="53"/>
      <c r="C45" s="53" t="s">
        <v>17</v>
      </c>
      <c r="D45" s="52">
        <v>0.25</v>
      </c>
      <c r="E45" s="144" t="s">
        <v>280</v>
      </c>
      <c r="F45" s="52">
        <v>1</v>
      </c>
      <c r="G45" s="144" t="s">
        <v>187</v>
      </c>
      <c r="H45" s="52">
        <v>1</v>
      </c>
      <c r="I45" s="52">
        <v>1</v>
      </c>
      <c r="J45" s="52" t="s">
        <v>12</v>
      </c>
    </row>
    <row r="46" spans="2:10" x14ac:dyDescent="0.35">
      <c r="B46" s="53"/>
      <c r="C46" s="53" t="s">
        <v>19</v>
      </c>
      <c r="D46" s="52">
        <v>1</v>
      </c>
      <c r="E46" s="144" t="s">
        <v>187</v>
      </c>
      <c r="F46" s="52">
        <v>1</v>
      </c>
      <c r="G46" s="144" t="s">
        <v>187</v>
      </c>
      <c r="H46" s="52">
        <v>1</v>
      </c>
      <c r="I46" s="52">
        <v>1</v>
      </c>
      <c r="J46" s="52" t="s">
        <v>12</v>
      </c>
    </row>
    <row r="47" spans="2:10" x14ac:dyDescent="0.35">
      <c r="B47" s="53"/>
      <c r="C47" s="60" t="s">
        <v>41</v>
      </c>
      <c r="D47" s="52"/>
      <c r="E47" s="52"/>
      <c r="F47" s="52"/>
      <c r="G47" s="52"/>
      <c r="H47" s="52"/>
      <c r="I47" s="52"/>
      <c r="J47" s="52"/>
    </row>
    <row r="48" spans="2:10" x14ac:dyDescent="0.35">
      <c r="B48" s="53"/>
      <c r="C48" s="53" t="s">
        <v>40</v>
      </c>
      <c r="D48" s="52">
        <v>0</v>
      </c>
      <c r="E48" s="144" t="s">
        <v>272</v>
      </c>
      <c r="F48" s="52">
        <v>0</v>
      </c>
      <c r="G48" s="144" t="s">
        <v>272</v>
      </c>
      <c r="H48" s="52">
        <v>1</v>
      </c>
      <c r="I48" s="52" t="s">
        <v>12</v>
      </c>
      <c r="J48" s="52" t="s">
        <v>12</v>
      </c>
    </row>
    <row r="49" spans="2:10" x14ac:dyDescent="0.35">
      <c r="B49" s="53"/>
      <c r="C49" s="53" t="s">
        <v>20</v>
      </c>
      <c r="D49" s="52">
        <v>1</v>
      </c>
      <c r="E49" s="144" t="s">
        <v>187</v>
      </c>
      <c r="F49" s="52">
        <v>1</v>
      </c>
      <c r="G49" s="144" t="s">
        <v>187</v>
      </c>
      <c r="H49" s="52">
        <v>1</v>
      </c>
      <c r="I49" s="52" t="s">
        <v>12</v>
      </c>
      <c r="J49" s="52" t="s">
        <v>12</v>
      </c>
    </row>
    <row r="50" spans="2:10" x14ac:dyDescent="0.35">
      <c r="B50" s="53"/>
      <c r="C50" s="53" t="s">
        <v>21</v>
      </c>
      <c r="D50" s="52">
        <v>1</v>
      </c>
      <c r="E50" s="144" t="s">
        <v>187</v>
      </c>
      <c r="F50" s="52">
        <v>1</v>
      </c>
      <c r="G50" s="144" t="s">
        <v>187</v>
      </c>
      <c r="H50" s="52">
        <v>1</v>
      </c>
      <c r="I50" s="52" t="s">
        <v>12</v>
      </c>
      <c r="J50" s="52" t="s">
        <v>12</v>
      </c>
    </row>
    <row r="51" spans="2:10" x14ac:dyDescent="0.35">
      <c r="B51" s="53"/>
      <c r="C51" s="53" t="s">
        <v>22</v>
      </c>
      <c r="D51" s="52">
        <v>1</v>
      </c>
      <c r="E51" s="144" t="s">
        <v>187</v>
      </c>
      <c r="F51" s="52">
        <v>1</v>
      </c>
      <c r="G51" s="144" t="s">
        <v>187</v>
      </c>
      <c r="H51" s="52">
        <v>1</v>
      </c>
      <c r="I51" s="52" t="s">
        <v>12</v>
      </c>
      <c r="J51" s="52" t="s">
        <v>12</v>
      </c>
    </row>
    <row r="52" spans="2:10" x14ac:dyDescent="0.35">
      <c r="B52" s="53"/>
      <c r="C52" s="53" t="s">
        <v>23</v>
      </c>
      <c r="D52" s="52">
        <v>0</v>
      </c>
      <c r="E52" s="144" t="s">
        <v>63</v>
      </c>
      <c r="F52" s="52">
        <v>0</v>
      </c>
      <c r="G52" s="144" t="s">
        <v>63</v>
      </c>
      <c r="H52" s="52">
        <v>1</v>
      </c>
      <c r="I52" s="52" t="s">
        <v>12</v>
      </c>
      <c r="J52" s="52" t="s">
        <v>12</v>
      </c>
    </row>
    <row r="53" spans="2:10" x14ac:dyDescent="0.35">
      <c r="B53" s="53"/>
      <c r="C53" s="53"/>
      <c r="D53" s="52"/>
      <c r="E53" s="52"/>
      <c r="F53" s="52"/>
      <c r="G53" s="52"/>
      <c r="H53" s="52"/>
      <c r="I53" s="52"/>
      <c r="J53" s="52"/>
    </row>
    <row r="54" spans="2:10" x14ac:dyDescent="0.35">
      <c r="B54" s="51" t="s">
        <v>16</v>
      </c>
      <c r="C54" s="51" t="s">
        <v>24</v>
      </c>
      <c r="D54" s="52">
        <v>0.1</v>
      </c>
      <c r="E54" s="144" t="s">
        <v>171</v>
      </c>
      <c r="F54" s="52">
        <v>1</v>
      </c>
      <c r="G54" s="144" t="s">
        <v>63</v>
      </c>
      <c r="H54" s="52">
        <v>1</v>
      </c>
      <c r="I54" s="52" t="s">
        <v>12</v>
      </c>
      <c r="J54" s="52" t="s">
        <v>12</v>
      </c>
    </row>
    <row r="55" spans="2:10" x14ac:dyDescent="0.35">
      <c r="B55" s="53"/>
      <c r="C55" s="58"/>
      <c r="D55" s="52"/>
      <c r="E55" s="52"/>
      <c r="F55" s="52"/>
      <c r="G55" s="52"/>
      <c r="H55" s="52"/>
      <c r="I55" s="52"/>
      <c r="J55" s="52"/>
    </row>
    <row r="56" spans="2:10" x14ac:dyDescent="0.35">
      <c r="B56" s="51" t="s">
        <v>16</v>
      </c>
      <c r="C56" s="51" t="s">
        <v>66</v>
      </c>
      <c r="D56" s="52"/>
      <c r="E56" s="52"/>
      <c r="F56" s="52"/>
      <c r="G56" s="52"/>
      <c r="H56" s="52"/>
      <c r="I56" s="52"/>
      <c r="J56" s="52"/>
    </row>
    <row r="57" spans="2:10" x14ac:dyDescent="0.35">
      <c r="B57" s="53"/>
      <c r="C57" s="60" t="s">
        <v>84</v>
      </c>
      <c r="D57" s="52"/>
      <c r="E57" s="52"/>
      <c r="F57" s="52"/>
      <c r="G57" s="52"/>
      <c r="H57" s="52"/>
      <c r="I57" s="52"/>
      <c r="J57" s="52"/>
    </row>
    <row r="58" spans="2:10" x14ac:dyDescent="0.35">
      <c r="B58" s="53"/>
      <c r="C58" s="58" t="s">
        <v>79</v>
      </c>
      <c r="D58" s="52">
        <v>0.02</v>
      </c>
      <c r="E58" s="144" t="s">
        <v>78</v>
      </c>
      <c r="F58" s="52">
        <v>0.02</v>
      </c>
      <c r="G58" s="144" t="s">
        <v>78</v>
      </c>
      <c r="H58" s="52">
        <v>0.1</v>
      </c>
      <c r="I58" s="52">
        <v>0.3</v>
      </c>
      <c r="J58" s="52">
        <v>1</v>
      </c>
    </row>
    <row r="59" spans="2:10" x14ac:dyDescent="0.35">
      <c r="B59" s="53"/>
      <c r="C59" s="58" t="s">
        <v>80</v>
      </c>
      <c r="D59" s="52">
        <v>0.02</v>
      </c>
      <c r="E59" s="144" t="s">
        <v>78</v>
      </c>
      <c r="F59" s="52">
        <v>0.02</v>
      </c>
      <c r="G59" s="144" t="s">
        <v>78</v>
      </c>
      <c r="H59" s="52">
        <v>0.1</v>
      </c>
      <c r="I59" s="52">
        <v>0.3</v>
      </c>
      <c r="J59" s="52">
        <v>1</v>
      </c>
    </row>
    <row r="60" spans="2:10" x14ac:dyDescent="0.35">
      <c r="B60" s="53"/>
      <c r="C60" s="58" t="s">
        <v>81</v>
      </c>
      <c r="D60" s="52">
        <v>0.02</v>
      </c>
      <c r="E60" s="144" t="s">
        <v>78</v>
      </c>
      <c r="F60" s="52">
        <v>0.02</v>
      </c>
      <c r="G60" s="144" t="s">
        <v>78</v>
      </c>
      <c r="H60" s="52">
        <v>0.1</v>
      </c>
      <c r="I60" s="52">
        <v>0.3</v>
      </c>
      <c r="J60" s="52">
        <v>1</v>
      </c>
    </row>
    <row r="61" spans="2:10" x14ac:dyDescent="0.35">
      <c r="B61" s="53"/>
      <c r="C61" s="58" t="s">
        <v>96</v>
      </c>
      <c r="D61" s="52">
        <v>0.02</v>
      </c>
      <c r="E61" s="144" t="s">
        <v>78</v>
      </c>
      <c r="F61" s="52">
        <v>0.02</v>
      </c>
      <c r="G61" s="144" t="s">
        <v>78</v>
      </c>
      <c r="H61" s="52">
        <v>0.1</v>
      </c>
      <c r="I61" s="52">
        <v>0.3</v>
      </c>
      <c r="J61" s="52">
        <v>1</v>
      </c>
    </row>
    <row r="62" spans="2:10" x14ac:dyDescent="0.35">
      <c r="B62" s="53"/>
      <c r="C62" s="61" t="s">
        <v>82</v>
      </c>
      <c r="D62" s="52">
        <v>0.02</v>
      </c>
      <c r="E62" s="144" t="s">
        <v>78</v>
      </c>
      <c r="F62" s="52">
        <v>0.02</v>
      </c>
      <c r="G62" s="144" t="s">
        <v>78</v>
      </c>
      <c r="H62" s="52">
        <v>0.1</v>
      </c>
      <c r="I62" s="52">
        <v>0.3</v>
      </c>
      <c r="J62" s="52">
        <v>1</v>
      </c>
    </row>
    <row r="63" spans="2:10" x14ac:dyDescent="0.35">
      <c r="B63" s="53"/>
      <c r="C63" s="61" t="s">
        <v>83</v>
      </c>
      <c r="D63" s="52">
        <v>0.02</v>
      </c>
      <c r="E63" s="144" t="s">
        <v>78</v>
      </c>
      <c r="F63" s="52">
        <v>0.02</v>
      </c>
      <c r="G63" s="144" t="s">
        <v>78</v>
      </c>
      <c r="H63" s="52">
        <v>0.1</v>
      </c>
      <c r="I63" s="52">
        <v>0.3</v>
      </c>
      <c r="J63" s="52">
        <v>1</v>
      </c>
    </row>
    <row r="64" spans="2:10" x14ac:dyDescent="0.35">
      <c r="B64" s="53"/>
      <c r="C64" s="61"/>
      <c r="D64" s="52"/>
      <c r="E64" s="144"/>
      <c r="F64" s="52"/>
      <c r="G64" s="144"/>
      <c r="H64" s="52"/>
      <c r="I64" s="52"/>
      <c r="J64" s="52"/>
    </row>
    <row r="65" spans="2:10" x14ac:dyDescent="0.35">
      <c r="B65" s="53"/>
      <c r="C65" s="59" t="s">
        <v>85</v>
      </c>
      <c r="D65" s="52">
        <v>0.02</v>
      </c>
      <c r="E65" s="144" t="s">
        <v>86</v>
      </c>
      <c r="F65" s="52">
        <v>0.02</v>
      </c>
      <c r="G65" s="144" t="s">
        <v>86</v>
      </c>
      <c r="H65" s="141"/>
      <c r="I65" s="141"/>
      <c r="J65" s="141"/>
    </row>
    <row r="66" spans="2:10" x14ac:dyDescent="0.35">
      <c r="B66" s="53"/>
      <c r="C66" s="59" t="s">
        <v>198</v>
      </c>
      <c r="D66" s="52">
        <v>1</v>
      </c>
      <c r="E66" s="144" t="s">
        <v>86</v>
      </c>
      <c r="F66" s="52">
        <v>1</v>
      </c>
      <c r="G66" s="144" t="s">
        <v>86</v>
      </c>
      <c r="H66" s="52">
        <v>1</v>
      </c>
      <c r="I66" s="52" t="s">
        <v>12</v>
      </c>
      <c r="J66" s="52" t="s">
        <v>12</v>
      </c>
    </row>
    <row r="67" spans="2:10" x14ac:dyDescent="0.35">
      <c r="B67" s="53"/>
      <c r="C67" s="62"/>
      <c r="D67" s="52"/>
      <c r="E67" s="52"/>
      <c r="F67" s="52"/>
      <c r="G67" s="52"/>
      <c r="H67" s="52"/>
      <c r="I67" s="52"/>
      <c r="J67" s="52"/>
    </row>
    <row r="68" spans="2:10" x14ac:dyDescent="0.35">
      <c r="B68" s="51" t="s">
        <v>16</v>
      </c>
      <c r="C68" s="51" t="s">
        <v>89</v>
      </c>
      <c r="D68" s="52"/>
      <c r="E68" s="52"/>
      <c r="F68" s="52"/>
      <c r="G68" s="52"/>
      <c r="H68" s="52"/>
      <c r="I68" s="52"/>
      <c r="J68" s="52"/>
    </row>
    <row r="69" spans="2:10" x14ac:dyDescent="0.35">
      <c r="B69" s="53"/>
      <c r="C69" s="56" t="s">
        <v>90</v>
      </c>
      <c r="D69" s="52">
        <v>0.02</v>
      </c>
      <c r="E69" s="144" t="s">
        <v>78</v>
      </c>
      <c r="F69" s="52">
        <v>0.02</v>
      </c>
      <c r="G69" s="144" t="s">
        <v>78</v>
      </c>
      <c r="H69" s="52">
        <v>0.1</v>
      </c>
      <c r="I69" s="52">
        <v>0.3</v>
      </c>
      <c r="J69" s="52">
        <v>1</v>
      </c>
    </row>
    <row r="70" spans="2:10" x14ac:dyDescent="0.35">
      <c r="B70" s="53"/>
      <c r="C70" s="56" t="s">
        <v>91</v>
      </c>
      <c r="D70" s="52">
        <v>0.02</v>
      </c>
      <c r="E70" s="144" t="s">
        <v>78</v>
      </c>
      <c r="F70" s="52">
        <v>0.02</v>
      </c>
      <c r="G70" s="144" t="s">
        <v>78</v>
      </c>
      <c r="H70" s="52">
        <v>0.1</v>
      </c>
      <c r="I70" s="52">
        <v>0.3</v>
      </c>
      <c r="J70" s="52">
        <v>1</v>
      </c>
    </row>
    <row r="71" spans="2:10" x14ac:dyDescent="0.35">
      <c r="B71" s="53"/>
      <c r="C71" s="56" t="s">
        <v>92</v>
      </c>
      <c r="D71" s="52">
        <v>0.02</v>
      </c>
      <c r="E71" s="144" t="s">
        <v>78</v>
      </c>
      <c r="F71" s="52">
        <v>0.02</v>
      </c>
      <c r="G71" s="144" t="s">
        <v>78</v>
      </c>
      <c r="H71" s="52">
        <v>0.1</v>
      </c>
      <c r="I71" s="52">
        <v>0.3</v>
      </c>
      <c r="J71" s="52">
        <v>1</v>
      </c>
    </row>
    <row r="72" spans="2:10" x14ac:dyDescent="0.35">
      <c r="B72" s="53"/>
      <c r="C72" s="56" t="s">
        <v>93</v>
      </c>
      <c r="D72" s="52">
        <v>0.02</v>
      </c>
      <c r="E72" s="144" t="s">
        <v>78</v>
      </c>
      <c r="F72" s="52">
        <v>0.02</v>
      </c>
      <c r="G72" s="144" t="s">
        <v>78</v>
      </c>
      <c r="H72" s="52">
        <v>0.1</v>
      </c>
      <c r="I72" s="52">
        <v>0.3</v>
      </c>
      <c r="J72" s="52">
        <v>1</v>
      </c>
    </row>
    <row r="73" spans="2:10" x14ac:dyDescent="0.35">
      <c r="B73" s="53"/>
      <c r="C73" s="56" t="s">
        <v>94</v>
      </c>
      <c r="D73" s="52">
        <v>0.02</v>
      </c>
      <c r="E73" s="144" t="s">
        <v>78</v>
      </c>
      <c r="F73" s="52">
        <v>0.02</v>
      </c>
      <c r="G73" s="144" t="s">
        <v>78</v>
      </c>
      <c r="H73" s="52">
        <v>0.1</v>
      </c>
      <c r="I73" s="52">
        <v>0.3</v>
      </c>
      <c r="J73" s="52">
        <v>1</v>
      </c>
    </row>
    <row r="74" spans="2:10" x14ac:dyDescent="0.35">
      <c r="B74" s="53"/>
      <c r="C74" s="56" t="s">
        <v>95</v>
      </c>
      <c r="D74" s="52">
        <v>0.02</v>
      </c>
      <c r="E74" s="144" t="s">
        <v>78</v>
      </c>
      <c r="F74" s="52">
        <v>0.02</v>
      </c>
      <c r="G74" s="144" t="s">
        <v>78</v>
      </c>
      <c r="H74" s="52">
        <v>0.1</v>
      </c>
      <c r="I74" s="52">
        <v>0.3</v>
      </c>
      <c r="J74" s="52">
        <v>1</v>
      </c>
    </row>
    <row r="75" spans="2:10" x14ac:dyDescent="0.35">
      <c r="B75" s="53"/>
      <c r="C75" s="58"/>
      <c r="D75" s="52"/>
      <c r="E75" s="52"/>
      <c r="F75" s="52"/>
      <c r="G75" s="52"/>
      <c r="H75" s="52"/>
      <c r="I75" s="52"/>
      <c r="J75" s="52"/>
    </row>
    <row r="76" spans="2:10" x14ac:dyDescent="0.35">
      <c r="B76" s="51" t="s">
        <v>2</v>
      </c>
      <c r="C76" s="57" t="s">
        <v>57</v>
      </c>
      <c r="D76" s="52"/>
      <c r="E76" s="52"/>
      <c r="F76" s="52"/>
      <c r="G76" s="52"/>
      <c r="H76" s="52"/>
      <c r="I76" s="52"/>
      <c r="J76" s="52"/>
    </row>
    <row r="77" spans="2:10" x14ac:dyDescent="0.35">
      <c r="B77" s="53"/>
      <c r="C77" s="63" t="s">
        <v>56</v>
      </c>
      <c r="D77" s="52"/>
      <c r="E77" s="52"/>
      <c r="F77" s="52"/>
      <c r="G77" s="52"/>
      <c r="H77" s="52"/>
      <c r="I77" s="52"/>
      <c r="J77" s="52"/>
    </row>
    <row r="78" spans="2:10" x14ac:dyDescent="0.35">
      <c r="B78" s="53"/>
      <c r="C78" s="53" t="s">
        <v>106</v>
      </c>
      <c r="D78" s="52">
        <v>1</v>
      </c>
      <c r="E78" s="144" t="s">
        <v>187</v>
      </c>
      <c r="F78" s="52">
        <v>1</v>
      </c>
      <c r="G78" s="144" t="s">
        <v>187</v>
      </c>
      <c r="H78" s="52">
        <v>1</v>
      </c>
      <c r="I78" s="52" t="s">
        <v>12</v>
      </c>
      <c r="J78" s="52" t="s">
        <v>12</v>
      </c>
    </row>
    <row r="79" spans="2:10" x14ac:dyDescent="0.35">
      <c r="B79" s="53"/>
      <c r="C79" s="53" t="s">
        <v>104</v>
      </c>
      <c r="D79" s="52">
        <v>1</v>
      </c>
      <c r="E79" s="144" t="s">
        <v>187</v>
      </c>
      <c r="F79" s="52">
        <v>1</v>
      </c>
      <c r="G79" s="144" t="s">
        <v>187</v>
      </c>
      <c r="H79" s="52">
        <v>1</v>
      </c>
      <c r="I79" s="52" t="s">
        <v>12</v>
      </c>
      <c r="J79" s="52" t="s">
        <v>12</v>
      </c>
    </row>
    <row r="80" spans="2:10" x14ac:dyDescent="0.35">
      <c r="B80" s="53"/>
      <c r="C80" s="53" t="s">
        <v>105</v>
      </c>
      <c r="D80" s="52">
        <v>1</v>
      </c>
      <c r="E80" s="144" t="s">
        <v>187</v>
      </c>
      <c r="F80" s="52">
        <v>1</v>
      </c>
      <c r="G80" s="144" t="s">
        <v>187</v>
      </c>
      <c r="H80" s="52">
        <v>1</v>
      </c>
      <c r="I80" s="52" t="s">
        <v>12</v>
      </c>
      <c r="J80" s="52" t="s">
        <v>12</v>
      </c>
    </row>
    <row r="81" spans="2:10" x14ac:dyDescent="0.35">
      <c r="B81" s="53"/>
      <c r="C81" s="53" t="s">
        <v>107</v>
      </c>
      <c r="D81" s="52">
        <v>1</v>
      </c>
      <c r="E81" s="144" t="s">
        <v>63</v>
      </c>
      <c r="F81" s="52">
        <v>1</v>
      </c>
      <c r="G81" s="144" t="s">
        <v>63</v>
      </c>
      <c r="H81" s="52">
        <v>1</v>
      </c>
      <c r="I81" s="52" t="s">
        <v>12</v>
      </c>
      <c r="J81" s="52" t="s">
        <v>12</v>
      </c>
    </row>
    <row r="82" spans="2:10" x14ac:dyDescent="0.35">
      <c r="B82" s="53"/>
      <c r="C82" s="53"/>
      <c r="D82" s="52"/>
      <c r="E82" s="52"/>
      <c r="F82" s="52"/>
      <c r="G82" s="52"/>
      <c r="H82" s="52"/>
      <c r="I82" s="52"/>
      <c r="J82" s="52"/>
    </row>
    <row r="83" spans="2:10" x14ac:dyDescent="0.35">
      <c r="B83" s="53"/>
      <c r="C83" s="53" t="s">
        <v>112</v>
      </c>
      <c r="D83" s="52">
        <v>0.1</v>
      </c>
      <c r="E83" s="144" t="s">
        <v>63</v>
      </c>
      <c r="F83" s="152">
        <v>1</v>
      </c>
      <c r="G83" s="144" t="s">
        <v>63</v>
      </c>
      <c r="H83" s="52">
        <v>1</v>
      </c>
      <c r="I83" s="52" t="s">
        <v>12</v>
      </c>
      <c r="J83" s="52" t="s">
        <v>12</v>
      </c>
    </row>
    <row r="84" spans="2:10" x14ac:dyDescent="0.35">
      <c r="B84" s="53"/>
      <c r="C84" s="53" t="s">
        <v>10</v>
      </c>
      <c r="D84" s="52">
        <v>0.1</v>
      </c>
      <c r="E84" s="144" t="s">
        <v>171</v>
      </c>
      <c r="F84" s="152">
        <v>1</v>
      </c>
      <c r="G84" s="144" t="s">
        <v>63</v>
      </c>
      <c r="H84" s="52">
        <v>1</v>
      </c>
      <c r="I84" s="52" t="s">
        <v>12</v>
      </c>
      <c r="J84" s="52" t="s">
        <v>12</v>
      </c>
    </row>
    <row r="85" spans="2:10" x14ac:dyDescent="0.35">
      <c r="B85" s="53"/>
      <c r="C85" s="53" t="s">
        <v>3</v>
      </c>
      <c r="D85" s="52">
        <v>0.3</v>
      </c>
      <c r="E85" s="144" t="s">
        <v>171</v>
      </c>
      <c r="F85" s="52">
        <v>0.3</v>
      </c>
      <c r="G85" s="144" t="s">
        <v>171</v>
      </c>
      <c r="H85" s="52">
        <v>1</v>
      </c>
      <c r="I85" s="52" t="s">
        <v>12</v>
      </c>
      <c r="J85" s="52" t="s">
        <v>12</v>
      </c>
    </row>
    <row r="86" spans="2:10" x14ac:dyDescent="0.35">
      <c r="B86" s="53"/>
      <c r="C86" s="53" t="s">
        <v>4</v>
      </c>
      <c r="D86" s="52">
        <v>0.2</v>
      </c>
      <c r="E86" s="144" t="s">
        <v>171</v>
      </c>
      <c r="F86" s="152">
        <v>1</v>
      </c>
      <c r="G86" s="144" t="s">
        <v>171</v>
      </c>
      <c r="H86" s="52">
        <v>1</v>
      </c>
      <c r="I86" s="52" t="s">
        <v>12</v>
      </c>
      <c r="J86" s="52" t="s">
        <v>12</v>
      </c>
    </row>
    <row r="87" spans="2:10" x14ac:dyDescent="0.35">
      <c r="B87" s="53"/>
      <c r="C87" s="53" t="s">
        <v>145</v>
      </c>
      <c r="D87" s="52">
        <v>0.2</v>
      </c>
      <c r="E87" s="144" t="s">
        <v>171</v>
      </c>
      <c r="F87" s="52">
        <v>0.2</v>
      </c>
      <c r="G87" s="144" t="s">
        <v>171</v>
      </c>
      <c r="H87" s="52">
        <v>0.4</v>
      </c>
      <c r="I87" s="52">
        <v>1</v>
      </c>
      <c r="J87" s="52" t="s">
        <v>12</v>
      </c>
    </row>
    <row r="88" spans="2:10" x14ac:dyDescent="0.35">
      <c r="B88" s="53"/>
      <c r="C88" s="53"/>
      <c r="D88" s="52"/>
      <c r="E88" s="52"/>
      <c r="F88" s="52"/>
      <c r="G88" s="52"/>
      <c r="H88" s="52"/>
      <c r="I88" s="52"/>
      <c r="J88" s="52"/>
    </row>
    <row r="89" spans="2:10" x14ac:dyDescent="0.35">
      <c r="B89" s="53"/>
      <c r="C89" s="60" t="s">
        <v>65</v>
      </c>
      <c r="D89" s="52"/>
      <c r="E89" s="52"/>
      <c r="F89" s="52"/>
      <c r="G89" s="52"/>
      <c r="H89" s="52"/>
      <c r="I89" s="52"/>
      <c r="J89" s="52"/>
    </row>
    <row r="90" spans="2:10" x14ac:dyDescent="0.35">
      <c r="B90" s="53"/>
      <c r="C90" s="55" t="s">
        <v>97</v>
      </c>
      <c r="D90" s="52">
        <v>0.2</v>
      </c>
      <c r="E90" s="144" t="s">
        <v>102</v>
      </c>
      <c r="F90" s="52">
        <v>0.2</v>
      </c>
      <c r="G90" s="144" t="s">
        <v>102</v>
      </c>
      <c r="H90" s="52">
        <v>1</v>
      </c>
      <c r="I90" s="52" t="s">
        <v>12</v>
      </c>
      <c r="J90" s="52" t="s">
        <v>12</v>
      </c>
    </row>
    <row r="91" spans="2:10" x14ac:dyDescent="0.35">
      <c r="B91" s="53"/>
      <c r="C91" s="55" t="s">
        <v>98</v>
      </c>
      <c r="D91" s="52">
        <v>0.2</v>
      </c>
      <c r="E91" s="144" t="s">
        <v>102</v>
      </c>
      <c r="F91" s="52">
        <v>0.2</v>
      </c>
      <c r="G91" s="144" t="s">
        <v>102</v>
      </c>
      <c r="H91" s="52">
        <v>1</v>
      </c>
      <c r="I91" s="52" t="s">
        <v>12</v>
      </c>
      <c r="J91" s="52" t="s">
        <v>12</v>
      </c>
    </row>
    <row r="92" spans="2:10" x14ac:dyDescent="0.35">
      <c r="B92" s="53"/>
      <c r="C92" s="53" t="s">
        <v>99</v>
      </c>
      <c r="D92" s="52">
        <v>0.2</v>
      </c>
      <c r="E92" s="144" t="s">
        <v>102</v>
      </c>
      <c r="F92" s="52">
        <v>0.2</v>
      </c>
      <c r="G92" s="144" t="s">
        <v>102</v>
      </c>
      <c r="H92" s="52">
        <v>1</v>
      </c>
      <c r="I92" s="52" t="s">
        <v>12</v>
      </c>
      <c r="J92" s="52" t="s">
        <v>12</v>
      </c>
    </row>
    <row r="93" spans="2:10" x14ac:dyDescent="0.35">
      <c r="B93" s="53"/>
      <c r="C93" s="53" t="s">
        <v>100</v>
      </c>
      <c r="D93" s="52">
        <v>0.2</v>
      </c>
      <c r="E93" s="144" t="s">
        <v>102</v>
      </c>
      <c r="F93" s="52">
        <v>0.2</v>
      </c>
      <c r="G93" s="144" t="s">
        <v>102</v>
      </c>
      <c r="H93" s="52">
        <v>1</v>
      </c>
      <c r="I93" s="52" t="s">
        <v>12</v>
      </c>
      <c r="J93" s="52" t="s">
        <v>12</v>
      </c>
    </row>
    <row r="94" spans="2:10" x14ac:dyDescent="0.35">
      <c r="B94" s="53"/>
      <c r="C94" s="53" t="s">
        <v>101</v>
      </c>
      <c r="D94" s="52">
        <v>0.2</v>
      </c>
      <c r="E94" s="144" t="s">
        <v>102</v>
      </c>
      <c r="F94" s="52">
        <v>0.2</v>
      </c>
      <c r="G94" s="144" t="s">
        <v>102</v>
      </c>
      <c r="H94" s="52">
        <v>1</v>
      </c>
      <c r="I94" s="52" t="s">
        <v>12</v>
      </c>
      <c r="J94" s="52" t="s">
        <v>12</v>
      </c>
    </row>
    <row r="95" spans="2:10" x14ac:dyDescent="0.35">
      <c r="D95" s="50"/>
      <c r="E95" s="50"/>
      <c r="F95" s="50"/>
      <c r="G95" s="50"/>
    </row>
    <row r="96" spans="2:10" x14ac:dyDescent="0.35">
      <c r="D96" s="50"/>
      <c r="E96" s="50"/>
      <c r="F96" s="50"/>
      <c r="G96" s="50"/>
    </row>
    <row r="97" spans="4:7" x14ac:dyDescent="0.35">
      <c r="D97" s="50"/>
      <c r="E97" s="50"/>
      <c r="F97" s="50"/>
      <c r="G97" s="50"/>
    </row>
  </sheetData>
  <mergeCells count="2">
    <mergeCell ref="H2:J2"/>
    <mergeCell ref="H3:J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85DE-E7BC-422C-9678-14B68E11DB99}">
  <dimension ref="B1:G166"/>
  <sheetViews>
    <sheetView zoomScaleNormal="100" workbookViewId="0">
      <pane ySplit="4" topLeftCell="A50" activePane="bottomLeft" state="frozen"/>
      <selection pane="bottomLeft" activeCell="I56" sqref="I56"/>
    </sheetView>
  </sheetViews>
  <sheetFormatPr baseColWidth="10" defaultRowHeight="14.5" x14ac:dyDescent="0.35"/>
  <cols>
    <col min="1" max="1" width="4.453125" customWidth="1"/>
    <col min="3" max="3" width="48.453125" customWidth="1"/>
    <col min="4" max="4" width="15.6328125" customWidth="1"/>
    <col min="5" max="5" width="16" customWidth="1"/>
    <col min="6" max="6" width="16.54296875" customWidth="1"/>
    <col min="7" max="7" width="32" customWidth="1"/>
  </cols>
  <sheetData>
    <row r="1" spans="2:7" ht="15" thickBot="1" x14ac:dyDescent="0.4"/>
    <row r="2" spans="2:7" ht="14.4" customHeight="1" x14ac:dyDescent="0.35">
      <c r="B2" s="46"/>
      <c r="C2" s="48"/>
      <c r="D2" s="207" t="s">
        <v>132</v>
      </c>
      <c r="E2" s="208"/>
      <c r="F2" s="209"/>
      <c r="G2" s="48"/>
    </row>
    <row r="3" spans="2:7" ht="43.25" customHeight="1" thickBot="1" x14ac:dyDescent="0.4">
      <c r="B3" s="47" t="s">
        <v>13</v>
      </c>
      <c r="C3" s="64" t="s">
        <v>0</v>
      </c>
      <c r="D3" s="210"/>
      <c r="E3" s="211"/>
      <c r="F3" s="212"/>
      <c r="G3" s="64" t="s">
        <v>124</v>
      </c>
    </row>
    <row r="4" spans="2:7" ht="15" customHeight="1" x14ac:dyDescent="0.35">
      <c r="B4" s="47"/>
      <c r="C4" s="49"/>
      <c r="D4" s="45">
        <v>1</v>
      </c>
      <c r="E4" s="45">
        <v>2</v>
      </c>
      <c r="F4" s="45">
        <v>3</v>
      </c>
      <c r="G4" s="45"/>
    </row>
    <row r="5" spans="2:7" x14ac:dyDescent="0.35">
      <c r="B5" s="51" t="s">
        <v>42</v>
      </c>
      <c r="C5" s="51" t="s">
        <v>115</v>
      </c>
      <c r="D5" s="53"/>
      <c r="E5" s="53"/>
      <c r="F5" s="53"/>
      <c r="G5" s="53"/>
    </row>
    <row r="6" spans="2:7" x14ac:dyDescent="0.35">
      <c r="B6" s="53"/>
      <c r="C6" s="54" t="s">
        <v>125</v>
      </c>
      <c r="D6" s="185" t="s">
        <v>219</v>
      </c>
      <c r="E6" s="185" t="s">
        <v>218</v>
      </c>
      <c r="F6" s="53"/>
      <c r="G6" s="53"/>
    </row>
    <row r="7" spans="2:7" x14ac:dyDescent="0.35">
      <c r="B7" s="53"/>
      <c r="C7" s="56" t="s">
        <v>126</v>
      </c>
      <c r="D7" s="66">
        <f>1360*0.2</f>
        <v>272</v>
      </c>
      <c r="E7" s="66">
        <f>1360*1.1</f>
        <v>1496.0000000000002</v>
      </c>
      <c r="F7" s="67" t="s">
        <v>12</v>
      </c>
      <c r="G7" s="53" t="s">
        <v>217</v>
      </c>
    </row>
    <row r="8" spans="2:7" x14ac:dyDescent="0.35">
      <c r="B8" s="53"/>
      <c r="C8" s="56" t="s">
        <v>128</v>
      </c>
      <c r="D8" s="66">
        <f>1650*0.2</f>
        <v>330</v>
      </c>
      <c r="E8" s="66">
        <f>1650*1.1</f>
        <v>1815.0000000000002</v>
      </c>
      <c r="F8" s="67" t="s">
        <v>12</v>
      </c>
      <c r="G8" s="53" t="s">
        <v>217</v>
      </c>
    </row>
    <row r="9" spans="2:7" x14ac:dyDescent="0.35">
      <c r="B9" s="53"/>
      <c r="C9" s="56" t="s">
        <v>127</v>
      </c>
      <c r="D9" s="66">
        <f>2200*0.2</f>
        <v>440</v>
      </c>
      <c r="E9" s="66">
        <f>2200*1.1</f>
        <v>2420</v>
      </c>
      <c r="F9" s="67" t="s">
        <v>12</v>
      </c>
      <c r="G9" s="53" t="s">
        <v>217</v>
      </c>
    </row>
    <row r="10" spans="2:7" x14ac:dyDescent="0.35">
      <c r="B10" s="53"/>
      <c r="C10" s="56" t="s">
        <v>129</v>
      </c>
      <c r="D10" s="66">
        <f>2860*0.2</f>
        <v>572</v>
      </c>
      <c r="E10" s="66">
        <f>2860*1.1</f>
        <v>3146.0000000000005</v>
      </c>
      <c r="F10" s="67" t="s">
        <v>12</v>
      </c>
      <c r="G10" s="53" t="s">
        <v>217</v>
      </c>
    </row>
    <row r="11" spans="2:7" x14ac:dyDescent="0.35">
      <c r="B11" s="53"/>
      <c r="C11" s="56" t="s">
        <v>130</v>
      </c>
      <c r="D11" s="66">
        <f>3620*0.2</f>
        <v>724</v>
      </c>
      <c r="E11" s="66">
        <f>3620*1.1</f>
        <v>3982.0000000000005</v>
      </c>
      <c r="F11" s="67" t="s">
        <v>12</v>
      </c>
      <c r="G11" s="53" t="s">
        <v>217</v>
      </c>
    </row>
    <row r="12" spans="2:7" x14ac:dyDescent="0.35">
      <c r="B12" s="53"/>
      <c r="C12" s="56" t="s">
        <v>45</v>
      </c>
      <c r="D12" s="66">
        <f xml:space="preserve"> 950*0.2</f>
        <v>190</v>
      </c>
      <c r="E12" s="66">
        <f xml:space="preserve"> 950*1.1</f>
        <v>1045</v>
      </c>
      <c r="F12" s="67" t="s">
        <v>12</v>
      </c>
      <c r="G12" s="53" t="s">
        <v>242</v>
      </c>
    </row>
    <row r="13" spans="2:7" x14ac:dyDescent="0.35">
      <c r="B13" s="53"/>
      <c r="C13" s="55"/>
      <c r="D13" s="66"/>
      <c r="E13" s="66"/>
      <c r="F13" s="66"/>
      <c r="G13" s="53"/>
    </row>
    <row r="14" spans="2:7" x14ac:dyDescent="0.35">
      <c r="B14" s="51" t="s">
        <v>42</v>
      </c>
      <c r="C14" s="51" t="s">
        <v>55</v>
      </c>
      <c r="D14" s="66">
        <v>100000</v>
      </c>
      <c r="E14" s="67" t="s">
        <v>12</v>
      </c>
      <c r="F14" s="67" t="s">
        <v>12</v>
      </c>
      <c r="G14" s="53" t="s">
        <v>135</v>
      </c>
    </row>
    <row r="15" spans="2:7" x14ac:dyDescent="0.35">
      <c r="B15" s="62"/>
      <c r="C15" s="62"/>
      <c r="D15" s="66"/>
      <c r="E15" s="66"/>
      <c r="F15" s="66"/>
      <c r="G15" s="53"/>
    </row>
    <row r="16" spans="2:7" x14ac:dyDescent="0.35">
      <c r="B16" s="51" t="s">
        <v>42</v>
      </c>
      <c r="C16" s="51" t="s">
        <v>68</v>
      </c>
      <c r="D16" s="174" t="s">
        <v>218</v>
      </c>
      <c r="E16" s="66"/>
      <c r="F16" s="66"/>
      <c r="G16" s="53"/>
    </row>
    <row r="17" spans="2:7" x14ac:dyDescent="0.35">
      <c r="B17" s="53"/>
      <c r="C17" s="56" t="s">
        <v>69</v>
      </c>
      <c r="D17" s="66">
        <f>4080000*1.5</f>
        <v>6120000</v>
      </c>
      <c r="E17" s="67" t="s">
        <v>12</v>
      </c>
      <c r="F17" s="67" t="s">
        <v>12</v>
      </c>
      <c r="G17" s="53" t="s">
        <v>217</v>
      </c>
    </row>
    <row r="18" spans="2:7" x14ac:dyDescent="0.35">
      <c r="B18" s="53"/>
      <c r="C18" s="53"/>
      <c r="D18" s="66"/>
      <c r="E18" s="66"/>
      <c r="F18" s="66"/>
      <c r="G18" s="53"/>
    </row>
    <row r="19" spans="2:7" x14ac:dyDescent="0.35">
      <c r="B19" s="51" t="s">
        <v>42</v>
      </c>
      <c r="C19" s="57" t="s">
        <v>26</v>
      </c>
      <c r="D19" s="185" t="s">
        <v>219</v>
      </c>
      <c r="E19" s="185" t="s">
        <v>218</v>
      </c>
      <c r="F19" s="66"/>
      <c r="G19" s="53"/>
    </row>
    <row r="20" spans="2:7" x14ac:dyDescent="0.35">
      <c r="B20" s="55"/>
      <c r="C20" s="167" t="s">
        <v>239</v>
      </c>
      <c r="D20" s="166">
        <v>12500</v>
      </c>
      <c r="E20" s="217">
        <v>55000.000000000007</v>
      </c>
      <c r="F20" s="169" t="s">
        <v>12</v>
      </c>
      <c r="G20" s="167" t="s">
        <v>242</v>
      </c>
    </row>
    <row r="21" spans="2:7" x14ac:dyDescent="0.35">
      <c r="B21" s="55"/>
      <c r="C21" s="58" t="s">
        <v>226</v>
      </c>
      <c r="D21" s="73">
        <v>15000</v>
      </c>
      <c r="E21" s="214">
        <v>66000</v>
      </c>
      <c r="F21" s="184" t="s">
        <v>12</v>
      </c>
      <c r="G21" s="55" t="s">
        <v>242</v>
      </c>
    </row>
    <row r="22" spans="2:7" x14ac:dyDescent="0.35">
      <c r="B22" s="55"/>
      <c r="C22" s="58" t="s">
        <v>227</v>
      </c>
      <c r="D22" s="73">
        <v>100000</v>
      </c>
      <c r="E22" s="214">
        <v>440000.00000000006</v>
      </c>
      <c r="F22" s="184" t="s">
        <v>12</v>
      </c>
      <c r="G22" s="55" t="s">
        <v>242</v>
      </c>
    </row>
    <row r="23" spans="2:7" x14ac:dyDescent="0.35">
      <c r="B23" s="55"/>
      <c r="C23" s="168" t="s">
        <v>228</v>
      </c>
      <c r="D23" s="166">
        <v>175000</v>
      </c>
      <c r="E23" s="216">
        <v>770000.00000000012</v>
      </c>
      <c r="F23" s="170" t="s">
        <v>12</v>
      </c>
      <c r="G23" s="167" t="s">
        <v>242</v>
      </c>
    </row>
    <row r="24" spans="2:7" x14ac:dyDescent="0.35">
      <c r="B24" s="55"/>
      <c r="C24" s="53" t="s">
        <v>240</v>
      </c>
      <c r="D24" s="73">
        <v>15000</v>
      </c>
      <c r="E24" s="215">
        <v>66000</v>
      </c>
      <c r="F24" s="184" t="s">
        <v>12</v>
      </c>
      <c r="G24" s="55" t="s">
        <v>242</v>
      </c>
    </row>
    <row r="25" spans="2:7" x14ac:dyDescent="0.35">
      <c r="B25" s="55"/>
      <c r="C25" s="58" t="s">
        <v>230</v>
      </c>
      <c r="D25" s="73">
        <v>20000</v>
      </c>
      <c r="E25" s="215">
        <v>88000</v>
      </c>
      <c r="F25" s="184" t="s">
        <v>12</v>
      </c>
      <c r="G25" s="55" t="s">
        <v>242</v>
      </c>
    </row>
    <row r="26" spans="2:7" x14ac:dyDescent="0.35">
      <c r="B26" s="55"/>
      <c r="C26" s="58" t="s">
        <v>231</v>
      </c>
      <c r="D26" s="73">
        <v>2125000</v>
      </c>
      <c r="E26" s="214">
        <v>9350000</v>
      </c>
      <c r="F26" s="184" t="s">
        <v>12</v>
      </c>
      <c r="G26" s="53" t="s">
        <v>217</v>
      </c>
    </row>
    <row r="27" spans="2:7" x14ac:dyDescent="0.35">
      <c r="B27" s="55"/>
      <c r="C27" s="168" t="s">
        <v>232</v>
      </c>
      <c r="D27" s="166">
        <v>3025000</v>
      </c>
      <c r="E27" s="217">
        <v>13310000.000000002</v>
      </c>
      <c r="F27" s="170" t="s">
        <v>12</v>
      </c>
      <c r="G27" s="167" t="s">
        <v>217</v>
      </c>
    </row>
    <row r="28" spans="2:7" x14ac:dyDescent="0.35">
      <c r="B28" s="55"/>
      <c r="C28" s="53" t="s">
        <v>241</v>
      </c>
      <c r="D28" s="73">
        <v>17500</v>
      </c>
      <c r="E28" s="214">
        <v>77000</v>
      </c>
      <c r="F28" s="184" t="s">
        <v>12</v>
      </c>
      <c r="G28" s="55" t="s">
        <v>242</v>
      </c>
    </row>
    <row r="29" spans="2:7" x14ac:dyDescent="0.35">
      <c r="B29" s="55"/>
      <c r="C29" s="58" t="s">
        <v>234</v>
      </c>
      <c r="D29" s="73">
        <v>30000</v>
      </c>
      <c r="E29" s="214">
        <v>132000</v>
      </c>
      <c r="F29" s="74" t="s">
        <v>12</v>
      </c>
      <c r="G29" s="55" t="s">
        <v>242</v>
      </c>
    </row>
    <row r="30" spans="2:7" x14ac:dyDescent="0.35">
      <c r="B30" s="55"/>
      <c r="C30" s="58" t="s">
        <v>235</v>
      </c>
      <c r="D30" s="73">
        <v>2125000</v>
      </c>
      <c r="E30" s="214">
        <v>9350000</v>
      </c>
      <c r="F30" s="74" t="s">
        <v>12</v>
      </c>
      <c r="G30" s="53" t="s">
        <v>217</v>
      </c>
    </row>
    <row r="31" spans="2:7" x14ac:dyDescent="0.35">
      <c r="B31" s="55"/>
      <c r="C31" s="168" t="s">
        <v>236</v>
      </c>
      <c r="D31" s="166">
        <v>3025000</v>
      </c>
      <c r="E31" s="217">
        <v>13310000.000000002</v>
      </c>
      <c r="F31" s="169" t="s">
        <v>12</v>
      </c>
      <c r="G31" s="167" t="s">
        <v>217</v>
      </c>
    </row>
    <row r="32" spans="2:7" x14ac:dyDescent="0.35">
      <c r="B32" s="55"/>
      <c r="C32" s="61"/>
      <c r="D32" s="73"/>
      <c r="E32" s="74"/>
      <c r="F32" s="74"/>
      <c r="G32" s="55"/>
    </row>
    <row r="33" spans="2:7" x14ac:dyDescent="0.35">
      <c r="B33" s="53"/>
      <c r="C33" s="58" t="s">
        <v>116</v>
      </c>
      <c r="D33" s="66">
        <v>150000</v>
      </c>
      <c r="E33" s="66">
        <v>150000</v>
      </c>
      <c r="F33" s="68" t="s">
        <v>12</v>
      </c>
      <c r="G33" s="53" t="s">
        <v>63</v>
      </c>
    </row>
    <row r="34" spans="2:7" x14ac:dyDescent="0.35">
      <c r="B34" s="53"/>
      <c r="C34" s="58"/>
      <c r="D34" s="66"/>
      <c r="E34" s="66"/>
      <c r="F34" s="68"/>
      <c r="G34" s="53"/>
    </row>
    <row r="35" spans="2:7" x14ac:dyDescent="0.35">
      <c r="B35" s="51" t="s">
        <v>42</v>
      </c>
      <c r="C35" s="51" t="s">
        <v>52</v>
      </c>
      <c r="D35" s="174" t="s">
        <v>237</v>
      </c>
      <c r="E35" s="66"/>
      <c r="F35" s="66"/>
      <c r="G35" s="53"/>
    </row>
    <row r="36" spans="2:7" x14ac:dyDescent="0.35">
      <c r="B36" s="53"/>
      <c r="C36" s="55" t="s">
        <v>137</v>
      </c>
      <c r="D36" s="66">
        <v>60000000</v>
      </c>
      <c r="E36" s="174" t="s">
        <v>12</v>
      </c>
      <c r="F36" s="175" t="s">
        <v>12</v>
      </c>
      <c r="G36" s="53" t="s">
        <v>276</v>
      </c>
    </row>
    <row r="37" spans="2:7" x14ac:dyDescent="0.35">
      <c r="B37" s="53"/>
      <c r="C37" s="56" t="s">
        <v>138</v>
      </c>
      <c r="D37" s="66">
        <v>85000000</v>
      </c>
      <c r="E37" s="174" t="s">
        <v>12</v>
      </c>
      <c r="F37" s="174" t="s">
        <v>12</v>
      </c>
      <c r="G37" s="53" t="s">
        <v>276</v>
      </c>
    </row>
    <row r="38" spans="2:7" x14ac:dyDescent="0.35">
      <c r="B38" s="53"/>
      <c r="C38" s="58"/>
      <c r="D38" s="66"/>
      <c r="E38" s="66"/>
      <c r="F38" s="66"/>
      <c r="G38" s="53"/>
    </row>
    <row r="39" spans="2:7" x14ac:dyDescent="0.35">
      <c r="B39" s="59" t="s">
        <v>42</v>
      </c>
      <c r="C39" s="59" t="s">
        <v>64</v>
      </c>
      <c r="D39" s="66" t="s">
        <v>253</v>
      </c>
      <c r="E39" s="66"/>
      <c r="F39" s="66"/>
      <c r="G39" s="53"/>
    </row>
    <row r="40" spans="2:7" x14ac:dyDescent="0.35">
      <c r="B40" s="53"/>
      <c r="C40" s="55" t="s">
        <v>243</v>
      </c>
      <c r="D40" s="186">
        <v>103000</v>
      </c>
      <c r="E40" s="174" t="s">
        <v>12</v>
      </c>
      <c r="F40" s="174" t="s">
        <v>12</v>
      </c>
      <c r="G40" s="53" t="s">
        <v>63</v>
      </c>
    </row>
    <row r="41" spans="2:7" x14ac:dyDescent="0.35">
      <c r="B41" s="53"/>
      <c r="C41" s="55" t="s">
        <v>251</v>
      </c>
      <c r="D41" s="186">
        <f>D40*0.1</f>
        <v>10300</v>
      </c>
      <c r="E41" s="174" t="s">
        <v>12</v>
      </c>
      <c r="F41" s="174" t="s">
        <v>12</v>
      </c>
      <c r="G41" s="53" t="s">
        <v>63</v>
      </c>
    </row>
    <row r="42" spans="2:7" x14ac:dyDescent="0.35">
      <c r="B42" s="53"/>
      <c r="C42" s="53" t="s">
        <v>244</v>
      </c>
      <c r="D42" s="66">
        <v>385000</v>
      </c>
      <c r="E42" s="174" t="s">
        <v>12</v>
      </c>
      <c r="F42" s="174" t="s">
        <v>12</v>
      </c>
      <c r="G42" s="53" t="s">
        <v>254</v>
      </c>
    </row>
    <row r="43" spans="2:7" x14ac:dyDescent="0.35">
      <c r="B43" s="53"/>
      <c r="C43" s="55" t="s">
        <v>252</v>
      </c>
      <c r="D43" s="66">
        <f>D42*0.1</f>
        <v>38500</v>
      </c>
      <c r="E43" s="174" t="s">
        <v>12</v>
      </c>
      <c r="F43" s="174" t="s">
        <v>12</v>
      </c>
      <c r="G43" s="53" t="s">
        <v>63</v>
      </c>
    </row>
    <row r="44" spans="2:7" x14ac:dyDescent="0.35">
      <c r="B44" s="53"/>
      <c r="C44" s="53"/>
      <c r="D44" s="53"/>
      <c r="E44" s="53"/>
      <c r="F44" s="66"/>
      <c r="G44" s="53"/>
    </row>
    <row r="45" spans="2:7" x14ac:dyDescent="0.35">
      <c r="B45" s="53"/>
      <c r="C45" s="53"/>
      <c r="D45" s="53"/>
      <c r="E45" s="53"/>
      <c r="F45" s="53"/>
      <c r="G45" s="53"/>
    </row>
    <row r="46" spans="2:7" x14ac:dyDescent="0.35">
      <c r="B46" s="53"/>
      <c r="C46" s="53"/>
      <c r="D46" s="66"/>
      <c r="E46" s="66"/>
      <c r="F46" s="66"/>
      <c r="G46" s="53"/>
    </row>
    <row r="47" spans="2:7" x14ac:dyDescent="0.35">
      <c r="B47" s="51" t="s">
        <v>16</v>
      </c>
      <c r="C47" s="51" t="s">
        <v>38</v>
      </c>
      <c r="D47" s="66"/>
      <c r="E47" s="66"/>
      <c r="F47" s="66"/>
      <c r="G47" s="53"/>
    </row>
    <row r="48" spans="2:7" x14ac:dyDescent="0.35">
      <c r="B48" s="53"/>
      <c r="C48" s="60" t="s">
        <v>39</v>
      </c>
      <c r="D48" s="185" t="s">
        <v>219</v>
      </c>
      <c r="E48" s="185" t="s">
        <v>218</v>
      </c>
      <c r="F48" s="68"/>
      <c r="G48" s="53"/>
    </row>
    <row r="49" spans="2:7" x14ac:dyDescent="0.35">
      <c r="B49" s="53"/>
      <c r="C49" s="53" t="s">
        <v>17</v>
      </c>
      <c r="D49" s="66">
        <f>1300*0.1</f>
        <v>130</v>
      </c>
      <c r="E49" s="66">
        <f>1300*1.1</f>
        <v>1430.0000000000002</v>
      </c>
      <c r="F49" s="68" t="s">
        <v>12</v>
      </c>
      <c r="G49" s="53" t="s">
        <v>63</v>
      </c>
    </row>
    <row r="50" spans="2:7" x14ac:dyDescent="0.35">
      <c r="B50" s="53"/>
      <c r="C50" s="53" t="s">
        <v>19</v>
      </c>
      <c r="D50" s="66">
        <f>1300*0.1</f>
        <v>130</v>
      </c>
      <c r="E50" s="66">
        <f>1300*1.1</f>
        <v>1430.0000000000002</v>
      </c>
      <c r="F50" s="68" t="s">
        <v>12</v>
      </c>
      <c r="G50" s="53" t="s">
        <v>63</v>
      </c>
    </row>
    <row r="51" spans="2:7" x14ac:dyDescent="0.35">
      <c r="B51" s="53"/>
      <c r="C51" s="60" t="s">
        <v>41</v>
      </c>
      <c r="D51" s="174" t="s">
        <v>218</v>
      </c>
      <c r="E51" s="68"/>
      <c r="F51" s="68"/>
      <c r="G51" s="53"/>
    </row>
    <row r="52" spans="2:7" x14ac:dyDescent="0.35">
      <c r="B52" s="53"/>
      <c r="C52" s="53" t="s">
        <v>40</v>
      </c>
      <c r="D52" s="66">
        <v>850</v>
      </c>
      <c r="E52" s="68" t="s">
        <v>12</v>
      </c>
      <c r="F52" s="68" t="s">
        <v>12</v>
      </c>
      <c r="G52" s="53" t="s">
        <v>63</v>
      </c>
    </row>
    <row r="53" spans="2:7" x14ac:dyDescent="0.35">
      <c r="B53" s="53"/>
      <c r="C53" s="53" t="s">
        <v>20</v>
      </c>
      <c r="D53" s="66">
        <v>950</v>
      </c>
      <c r="E53" s="68" t="s">
        <v>12</v>
      </c>
      <c r="F53" s="68" t="s">
        <v>12</v>
      </c>
      <c r="G53" s="53" t="s">
        <v>63</v>
      </c>
    </row>
    <row r="54" spans="2:7" x14ac:dyDescent="0.35">
      <c r="B54" s="53"/>
      <c r="C54" s="53" t="s">
        <v>21</v>
      </c>
      <c r="D54" s="66">
        <v>850</v>
      </c>
      <c r="E54" s="68" t="s">
        <v>12</v>
      </c>
      <c r="F54" s="68" t="s">
        <v>12</v>
      </c>
      <c r="G54" s="53" t="s">
        <v>63</v>
      </c>
    </row>
    <row r="55" spans="2:7" x14ac:dyDescent="0.35">
      <c r="B55" s="53"/>
      <c r="C55" s="53" t="s">
        <v>22</v>
      </c>
      <c r="D55" s="66">
        <v>850</v>
      </c>
      <c r="E55" s="68" t="s">
        <v>12</v>
      </c>
      <c r="F55" s="68" t="s">
        <v>12</v>
      </c>
      <c r="G55" s="53" t="s">
        <v>63</v>
      </c>
    </row>
    <row r="56" spans="2:7" x14ac:dyDescent="0.35">
      <c r="B56" s="53"/>
      <c r="C56" s="53" t="s">
        <v>23</v>
      </c>
      <c r="D56" s="66">
        <v>850</v>
      </c>
      <c r="E56" s="68" t="s">
        <v>12</v>
      </c>
      <c r="F56" s="68" t="s">
        <v>12</v>
      </c>
      <c r="G56" s="53" t="s">
        <v>63</v>
      </c>
    </row>
    <row r="57" spans="2:7" x14ac:dyDescent="0.35">
      <c r="B57" s="53"/>
      <c r="C57" s="53"/>
      <c r="D57" s="66"/>
      <c r="E57" s="66"/>
      <c r="F57" s="66"/>
      <c r="G57" s="53"/>
    </row>
    <row r="58" spans="2:7" x14ac:dyDescent="0.35">
      <c r="B58" s="51" t="s">
        <v>16</v>
      </c>
      <c r="C58" s="51" t="s">
        <v>24</v>
      </c>
      <c r="D58" s="66">
        <v>30000</v>
      </c>
      <c r="E58" s="68" t="s">
        <v>12</v>
      </c>
      <c r="F58" s="68" t="s">
        <v>12</v>
      </c>
      <c r="G58" s="53" t="s">
        <v>63</v>
      </c>
    </row>
    <row r="59" spans="2:7" x14ac:dyDescent="0.35">
      <c r="B59" s="62"/>
      <c r="C59" s="62"/>
      <c r="D59" s="66"/>
      <c r="E59" s="68"/>
      <c r="F59" s="68"/>
      <c r="G59" s="53"/>
    </row>
    <row r="60" spans="2:7" x14ac:dyDescent="0.35">
      <c r="B60" s="51" t="s">
        <v>16</v>
      </c>
      <c r="C60" s="57" t="s">
        <v>26</v>
      </c>
      <c r="D60" s="66"/>
      <c r="E60" s="68"/>
      <c r="F60" s="68"/>
      <c r="G60" s="53"/>
    </row>
    <row r="61" spans="2:7" x14ac:dyDescent="0.35">
      <c r="B61" s="62"/>
      <c r="C61" s="58" t="s">
        <v>116</v>
      </c>
      <c r="D61" s="66">
        <v>70000</v>
      </c>
      <c r="E61" s="66">
        <v>70000</v>
      </c>
      <c r="F61" s="68" t="s">
        <v>12</v>
      </c>
      <c r="G61" s="53" t="s">
        <v>63</v>
      </c>
    </row>
    <row r="62" spans="2:7" x14ac:dyDescent="0.35">
      <c r="B62" s="62"/>
      <c r="C62" s="188" t="s">
        <v>261</v>
      </c>
      <c r="D62" s="73"/>
      <c r="E62" s="66"/>
      <c r="F62" s="68"/>
      <c r="G62" s="53"/>
    </row>
    <row r="63" spans="2:7" x14ac:dyDescent="0.35">
      <c r="B63" s="62"/>
      <c r="C63" s="53" t="s">
        <v>260</v>
      </c>
      <c r="D63" s="73">
        <v>1250</v>
      </c>
      <c r="E63" s="68" t="s">
        <v>12</v>
      </c>
      <c r="F63" s="68" t="s">
        <v>12</v>
      </c>
      <c r="G63" s="53" t="s">
        <v>63</v>
      </c>
    </row>
    <row r="64" spans="2:7" x14ac:dyDescent="0.35">
      <c r="B64" s="62"/>
      <c r="C64" s="58" t="s">
        <v>28</v>
      </c>
      <c r="D64" s="73">
        <v>7340</v>
      </c>
      <c r="E64" s="73">
        <v>7340</v>
      </c>
      <c r="F64" s="68" t="s">
        <v>12</v>
      </c>
      <c r="G64" s="53" t="s">
        <v>63</v>
      </c>
    </row>
    <row r="65" spans="2:7" x14ac:dyDescent="0.35">
      <c r="B65" s="62"/>
      <c r="C65" s="58" t="s">
        <v>29</v>
      </c>
      <c r="D65" s="69">
        <v>800</v>
      </c>
      <c r="E65" s="73">
        <v>2050</v>
      </c>
      <c r="F65" s="68" t="s">
        <v>12</v>
      </c>
      <c r="G65" s="53" t="s">
        <v>63</v>
      </c>
    </row>
    <row r="66" spans="2:7" x14ac:dyDescent="0.35">
      <c r="B66" s="62"/>
      <c r="C66" s="58" t="s">
        <v>201</v>
      </c>
      <c r="D66" s="73">
        <v>300</v>
      </c>
      <c r="E66" s="68" t="s">
        <v>12</v>
      </c>
      <c r="F66" s="68" t="s">
        <v>12</v>
      </c>
      <c r="G66" s="53" t="s">
        <v>63</v>
      </c>
    </row>
    <row r="67" spans="2:7" x14ac:dyDescent="0.35">
      <c r="B67" s="62"/>
      <c r="C67" s="188" t="s">
        <v>262</v>
      </c>
      <c r="D67" s="73"/>
      <c r="E67" s="66"/>
      <c r="F67" s="68"/>
      <c r="G67" s="53"/>
    </row>
    <row r="68" spans="2:7" x14ac:dyDescent="0.35">
      <c r="B68" s="62"/>
      <c r="C68" s="58" t="s">
        <v>31</v>
      </c>
      <c r="D68" s="73">
        <v>1100</v>
      </c>
      <c r="E68" s="68" t="s">
        <v>12</v>
      </c>
      <c r="F68" s="68" t="s">
        <v>12</v>
      </c>
      <c r="G68" s="53" t="s">
        <v>63</v>
      </c>
    </row>
    <row r="69" spans="2:7" x14ac:dyDescent="0.35">
      <c r="B69" s="62"/>
      <c r="C69" s="58" t="s">
        <v>32</v>
      </c>
      <c r="D69" s="73">
        <v>1250</v>
      </c>
      <c r="E69" s="68" t="s">
        <v>12</v>
      </c>
      <c r="F69" s="68" t="s">
        <v>12</v>
      </c>
      <c r="G69" s="53" t="s">
        <v>63</v>
      </c>
    </row>
    <row r="70" spans="2:7" x14ac:dyDescent="0.35">
      <c r="B70" s="62"/>
      <c r="C70" s="58" t="s">
        <v>33</v>
      </c>
      <c r="D70" s="73">
        <v>0</v>
      </c>
      <c r="E70" s="74" t="s">
        <v>12</v>
      </c>
      <c r="F70" s="68" t="s">
        <v>12</v>
      </c>
      <c r="G70" s="53" t="s">
        <v>63</v>
      </c>
    </row>
    <row r="71" spans="2:7" x14ac:dyDescent="0.35">
      <c r="B71" s="62"/>
      <c r="C71" s="61" t="s">
        <v>154</v>
      </c>
      <c r="D71" s="73">
        <v>0</v>
      </c>
      <c r="E71" s="74" t="s">
        <v>12</v>
      </c>
      <c r="F71" s="68" t="s">
        <v>12</v>
      </c>
      <c r="G71" s="53" t="s">
        <v>63</v>
      </c>
    </row>
    <row r="72" spans="2:7" x14ac:dyDescent="0.35">
      <c r="B72" s="62"/>
      <c r="C72" s="61" t="s">
        <v>153</v>
      </c>
      <c r="D72" s="73">
        <v>500</v>
      </c>
      <c r="E72" s="74" t="s">
        <v>12</v>
      </c>
      <c r="F72" s="68" t="s">
        <v>12</v>
      </c>
      <c r="G72" s="53" t="s">
        <v>63</v>
      </c>
    </row>
    <row r="73" spans="2:7" x14ac:dyDescent="0.35">
      <c r="B73" s="62"/>
      <c r="C73" s="61" t="s">
        <v>202</v>
      </c>
      <c r="D73" s="73">
        <v>300</v>
      </c>
      <c r="E73" s="74" t="s">
        <v>12</v>
      </c>
      <c r="F73" s="68" t="s">
        <v>12</v>
      </c>
      <c r="G73" s="53" t="s">
        <v>63</v>
      </c>
    </row>
    <row r="74" spans="2:7" x14ac:dyDescent="0.35">
      <c r="B74" s="62"/>
      <c r="C74" s="61" t="s">
        <v>203</v>
      </c>
      <c r="D74" s="73">
        <v>0</v>
      </c>
      <c r="E74" s="74">
        <v>0</v>
      </c>
      <c r="F74" s="68" t="s">
        <v>12</v>
      </c>
      <c r="G74" s="53" t="s">
        <v>63</v>
      </c>
    </row>
    <row r="75" spans="2:7" x14ac:dyDescent="0.35">
      <c r="B75" s="62"/>
      <c r="C75" s="188" t="s">
        <v>263</v>
      </c>
      <c r="D75" s="73"/>
      <c r="E75" s="73"/>
      <c r="F75" s="68"/>
      <c r="G75" s="53"/>
    </row>
    <row r="76" spans="2:7" x14ac:dyDescent="0.35">
      <c r="B76" s="62"/>
      <c r="C76" s="58" t="s">
        <v>35</v>
      </c>
      <c r="D76" s="73">
        <v>1100</v>
      </c>
      <c r="E76" s="68" t="s">
        <v>12</v>
      </c>
      <c r="F76" s="68" t="s">
        <v>12</v>
      </c>
      <c r="G76" s="53" t="s">
        <v>63</v>
      </c>
    </row>
    <row r="77" spans="2:7" x14ac:dyDescent="0.35">
      <c r="B77" s="62"/>
      <c r="C77" s="58" t="s">
        <v>204</v>
      </c>
      <c r="D77" s="73">
        <v>1250</v>
      </c>
      <c r="E77" s="68" t="s">
        <v>12</v>
      </c>
      <c r="F77" s="68" t="s">
        <v>12</v>
      </c>
      <c r="G77" s="53" t="s">
        <v>63</v>
      </c>
    </row>
    <row r="78" spans="2:7" x14ac:dyDescent="0.35">
      <c r="B78" s="62"/>
      <c r="C78" s="58" t="s">
        <v>205</v>
      </c>
      <c r="D78" s="73">
        <v>0</v>
      </c>
      <c r="E78" s="68" t="s">
        <v>12</v>
      </c>
      <c r="F78" s="68" t="s">
        <v>12</v>
      </c>
      <c r="G78" s="53" t="s">
        <v>63</v>
      </c>
    </row>
    <row r="79" spans="2:7" x14ac:dyDescent="0.35">
      <c r="B79" s="62"/>
      <c r="C79" s="61" t="s">
        <v>206</v>
      </c>
      <c r="D79" s="73">
        <v>0</v>
      </c>
      <c r="E79" s="68" t="s">
        <v>12</v>
      </c>
      <c r="F79" s="68" t="s">
        <v>12</v>
      </c>
      <c r="G79" s="53" t="s">
        <v>63</v>
      </c>
    </row>
    <row r="80" spans="2:7" x14ac:dyDescent="0.35">
      <c r="B80" s="62"/>
      <c r="C80" s="61" t="s">
        <v>207</v>
      </c>
      <c r="D80" s="73">
        <v>500</v>
      </c>
      <c r="E80" s="68" t="s">
        <v>12</v>
      </c>
      <c r="F80" s="68" t="s">
        <v>12</v>
      </c>
      <c r="G80" s="53" t="s">
        <v>63</v>
      </c>
    </row>
    <row r="81" spans="2:7" x14ac:dyDescent="0.35">
      <c r="B81" s="62"/>
      <c r="C81" s="58" t="s">
        <v>208</v>
      </c>
      <c r="D81" s="73">
        <v>300</v>
      </c>
      <c r="E81" s="68" t="s">
        <v>12</v>
      </c>
      <c r="F81" s="68" t="s">
        <v>12</v>
      </c>
      <c r="G81" s="53" t="s">
        <v>63</v>
      </c>
    </row>
    <row r="82" spans="2:7" x14ac:dyDescent="0.35">
      <c r="B82" s="62"/>
      <c r="C82" s="58" t="s">
        <v>36</v>
      </c>
      <c r="D82" s="73">
        <v>7340</v>
      </c>
      <c r="E82" s="73">
        <v>7340</v>
      </c>
      <c r="F82" s="68" t="s">
        <v>12</v>
      </c>
      <c r="G82" s="53" t="s">
        <v>63</v>
      </c>
    </row>
    <row r="83" spans="2:7" x14ac:dyDescent="0.35">
      <c r="B83" s="62"/>
      <c r="C83" s="58" t="s">
        <v>37</v>
      </c>
      <c r="D83" s="73">
        <v>800</v>
      </c>
      <c r="E83" s="73">
        <v>2050</v>
      </c>
      <c r="F83" s="68" t="s">
        <v>12</v>
      </c>
      <c r="G83" s="53" t="s">
        <v>63</v>
      </c>
    </row>
    <row r="84" spans="2:7" x14ac:dyDescent="0.35">
      <c r="B84" s="62"/>
      <c r="C84" s="188" t="s">
        <v>264</v>
      </c>
      <c r="D84" s="73"/>
      <c r="E84" s="66"/>
      <c r="F84" s="68"/>
      <c r="G84" s="53"/>
    </row>
    <row r="85" spans="2:7" x14ac:dyDescent="0.35">
      <c r="B85" s="62"/>
      <c r="C85" s="53" t="s">
        <v>260</v>
      </c>
      <c r="D85" s="73">
        <v>1300</v>
      </c>
      <c r="E85" s="68" t="s">
        <v>12</v>
      </c>
      <c r="F85" s="68" t="s">
        <v>12</v>
      </c>
      <c r="G85" s="53" t="s">
        <v>63</v>
      </c>
    </row>
    <row r="86" spans="2:7" x14ac:dyDescent="0.35">
      <c r="B86" s="62"/>
      <c r="C86" s="58" t="s">
        <v>28</v>
      </c>
      <c r="D86" s="73">
        <v>5130</v>
      </c>
      <c r="E86" s="73">
        <v>5130</v>
      </c>
      <c r="F86" s="68" t="s">
        <v>12</v>
      </c>
      <c r="G86" s="53" t="s">
        <v>63</v>
      </c>
    </row>
    <row r="87" spans="2:7" x14ac:dyDescent="0.35">
      <c r="B87" s="62"/>
      <c r="C87" s="58" t="s">
        <v>29</v>
      </c>
      <c r="D87" s="73">
        <v>800</v>
      </c>
      <c r="E87" s="73">
        <v>2050</v>
      </c>
      <c r="F87" s="68" t="s">
        <v>12</v>
      </c>
      <c r="G87" s="53" t="s">
        <v>63</v>
      </c>
    </row>
    <row r="88" spans="2:7" x14ac:dyDescent="0.35">
      <c r="B88" s="62"/>
      <c r="C88" s="58" t="s">
        <v>201</v>
      </c>
      <c r="D88" s="73">
        <v>300</v>
      </c>
      <c r="E88" s="74" t="s">
        <v>12</v>
      </c>
      <c r="F88" s="68" t="s">
        <v>12</v>
      </c>
      <c r="G88" s="53" t="s">
        <v>63</v>
      </c>
    </row>
    <row r="89" spans="2:7" x14ac:dyDescent="0.35">
      <c r="B89" s="62"/>
      <c r="C89" s="188" t="s">
        <v>265</v>
      </c>
      <c r="D89" s="73"/>
      <c r="E89" s="73"/>
      <c r="F89" s="68"/>
      <c r="G89" s="53"/>
    </row>
    <row r="90" spans="2:7" x14ac:dyDescent="0.35">
      <c r="B90" s="62"/>
      <c r="C90" s="58" t="s">
        <v>31</v>
      </c>
      <c r="D90" s="73">
        <v>4500</v>
      </c>
      <c r="E90" s="74" t="s">
        <v>12</v>
      </c>
      <c r="F90" s="68" t="s">
        <v>12</v>
      </c>
      <c r="G90" s="53" t="s">
        <v>63</v>
      </c>
    </row>
    <row r="91" spans="2:7" x14ac:dyDescent="0.35">
      <c r="B91" s="62"/>
      <c r="C91" s="58" t="s">
        <v>32</v>
      </c>
      <c r="D91" s="73">
        <v>1300</v>
      </c>
      <c r="E91" s="74" t="s">
        <v>12</v>
      </c>
      <c r="F91" s="68" t="s">
        <v>12</v>
      </c>
      <c r="G91" s="53" t="s">
        <v>63</v>
      </c>
    </row>
    <row r="92" spans="2:7" x14ac:dyDescent="0.35">
      <c r="B92" s="62"/>
      <c r="C92" s="58" t="s">
        <v>33</v>
      </c>
      <c r="D92" s="73">
        <v>0</v>
      </c>
      <c r="E92" s="74" t="s">
        <v>12</v>
      </c>
      <c r="F92" s="68" t="s">
        <v>12</v>
      </c>
      <c r="G92" s="53" t="s">
        <v>63</v>
      </c>
    </row>
    <row r="93" spans="2:7" x14ac:dyDescent="0.35">
      <c r="B93" s="62"/>
      <c r="C93" s="61" t="s">
        <v>154</v>
      </c>
      <c r="D93" s="73">
        <v>0</v>
      </c>
      <c r="E93" s="74" t="s">
        <v>12</v>
      </c>
      <c r="F93" s="68" t="s">
        <v>12</v>
      </c>
      <c r="G93" s="53" t="s">
        <v>63</v>
      </c>
    </row>
    <row r="94" spans="2:7" x14ac:dyDescent="0.35">
      <c r="B94" s="62"/>
      <c r="C94" s="61" t="s">
        <v>153</v>
      </c>
      <c r="D94" s="73">
        <v>1850</v>
      </c>
      <c r="E94" s="74" t="s">
        <v>12</v>
      </c>
      <c r="F94" s="68" t="s">
        <v>12</v>
      </c>
      <c r="G94" s="53" t="s">
        <v>63</v>
      </c>
    </row>
    <row r="95" spans="2:7" x14ac:dyDescent="0.35">
      <c r="B95" s="62"/>
      <c r="C95" s="61" t="s">
        <v>202</v>
      </c>
      <c r="D95" s="73">
        <v>300</v>
      </c>
      <c r="E95" s="74" t="s">
        <v>12</v>
      </c>
      <c r="F95" s="68" t="s">
        <v>12</v>
      </c>
      <c r="G95" s="53" t="s">
        <v>63</v>
      </c>
    </row>
    <row r="96" spans="2:7" x14ac:dyDescent="0.35">
      <c r="B96" s="62"/>
      <c r="C96" s="61" t="s">
        <v>203</v>
      </c>
      <c r="D96" s="73">
        <v>0</v>
      </c>
      <c r="E96" s="73">
        <v>0</v>
      </c>
      <c r="F96" s="68" t="s">
        <v>12</v>
      </c>
      <c r="G96" s="53" t="s">
        <v>63</v>
      </c>
    </row>
    <row r="97" spans="2:7" x14ac:dyDescent="0.35">
      <c r="B97" s="62"/>
      <c r="C97" s="188" t="s">
        <v>266</v>
      </c>
      <c r="D97" s="73"/>
      <c r="E97" s="66"/>
      <c r="F97" s="68"/>
      <c r="G97" s="53"/>
    </row>
    <row r="98" spans="2:7" x14ac:dyDescent="0.35">
      <c r="B98" s="62"/>
      <c r="C98" s="58" t="s">
        <v>35</v>
      </c>
      <c r="D98" s="73">
        <v>4500</v>
      </c>
      <c r="E98" s="68" t="s">
        <v>12</v>
      </c>
      <c r="F98" s="68" t="s">
        <v>12</v>
      </c>
      <c r="G98" s="53" t="s">
        <v>63</v>
      </c>
    </row>
    <row r="99" spans="2:7" x14ac:dyDescent="0.35">
      <c r="B99" s="62"/>
      <c r="C99" s="58" t="s">
        <v>204</v>
      </c>
      <c r="D99" s="73">
        <v>1300</v>
      </c>
      <c r="E99" s="74" t="s">
        <v>12</v>
      </c>
      <c r="F99" s="68" t="s">
        <v>12</v>
      </c>
      <c r="G99" s="53" t="s">
        <v>63</v>
      </c>
    </row>
    <row r="100" spans="2:7" x14ac:dyDescent="0.35">
      <c r="B100" s="62"/>
      <c r="C100" s="58" t="s">
        <v>205</v>
      </c>
      <c r="D100" s="73">
        <v>0</v>
      </c>
      <c r="E100" s="74" t="s">
        <v>12</v>
      </c>
      <c r="F100" s="68" t="s">
        <v>12</v>
      </c>
      <c r="G100" s="53" t="s">
        <v>63</v>
      </c>
    </row>
    <row r="101" spans="2:7" x14ac:dyDescent="0.35">
      <c r="B101" s="62"/>
      <c r="C101" s="61" t="s">
        <v>206</v>
      </c>
      <c r="D101" s="73">
        <v>0</v>
      </c>
      <c r="E101" s="74" t="s">
        <v>12</v>
      </c>
      <c r="F101" s="68" t="s">
        <v>12</v>
      </c>
      <c r="G101" s="53" t="s">
        <v>63</v>
      </c>
    </row>
    <row r="102" spans="2:7" x14ac:dyDescent="0.35">
      <c r="B102" s="62"/>
      <c r="C102" s="61" t="s">
        <v>207</v>
      </c>
      <c r="D102" s="73">
        <v>1850</v>
      </c>
      <c r="E102" s="74" t="s">
        <v>12</v>
      </c>
      <c r="F102" s="68" t="s">
        <v>12</v>
      </c>
      <c r="G102" s="53" t="s">
        <v>63</v>
      </c>
    </row>
    <row r="103" spans="2:7" x14ac:dyDescent="0.35">
      <c r="B103" s="62"/>
      <c r="C103" s="58" t="s">
        <v>208</v>
      </c>
      <c r="D103" s="73">
        <v>300</v>
      </c>
      <c r="E103" s="74" t="s">
        <v>12</v>
      </c>
      <c r="F103" s="68" t="s">
        <v>12</v>
      </c>
      <c r="G103" s="53" t="s">
        <v>63</v>
      </c>
    </row>
    <row r="104" spans="2:7" x14ac:dyDescent="0.35">
      <c r="B104" s="62"/>
      <c r="C104" s="58" t="s">
        <v>36</v>
      </c>
      <c r="D104" s="73">
        <v>5130</v>
      </c>
      <c r="E104" s="73">
        <v>5130</v>
      </c>
      <c r="F104" s="68" t="s">
        <v>12</v>
      </c>
      <c r="G104" s="53" t="s">
        <v>63</v>
      </c>
    </row>
    <row r="105" spans="2:7" x14ac:dyDescent="0.35">
      <c r="B105" s="62"/>
      <c r="C105" s="58" t="s">
        <v>37</v>
      </c>
      <c r="D105" s="73">
        <v>800</v>
      </c>
      <c r="E105" s="66">
        <v>2050</v>
      </c>
      <c r="F105" s="68" t="s">
        <v>12</v>
      </c>
      <c r="G105" s="53" t="s">
        <v>63</v>
      </c>
    </row>
    <row r="106" spans="2:7" x14ac:dyDescent="0.35">
      <c r="B106" s="62"/>
      <c r="C106" s="188" t="s">
        <v>267</v>
      </c>
      <c r="D106" s="73"/>
      <c r="E106" s="66"/>
      <c r="F106" s="68"/>
      <c r="G106" s="53"/>
    </row>
    <row r="107" spans="2:7" x14ac:dyDescent="0.35">
      <c r="B107" s="62"/>
      <c r="C107" s="53" t="s">
        <v>260</v>
      </c>
      <c r="D107" s="73">
        <v>7000</v>
      </c>
      <c r="E107" s="66"/>
      <c r="F107" s="68" t="s">
        <v>12</v>
      </c>
      <c r="G107" s="53" t="s">
        <v>63</v>
      </c>
    </row>
    <row r="108" spans="2:7" x14ac:dyDescent="0.35">
      <c r="B108" s="62"/>
      <c r="C108" s="58" t="s">
        <v>28</v>
      </c>
      <c r="D108" s="73">
        <v>12585</v>
      </c>
      <c r="E108" s="73">
        <v>12585</v>
      </c>
      <c r="F108" s="68" t="s">
        <v>12</v>
      </c>
      <c r="G108" s="53" t="s">
        <v>63</v>
      </c>
    </row>
    <row r="109" spans="2:7" x14ac:dyDescent="0.35">
      <c r="B109" s="62"/>
      <c r="C109" s="58" t="s">
        <v>29</v>
      </c>
      <c r="D109" s="73">
        <v>800</v>
      </c>
      <c r="E109" s="66">
        <v>2050</v>
      </c>
      <c r="F109" s="68" t="s">
        <v>12</v>
      </c>
      <c r="G109" s="53" t="s">
        <v>63</v>
      </c>
    </row>
    <row r="110" spans="2:7" x14ac:dyDescent="0.35">
      <c r="B110" s="62"/>
      <c r="C110" s="58" t="s">
        <v>201</v>
      </c>
      <c r="D110" s="73">
        <v>5100</v>
      </c>
      <c r="E110" s="68" t="s">
        <v>12</v>
      </c>
      <c r="F110" s="68" t="s">
        <v>12</v>
      </c>
      <c r="G110" s="53" t="s">
        <v>63</v>
      </c>
    </row>
    <row r="111" spans="2:7" x14ac:dyDescent="0.35">
      <c r="B111" s="62"/>
      <c r="C111" s="188" t="s">
        <v>268</v>
      </c>
      <c r="D111" s="73"/>
      <c r="E111" s="66"/>
      <c r="F111" s="68"/>
      <c r="G111" s="53"/>
    </row>
    <row r="112" spans="2:7" x14ac:dyDescent="0.35">
      <c r="B112" s="62"/>
      <c r="C112" s="58" t="s">
        <v>31</v>
      </c>
      <c r="D112" s="73">
        <v>7600</v>
      </c>
      <c r="E112" s="68" t="s">
        <v>12</v>
      </c>
      <c r="F112" s="68" t="s">
        <v>12</v>
      </c>
      <c r="G112" s="53" t="s">
        <v>63</v>
      </c>
    </row>
    <row r="113" spans="2:7" x14ac:dyDescent="0.35">
      <c r="B113" s="62"/>
      <c r="C113" s="58" t="s">
        <v>32</v>
      </c>
      <c r="D113" s="73">
        <v>7000</v>
      </c>
      <c r="E113" s="68" t="s">
        <v>12</v>
      </c>
      <c r="F113" s="68" t="s">
        <v>12</v>
      </c>
      <c r="G113" s="53" t="s">
        <v>63</v>
      </c>
    </row>
    <row r="114" spans="2:7" x14ac:dyDescent="0.35">
      <c r="B114" s="62"/>
      <c r="C114" s="58" t="s">
        <v>33</v>
      </c>
      <c r="D114" s="73">
        <v>12000</v>
      </c>
      <c r="E114" s="74" t="s">
        <v>12</v>
      </c>
      <c r="F114" s="68" t="s">
        <v>12</v>
      </c>
      <c r="G114" s="53" t="s">
        <v>63</v>
      </c>
    </row>
    <row r="115" spans="2:7" x14ac:dyDescent="0.35">
      <c r="B115" s="62"/>
      <c r="C115" s="61" t="s">
        <v>154</v>
      </c>
      <c r="D115" s="73">
        <v>9800</v>
      </c>
      <c r="E115" s="74" t="s">
        <v>12</v>
      </c>
      <c r="F115" s="68" t="s">
        <v>12</v>
      </c>
      <c r="G115" s="53" t="s">
        <v>63</v>
      </c>
    </row>
    <row r="116" spans="2:7" x14ac:dyDescent="0.35">
      <c r="B116" s="62"/>
      <c r="C116" s="61" t="s">
        <v>153</v>
      </c>
      <c r="D116" s="73">
        <v>1100</v>
      </c>
      <c r="E116" s="74" t="s">
        <v>12</v>
      </c>
      <c r="F116" s="68" t="s">
        <v>12</v>
      </c>
      <c r="G116" s="53" t="s">
        <v>63</v>
      </c>
    </row>
    <row r="117" spans="2:7" x14ac:dyDescent="0.35">
      <c r="B117" s="62"/>
      <c r="C117" s="61" t="s">
        <v>202</v>
      </c>
      <c r="D117" s="73">
        <v>5100</v>
      </c>
      <c r="E117" s="74" t="s">
        <v>12</v>
      </c>
      <c r="F117" s="68" t="s">
        <v>12</v>
      </c>
      <c r="G117" s="53" t="s">
        <v>63</v>
      </c>
    </row>
    <row r="118" spans="2:7" x14ac:dyDescent="0.35">
      <c r="B118" s="62"/>
      <c r="C118" s="61" t="s">
        <v>203</v>
      </c>
      <c r="D118" s="73">
        <v>252</v>
      </c>
      <c r="E118" s="74">
        <v>252</v>
      </c>
      <c r="F118" s="68" t="s">
        <v>12</v>
      </c>
      <c r="G118" s="53" t="s">
        <v>63</v>
      </c>
    </row>
    <row r="119" spans="2:7" x14ac:dyDescent="0.35">
      <c r="B119" s="62"/>
      <c r="C119" s="188" t="s">
        <v>269</v>
      </c>
      <c r="D119" s="73"/>
      <c r="E119" s="73"/>
      <c r="F119" s="68"/>
      <c r="G119" s="53"/>
    </row>
    <row r="120" spans="2:7" x14ac:dyDescent="0.35">
      <c r="B120" s="62"/>
      <c r="C120" s="58" t="s">
        <v>35</v>
      </c>
      <c r="D120" s="73">
        <v>7600</v>
      </c>
      <c r="E120" s="74" t="s">
        <v>12</v>
      </c>
      <c r="F120" s="68" t="s">
        <v>12</v>
      </c>
      <c r="G120" s="53" t="s">
        <v>63</v>
      </c>
    </row>
    <row r="121" spans="2:7" x14ac:dyDescent="0.35">
      <c r="B121" s="62"/>
      <c r="C121" s="58" t="s">
        <v>204</v>
      </c>
      <c r="D121" s="73">
        <v>7000</v>
      </c>
      <c r="E121" s="68" t="s">
        <v>12</v>
      </c>
      <c r="F121" s="68" t="s">
        <v>12</v>
      </c>
      <c r="G121" s="53" t="s">
        <v>63</v>
      </c>
    </row>
    <row r="122" spans="2:7" x14ac:dyDescent="0.35">
      <c r="B122" s="62"/>
      <c r="C122" s="58" t="s">
        <v>205</v>
      </c>
      <c r="D122" s="73">
        <v>12000</v>
      </c>
      <c r="E122" s="68" t="s">
        <v>12</v>
      </c>
      <c r="F122" s="68" t="s">
        <v>12</v>
      </c>
      <c r="G122" s="53" t="s">
        <v>63</v>
      </c>
    </row>
    <row r="123" spans="2:7" x14ac:dyDescent="0.35">
      <c r="B123" s="62"/>
      <c r="C123" s="61" t="s">
        <v>206</v>
      </c>
      <c r="D123" s="73">
        <v>9800</v>
      </c>
      <c r="E123" s="68" t="s">
        <v>12</v>
      </c>
      <c r="F123" s="68" t="s">
        <v>12</v>
      </c>
      <c r="G123" s="53" t="s">
        <v>63</v>
      </c>
    </row>
    <row r="124" spans="2:7" x14ac:dyDescent="0.35">
      <c r="B124" s="62"/>
      <c r="C124" s="61" t="s">
        <v>207</v>
      </c>
      <c r="D124" s="73">
        <v>1100</v>
      </c>
      <c r="E124" s="68" t="s">
        <v>12</v>
      </c>
      <c r="F124" s="68" t="s">
        <v>12</v>
      </c>
      <c r="G124" s="53" t="s">
        <v>63</v>
      </c>
    </row>
    <row r="125" spans="2:7" x14ac:dyDescent="0.35">
      <c r="B125" s="62"/>
      <c r="C125" s="58" t="s">
        <v>208</v>
      </c>
      <c r="D125" s="73">
        <v>5100</v>
      </c>
      <c r="E125" s="68" t="s">
        <v>12</v>
      </c>
      <c r="F125" s="68" t="s">
        <v>12</v>
      </c>
      <c r="G125" s="53" t="s">
        <v>63</v>
      </c>
    </row>
    <row r="126" spans="2:7" x14ac:dyDescent="0.35">
      <c r="B126" s="62"/>
      <c r="C126" s="58" t="s">
        <v>36</v>
      </c>
      <c r="D126" s="73">
        <v>12585</v>
      </c>
      <c r="E126" s="73">
        <v>12585</v>
      </c>
      <c r="F126" s="68" t="s">
        <v>12</v>
      </c>
      <c r="G126" s="53" t="s">
        <v>63</v>
      </c>
    </row>
    <row r="127" spans="2:7" x14ac:dyDescent="0.35">
      <c r="B127" s="62"/>
      <c r="C127" s="58" t="s">
        <v>37</v>
      </c>
      <c r="D127" s="73">
        <v>800</v>
      </c>
      <c r="E127" s="66">
        <v>2050</v>
      </c>
      <c r="F127" s="68" t="s">
        <v>12</v>
      </c>
      <c r="G127" s="53" t="s">
        <v>63</v>
      </c>
    </row>
    <row r="128" spans="2:7" x14ac:dyDescent="0.35">
      <c r="B128" s="55"/>
      <c r="C128" s="58"/>
      <c r="D128" s="66"/>
      <c r="E128" s="66"/>
      <c r="F128" s="66"/>
      <c r="G128" s="53"/>
    </row>
    <row r="129" spans="2:7" x14ac:dyDescent="0.35">
      <c r="B129" s="51" t="s">
        <v>16</v>
      </c>
      <c r="C129" s="51" t="s">
        <v>66</v>
      </c>
      <c r="D129" s="66"/>
      <c r="E129" s="66"/>
      <c r="F129" s="66"/>
      <c r="G129" s="53"/>
    </row>
    <row r="130" spans="2:7" x14ac:dyDescent="0.35">
      <c r="B130" s="53"/>
      <c r="C130" s="60" t="s">
        <v>84</v>
      </c>
      <c r="D130" s="66" t="s">
        <v>139</v>
      </c>
      <c r="E130" s="66" t="s">
        <v>270</v>
      </c>
      <c r="F130" s="66" t="s">
        <v>271</v>
      </c>
      <c r="G130" s="53"/>
    </row>
    <row r="131" spans="2:7" x14ac:dyDescent="0.35">
      <c r="B131" s="53"/>
      <c r="C131" s="58" t="s">
        <v>79</v>
      </c>
      <c r="D131" s="66"/>
      <c r="E131" s="66"/>
      <c r="F131" s="66"/>
      <c r="G131" s="53" t="s">
        <v>78</v>
      </c>
    </row>
    <row r="132" spans="2:7" x14ac:dyDescent="0.35">
      <c r="B132" s="53"/>
      <c r="C132" s="58" t="s">
        <v>80</v>
      </c>
      <c r="D132" s="66"/>
      <c r="E132" s="66"/>
      <c r="F132" s="66"/>
      <c r="G132" s="53" t="s">
        <v>78</v>
      </c>
    </row>
    <row r="133" spans="2:7" x14ac:dyDescent="0.35">
      <c r="B133" s="53"/>
      <c r="C133" s="58" t="s">
        <v>81</v>
      </c>
      <c r="D133" s="66"/>
      <c r="E133" s="66"/>
      <c r="F133" s="66"/>
      <c r="G133" s="53" t="s">
        <v>78</v>
      </c>
    </row>
    <row r="134" spans="2:7" x14ac:dyDescent="0.35">
      <c r="B134" s="53"/>
      <c r="C134" s="58" t="s">
        <v>96</v>
      </c>
      <c r="D134" s="66"/>
      <c r="E134" s="66"/>
      <c r="F134" s="66"/>
      <c r="G134" s="53" t="s">
        <v>78</v>
      </c>
    </row>
    <row r="135" spans="2:7" x14ac:dyDescent="0.35">
      <c r="B135" s="53"/>
      <c r="C135" s="61" t="s">
        <v>82</v>
      </c>
      <c r="D135" s="66"/>
      <c r="E135" s="66"/>
      <c r="F135" s="66"/>
      <c r="G135" s="53" t="s">
        <v>78</v>
      </c>
    </row>
    <row r="136" spans="2:7" x14ac:dyDescent="0.35">
      <c r="B136" s="53"/>
      <c r="C136" s="61" t="s">
        <v>83</v>
      </c>
      <c r="D136" s="66"/>
      <c r="E136" s="66"/>
      <c r="F136" s="66"/>
      <c r="G136" s="53" t="s">
        <v>78</v>
      </c>
    </row>
    <row r="137" spans="2:7" x14ac:dyDescent="0.35">
      <c r="B137" s="53"/>
      <c r="C137" s="59" t="s">
        <v>85</v>
      </c>
      <c r="D137" s="70"/>
      <c r="E137" s="70"/>
      <c r="F137" s="70"/>
      <c r="G137" s="71"/>
    </row>
    <row r="138" spans="2:7" x14ac:dyDescent="0.35">
      <c r="B138" s="53"/>
      <c r="C138" s="59" t="s">
        <v>199</v>
      </c>
      <c r="D138" s="70"/>
      <c r="E138" s="70"/>
      <c r="F138" s="70"/>
      <c r="G138" s="71"/>
    </row>
    <row r="139" spans="2:7" x14ac:dyDescent="0.35">
      <c r="B139" s="53"/>
      <c r="C139" s="62"/>
      <c r="D139" s="66"/>
      <c r="E139" s="66"/>
      <c r="F139" s="66"/>
      <c r="G139" s="53"/>
    </row>
    <row r="140" spans="2:7" x14ac:dyDescent="0.35">
      <c r="B140" s="51" t="s">
        <v>16</v>
      </c>
      <c r="C140" s="51" t="s">
        <v>89</v>
      </c>
      <c r="D140" s="66" t="s">
        <v>139</v>
      </c>
      <c r="E140" s="66" t="s">
        <v>270</v>
      </c>
      <c r="F140" s="66" t="s">
        <v>271</v>
      </c>
      <c r="G140" s="53"/>
    </row>
    <row r="141" spans="2:7" x14ac:dyDescent="0.35">
      <c r="B141" s="53"/>
      <c r="C141" s="56" t="s">
        <v>90</v>
      </c>
      <c r="D141" s="66"/>
      <c r="E141" s="66"/>
      <c r="F141" s="66"/>
      <c r="G141" s="53" t="s">
        <v>78</v>
      </c>
    </row>
    <row r="142" spans="2:7" x14ac:dyDescent="0.35">
      <c r="B142" s="53"/>
      <c r="C142" s="56" t="s">
        <v>91</v>
      </c>
      <c r="D142" s="66"/>
      <c r="E142" s="66"/>
      <c r="F142" s="66"/>
      <c r="G142" s="53" t="s">
        <v>78</v>
      </c>
    </row>
    <row r="143" spans="2:7" x14ac:dyDescent="0.35">
      <c r="B143" s="53"/>
      <c r="C143" s="56" t="s">
        <v>92</v>
      </c>
      <c r="D143" s="66"/>
      <c r="E143" s="66"/>
      <c r="F143" s="66"/>
      <c r="G143" s="53" t="s">
        <v>78</v>
      </c>
    </row>
    <row r="144" spans="2:7" x14ac:dyDescent="0.35">
      <c r="B144" s="53"/>
      <c r="C144" s="56" t="s">
        <v>93</v>
      </c>
      <c r="D144" s="66"/>
      <c r="E144" s="66"/>
      <c r="F144" s="66"/>
      <c r="G144" s="53" t="s">
        <v>78</v>
      </c>
    </row>
    <row r="145" spans="2:7" x14ac:dyDescent="0.35">
      <c r="B145" s="53"/>
      <c r="C145" s="56" t="s">
        <v>94</v>
      </c>
      <c r="D145" s="66"/>
      <c r="E145" s="66"/>
      <c r="F145" s="66"/>
      <c r="G145" s="53" t="s">
        <v>78</v>
      </c>
    </row>
    <row r="146" spans="2:7" x14ac:dyDescent="0.35">
      <c r="B146" s="53"/>
      <c r="C146" s="56" t="s">
        <v>95</v>
      </c>
      <c r="D146" s="66"/>
      <c r="E146" s="66"/>
      <c r="F146" s="66"/>
      <c r="G146" s="53" t="s">
        <v>78</v>
      </c>
    </row>
    <row r="147" spans="2:7" x14ac:dyDescent="0.35">
      <c r="B147" s="53"/>
      <c r="C147" s="58"/>
      <c r="D147" s="66"/>
      <c r="E147" s="66"/>
      <c r="F147" s="66"/>
      <c r="G147" s="53"/>
    </row>
    <row r="148" spans="2:7" x14ac:dyDescent="0.35">
      <c r="B148" s="51" t="s">
        <v>2</v>
      </c>
      <c r="C148" s="57" t="s">
        <v>57</v>
      </c>
      <c r="D148" s="66"/>
      <c r="E148" s="66"/>
      <c r="F148" s="66"/>
      <c r="G148" s="53"/>
    </row>
    <row r="149" spans="2:7" x14ac:dyDescent="0.35">
      <c r="B149" s="53"/>
      <c r="C149" s="63" t="s">
        <v>56</v>
      </c>
      <c r="D149" s="174" t="s">
        <v>218</v>
      </c>
      <c r="E149" s="66"/>
      <c r="F149" s="66"/>
      <c r="G149" s="53"/>
    </row>
    <row r="150" spans="2:7" x14ac:dyDescent="0.35">
      <c r="B150" s="53"/>
      <c r="C150" s="53" t="s">
        <v>106</v>
      </c>
      <c r="D150" s="66">
        <v>400</v>
      </c>
      <c r="E150" s="68" t="s">
        <v>12</v>
      </c>
      <c r="F150" s="68" t="s">
        <v>12</v>
      </c>
      <c r="G150" s="53" t="s">
        <v>63</v>
      </c>
    </row>
    <row r="151" spans="2:7" x14ac:dyDescent="0.35">
      <c r="B151" s="53"/>
      <c r="C151" s="53" t="s">
        <v>104</v>
      </c>
      <c r="D151" s="66">
        <v>400</v>
      </c>
      <c r="E151" s="68" t="s">
        <v>12</v>
      </c>
      <c r="F151" s="68" t="s">
        <v>12</v>
      </c>
      <c r="G151" s="53" t="s">
        <v>63</v>
      </c>
    </row>
    <row r="152" spans="2:7" x14ac:dyDescent="0.35">
      <c r="B152" s="53"/>
      <c r="C152" s="53" t="s">
        <v>105</v>
      </c>
      <c r="D152" s="66">
        <v>400</v>
      </c>
      <c r="E152" s="68" t="s">
        <v>12</v>
      </c>
      <c r="F152" s="68" t="s">
        <v>12</v>
      </c>
      <c r="G152" s="53" t="s">
        <v>63</v>
      </c>
    </row>
    <row r="153" spans="2:7" x14ac:dyDescent="0.35">
      <c r="B153" s="53"/>
      <c r="C153" s="53" t="s">
        <v>107</v>
      </c>
      <c r="D153" s="66">
        <v>400</v>
      </c>
      <c r="E153" s="68" t="s">
        <v>12</v>
      </c>
      <c r="F153" s="68" t="s">
        <v>12</v>
      </c>
      <c r="G153" s="53" t="s">
        <v>63</v>
      </c>
    </row>
    <row r="154" spans="2:7" x14ac:dyDescent="0.35">
      <c r="B154" s="53"/>
      <c r="C154" s="53"/>
      <c r="D154" s="66"/>
      <c r="E154" s="66"/>
      <c r="F154" s="66"/>
      <c r="G154" s="53"/>
    </row>
    <row r="155" spans="2:7" x14ac:dyDescent="0.35">
      <c r="B155" s="53"/>
      <c r="C155" s="53" t="s">
        <v>112</v>
      </c>
      <c r="D155" s="66">
        <v>800</v>
      </c>
      <c r="E155" s="68" t="s">
        <v>12</v>
      </c>
      <c r="F155" s="68" t="s">
        <v>12</v>
      </c>
      <c r="G155" s="53" t="s">
        <v>63</v>
      </c>
    </row>
    <row r="156" spans="2:7" x14ac:dyDescent="0.35">
      <c r="B156" s="53"/>
      <c r="C156" s="53" t="s">
        <v>10</v>
      </c>
      <c r="D156" s="66">
        <v>800</v>
      </c>
      <c r="E156" s="68" t="s">
        <v>12</v>
      </c>
      <c r="F156" s="68" t="s">
        <v>12</v>
      </c>
      <c r="G156" s="53" t="s">
        <v>63</v>
      </c>
    </row>
    <row r="157" spans="2:7" x14ac:dyDescent="0.35">
      <c r="B157" s="53"/>
      <c r="C157" s="53" t="s">
        <v>3</v>
      </c>
      <c r="D157" s="66">
        <v>800</v>
      </c>
      <c r="E157" s="68" t="s">
        <v>12</v>
      </c>
      <c r="F157" s="68" t="s">
        <v>12</v>
      </c>
      <c r="G157" s="53" t="s">
        <v>63</v>
      </c>
    </row>
    <row r="158" spans="2:7" x14ac:dyDescent="0.35">
      <c r="B158" s="53"/>
      <c r="C158" s="53" t="s">
        <v>4</v>
      </c>
      <c r="D158" s="66">
        <v>170</v>
      </c>
      <c r="E158" s="68" t="s">
        <v>12</v>
      </c>
      <c r="F158" s="68" t="s">
        <v>12</v>
      </c>
      <c r="G158" s="53" t="s">
        <v>63</v>
      </c>
    </row>
    <row r="159" spans="2:7" x14ac:dyDescent="0.35">
      <c r="B159" s="53"/>
      <c r="C159" s="53" t="s">
        <v>119</v>
      </c>
      <c r="D159" s="66">
        <v>160</v>
      </c>
      <c r="E159" s="66">
        <v>160</v>
      </c>
      <c r="F159" s="68" t="s">
        <v>12</v>
      </c>
      <c r="G159" s="53" t="s">
        <v>63</v>
      </c>
    </row>
    <row r="160" spans="2:7" x14ac:dyDescent="0.35">
      <c r="B160" s="53"/>
      <c r="C160" s="53"/>
      <c r="D160" s="66"/>
      <c r="E160" s="66"/>
      <c r="F160" s="66"/>
      <c r="G160" s="53"/>
    </row>
    <row r="161" spans="2:7" x14ac:dyDescent="0.35">
      <c r="B161" s="53"/>
      <c r="C161" s="60" t="s">
        <v>65</v>
      </c>
      <c r="D161" s="66"/>
      <c r="E161" s="66"/>
      <c r="F161" s="66"/>
      <c r="G161" s="53"/>
    </row>
    <row r="162" spans="2:7" x14ac:dyDescent="0.35">
      <c r="B162" s="53"/>
      <c r="C162" s="55" t="s">
        <v>97</v>
      </c>
      <c r="D162" s="66">
        <f>8500*1.1</f>
        <v>9350</v>
      </c>
      <c r="E162" s="68" t="s">
        <v>12</v>
      </c>
      <c r="F162" s="68" t="s">
        <v>12</v>
      </c>
      <c r="G162" s="53" t="s">
        <v>220</v>
      </c>
    </row>
    <row r="163" spans="2:7" x14ac:dyDescent="0.35">
      <c r="B163" s="53"/>
      <c r="C163" s="55" t="s">
        <v>98</v>
      </c>
      <c r="D163" s="66">
        <f>5500*1.1</f>
        <v>6050.0000000000009</v>
      </c>
      <c r="E163" s="68" t="s">
        <v>12</v>
      </c>
      <c r="F163" s="68" t="s">
        <v>12</v>
      </c>
      <c r="G163" s="53" t="s">
        <v>220</v>
      </c>
    </row>
    <row r="164" spans="2:7" x14ac:dyDescent="0.35">
      <c r="B164" s="53"/>
      <c r="C164" s="53" t="s">
        <v>99</v>
      </c>
      <c r="D164" s="66">
        <f>3000*1.1</f>
        <v>3300.0000000000005</v>
      </c>
      <c r="E164" s="68" t="s">
        <v>12</v>
      </c>
      <c r="F164" s="68" t="s">
        <v>12</v>
      </c>
      <c r="G164" s="53" t="s">
        <v>220</v>
      </c>
    </row>
    <row r="165" spans="2:7" x14ac:dyDescent="0.35">
      <c r="B165" s="53"/>
      <c r="C165" s="53" t="s">
        <v>100</v>
      </c>
      <c r="D165" s="66">
        <f>3000*1.1</f>
        <v>3300.0000000000005</v>
      </c>
      <c r="E165" s="68" t="s">
        <v>12</v>
      </c>
      <c r="F165" s="68" t="s">
        <v>12</v>
      </c>
      <c r="G165" s="53" t="s">
        <v>220</v>
      </c>
    </row>
    <row r="166" spans="2:7" x14ac:dyDescent="0.35">
      <c r="B166" s="53"/>
      <c r="C166" s="53" t="s">
        <v>101</v>
      </c>
      <c r="D166" s="66">
        <f>350*1.1</f>
        <v>385.00000000000006</v>
      </c>
      <c r="E166" s="68" t="s">
        <v>12</v>
      </c>
      <c r="F166" s="68" t="s">
        <v>12</v>
      </c>
      <c r="G166" s="53" t="s">
        <v>220</v>
      </c>
    </row>
  </sheetData>
  <mergeCells count="1">
    <mergeCell ref="D2:F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E6EF-8C4A-4C2C-9818-82EA4BAF6F44}">
  <dimension ref="A1:C28"/>
  <sheetViews>
    <sheetView topLeftCell="A4" workbookViewId="0">
      <selection activeCell="C31" sqref="C31"/>
    </sheetView>
  </sheetViews>
  <sheetFormatPr baseColWidth="10" defaultRowHeight="14.5" x14ac:dyDescent="0.35"/>
  <cols>
    <col min="2" max="2" width="24.453125" customWidth="1"/>
    <col min="3" max="3" width="170.36328125" customWidth="1"/>
  </cols>
  <sheetData>
    <row r="1" spans="1:3" x14ac:dyDescent="0.35">
      <c r="A1" t="s">
        <v>58</v>
      </c>
    </row>
    <row r="3" spans="1:3" x14ac:dyDescent="0.35">
      <c r="B3" s="75" t="s">
        <v>61</v>
      </c>
      <c r="C3" s="75" t="s">
        <v>15</v>
      </c>
    </row>
    <row r="4" spans="1:3" x14ac:dyDescent="0.35">
      <c r="B4" s="53" t="s">
        <v>63</v>
      </c>
      <c r="C4" s="53" t="s">
        <v>274</v>
      </c>
    </row>
    <row r="5" spans="1:3" x14ac:dyDescent="0.35">
      <c r="B5" s="53" t="s">
        <v>135</v>
      </c>
      <c r="C5" s="53" t="s">
        <v>209</v>
      </c>
    </row>
    <row r="6" spans="1:3" x14ac:dyDescent="0.35">
      <c r="B6" s="53" t="s">
        <v>60</v>
      </c>
      <c r="C6" s="53" t="s">
        <v>59</v>
      </c>
    </row>
    <row r="7" spans="1:3" x14ac:dyDescent="0.35">
      <c r="B7" s="53" t="s">
        <v>74</v>
      </c>
      <c r="C7" s="53" t="s">
        <v>62</v>
      </c>
    </row>
    <row r="8" spans="1:3" x14ac:dyDescent="0.35">
      <c r="B8" s="53" t="s">
        <v>140</v>
      </c>
      <c r="C8" s="53" t="s">
        <v>141</v>
      </c>
    </row>
    <row r="9" spans="1:3" x14ac:dyDescent="0.35">
      <c r="B9" s="53" t="s">
        <v>72</v>
      </c>
      <c r="C9" s="53" t="s">
        <v>142</v>
      </c>
    </row>
    <row r="10" spans="1:3" x14ac:dyDescent="0.35">
      <c r="B10" s="53" t="s">
        <v>76</v>
      </c>
      <c r="C10" s="53" t="s">
        <v>77</v>
      </c>
    </row>
    <row r="11" spans="1:3" x14ac:dyDescent="0.35">
      <c r="B11" s="53" t="s">
        <v>78</v>
      </c>
      <c r="C11" s="53" t="s">
        <v>88</v>
      </c>
    </row>
    <row r="12" spans="1:3" x14ac:dyDescent="0.35">
      <c r="B12" s="53" t="s">
        <v>86</v>
      </c>
      <c r="C12" s="53" t="s">
        <v>87</v>
      </c>
    </row>
    <row r="13" spans="1:3" x14ac:dyDescent="0.35">
      <c r="B13" s="53" t="s">
        <v>102</v>
      </c>
      <c r="C13" s="53" t="s">
        <v>103</v>
      </c>
    </row>
    <row r="14" spans="1:3" x14ac:dyDescent="0.35">
      <c r="B14" s="55" t="s">
        <v>121</v>
      </c>
      <c r="C14" s="53" t="s">
        <v>122</v>
      </c>
    </row>
    <row r="15" spans="1:3" x14ac:dyDescent="0.35">
      <c r="B15" s="55" t="s">
        <v>123</v>
      </c>
      <c r="C15" s="53" t="s">
        <v>143</v>
      </c>
    </row>
    <row r="16" spans="1:3" x14ac:dyDescent="0.35">
      <c r="B16" s="53" t="s">
        <v>133</v>
      </c>
      <c r="C16" s="53" t="s">
        <v>134</v>
      </c>
    </row>
    <row r="17" spans="2:3" x14ac:dyDescent="0.35">
      <c r="B17" s="53" t="s">
        <v>144</v>
      </c>
      <c r="C17" s="53" t="s">
        <v>169</v>
      </c>
    </row>
    <row r="18" spans="2:3" x14ac:dyDescent="0.35">
      <c r="B18" s="53" t="s">
        <v>157</v>
      </c>
      <c r="C18" s="53" t="s">
        <v>158</v>
      </c>
    </row>
    <row r="19" spans="2:3" x14ac:dyDescent="0.35">
      <c r="B19" s="53" t="s">
        <v>165</v>
      </c>
      <c r="C19" s="55" t="s">
        <v>168</v>
      </c>
    </row>
    <row r="20" spans="2:3" x14ac:dyDescent="0.35">
      <c r="B20" s="55" t="s">
        <v>170</v>
      </c>
      <c r="C20" s="53" t="s">
        <v>172</v>
      </c>
    </row>
    <row r="21" spans="2:3" x14ac:dyDescent="0.35">
      <c r="B21" s="55" t="s">
        <v>171</v>
      </c>
      <c r="C21" s="53" t="s">
        <v>172</v>
      </c>
    </row>
    <row r="22" spans="2:3" x14ac:dyDescent="0.35">
      <c r="B22" s="144" t="s">
        <v>187</v>
      </c>
      <c r="C22" s="55" t="s">
        <v>188</v>
      </c>
    </row>
    <row r="23" spans="2:3" x14ac:dyDescent="0.35">
      <c r="B23" s="55" t="s">
        <v>190</v>
      </c>
      <c r="C23" s="53" t="s">
        <v>191</v>
      </c>
    </row>
    <row r="24" spans="2:3" x14ac:dyDescent="0.35">
      <c r="B24" s="55" t="s">
        <v>133</v>
      </c>
      <c r="C24" s="55" t="s">
        <v>275</v>
      </c>
    </row>
    <row r="25" spans="2:3" x14ac:dyDescent="0.35">
      <c r="B25" s="55" t="s">
        <v>215</v>
      </c>
      <c r="C25" s="55" t="s">
        <v>216</v>
      </c>
    </row>
    <row r="26" spans="2:3" x14ac:dyDescent="0.35">
      <c r="B26" s="55" t="s">
        <v>248</v>
      </c>
      <c r="C26" s="187" t="s">
        <v>245</v>
      </c>
    </row>
    <row r="27" spans="2:3" x14ac:dyDescent="0.35">
      <c r="B27" s="55" t="s">
        <v>247</v>
      </c>
      <c r="C27" s="187" t="s">
        <v>246</v>
      </c>
    </row>
    <row r="28" spans="2:3" x14ac:dyDescent="0.35">
      <c r="B28" s="53" t="s">
        <v>254</v>
      </c>
      <c r="C28" s="53" t="s">
        <v>255</v>
      </c>
    </row>
  </sheetData>
  <hyperlinks>
    <hyperlink ref="C26" r:id="rId1" display="https://www.siemens-energy.com/global/en/offerings/technical-papers/download-development-gasturbine-sgt-800.html" xr:uid="{0512D10F-F428-427F-8054-7AB5EF52183C}"/>
    <hyperlink ref="C27" r:id="rId2" display="https://www.siemens-energy.com/global/en/news/magazine/2019/hydrogen-capable-gas-turbine.html" xr:uid="{BAC69E55-48FF-4194-A4B7-5E6F3FF41E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Mengen-Gerüst</vt:lpstr>
      <vt:lpstr>techn. Nutzungsdauer</vt:lpstr>
      <vt:lpstr>H2-Eignung</vt:lpstr>
      <vt:lpstr>Kosten-Gerüst</vt:lpstr>
      <vt:lpstr>Quellenverzeichnis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Jens NT-AW</dc:creator>
  <cp:lastModifiedBy>Jonas Sperlich</cp:lastModifiedBy>
  <cp:lastPrinted>2021-06-21T09:32:35Z</cp:lastPrinted>
  <dcterms:created xsi:type="dcterms:W3CDTF">2021-05-25T07:33:22Z</dcterms:created>
  <dcterms:modified xsi:type="dcterms:W3CDTF">2022-11-29T13:09:07Z</dcterms:modified>
</cp:coreProperties>
</file>