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40cdcd6f31fd4b/Desktop/DABC Class Folder/Crowdfunding Analysis/"/>
    </mc:Choice>
  </mc:AlternateContent>
  <xr:revisionPtr revIDLastSave="185" documentId="8_{4EB438BF-DC36-4D66-A5B3-C9CF3E0B6257}" xr6:coauthVersionLast="44" xr6:coauthVersionMax="44" xr10:uidLastSave="{039EA0A0-B217-45F8-ACA3-1448E494A61D}"/>
  <bookViews>
    <workbookView xWindow="-90" yWindow="-90" windowWidth="19380" windowHeight="10380" firstSheet="1" activeTab="3" xr2:uid="{00000000-000D-0000-FFFF-FFFF00000000}"/>
  </bookViews>
  <sheets>
    <sheet name="Kickstarter" sheetId="1" r:id="rId1"/>
    <sheet name="Kickstarter Plays" sheetId="12" r:id="rId2"/>
    <sheet name="Outcomes Based on Goals" sheetId="11" r:id="rId3"/>
    <sheet name="Outcomes Based on Launch Date" sheetId="14" r:id="rId4"/>
  </sheets>
  <definedNames>
    <definedName name="_xlnm._FilterDatabase" localSheetId="0" hidden="1">Kickstarter!$A$1:$T$4115</definedName>
    <definedName name="_xlnm._FilterDatabase" localSheetId="1" hidden="1">'Kickstarter Plays'!$A$1:$T$1067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14" l="1"/>
  <c r="J8" i="14"/>
  <c r="J9" i="14"/>
  <c r="J10" i="14"/>
  <c r="J11" i="14"/>
  <c r="J12" i="14"/>
  <c r="J13" i="14"/>
  <c r="J14" i="14"/>
  <c r="J15" i="14"/>
  <c r="J16" i="14"/>
  <c r="J17" i="14"/>
  <c r="I7" i="14"/>
  <c r="I8" i="14"/>
  <c r="I9" i="14"/>
  <c r="I10" i="14"/>
  <c r="I11" i="14"/>
  <c r="I12" i="14"/>
  <c r="I13" i="14"/>
  <c r="I14" i="14"/>
  <c r="I15" i="14"/>
  <c r="I16" i="14"/>
  <c r="I17" i="14"/>
  <c r="H7" i="14"/>
  <c r="H8" i="14"/>
  <c r="H9" i="14"/>
  <c r="H10" i="14"/>
  <c r="H11" i="14"/>
  <c r="H12" i="14"/>
  <c r="H13" i="14"/>
  <c r="H14" i="14"/>
  <c r="H15" i="14"/>
  <c r="H16" i="14"/>
  <c r="H17" i="14"/>
  <c r="H6" i="14"/>
  <c r="I6" i="14"/>
  <c r="J6" i="14"/>
  <c r="G7" i="14"/>
  <c r="G8" i="14"/>
  <c r="G9" i="14"/>
  <c r="G10" i="14"/>
  <c r="G11" i="14"/>
  <c r="G12" i="14"/>
  <c r="G13" i="14"/>
  <c r="G14" i="14"/>
  <c r="G15" i="14"/>
  <c r="G16" i="14"/>
  <c r="G17" i="14"/>
  <c r="G6" i="14"/>
  <c r="H13" i="11"/>
  <c r="H6" i="11"/>
  <c r="I6" i="11"/>
  <c r="J6" i="11"/>
  <c r="H7" i="11"/>
  <c r="I7" i="11"/>
  <c r="J7" i="11"/>
  <c r="H8" i="11"/>
  <c r="I8" i="11"/>
  <c r="J8" i="11"/>
  <c r="H9" i="11"/>
  <c r="I9" i="11"/>
  <c r="J9" i="11"/>
  <c r="H10" i="11"/>
  <c r="I10" i="11"/>
  <c r="J10" i="11"/>
  <c r="H11" i="11"/>
  <c r="I11" i="11"/>
  <c r="J11" i="11"/>
  <c r="H12" i="11"/>
  <c r="I12" i="11"/>
  <c r="J12" i="11"/>
  <c r="I13" i="11"/>
  <c r="J13" i="11"/>
  <c r="H5" i="11"/>
  <c r="I5" i="11"/>
  <c r="J5" i="11"/>
  <c r="H4" i="11"/>
  <c r="I4" i="11"/>
  <c r="J4" i="11"/>
  <c r="G4" i="11"/>
  <c r="G5" i="11"/>
  <c r="G6" i="11"/>
  <c r="G7" i="11"/>
  <c r="G8" i="11"/>
  <c r="G9" i="11"/>
  <c r="G10" i="11"/>
  <c r="G11" i="11"/>
  <c r="G12" i="11"/>
  <c r="G13" i="11"/>
  <c r="I3" i="11"/>
  <c r="J3" i="11"/>
  <c r="H3" i="11"/>
  <c r="G3" i="11"/>
  <c r="I2" i="11"/>
  <c r="J2" i="11"/>
  <c r="H2" i="11"/>
  <c r="G2" i="11"/>
  <c r="E13" i="11"/>
  <c r="E12" i="11"/>
  <c r="E11" i="11"/>
  <c r="E10" i="11"/>
  <c r="E9" i="11"/>
  <c r="E8" i="11"/>
  <c r="E7" i="11"/>
  <c r="E6" i="11"/>
  <c r="E5" i="11"/>
  <c r="E4" i="11"/>
  <c r="E3" i="11"/>
  <c r="E2" i="11"/>
  <c r="D2" i="11"/>
  <c r="C13" i="11"/>
  <c r="D12" i="11"/>
  <c r="D13" i="11"/>
  <c r="D11" i="11"/>
  <c r="D10" i="11"/>
  <c r="D9" i="11"/>
  <c r="D8" i="11"/>
  <c r="D7" i="11"/>
  <c r="C12" i="11"/>
  <c r="C11" i="11"/>
  <c r="C10" i="11"/>
  <c r="C9" i="11"/>
  <c r="C8" i="11"/>
  <c r="C7" i="11"/>
  <c r="D4" i="11"/>
  <c r="D5" i="11"/>
  <c r="D6" i="11"/>
  <c r="C6" i="11"/>
  <c r="C5" i="11"/>
  <c r="C4" i="11"/>
  <c r="D3" i="11"/>
  <c r="C3" i="11"/>
  <c r="B13" i="11"/>
  <c r="F13" i="11" s="1"/>
  <c r="B12" i="11"/>
  <c r="F12" i="11" s="1"/>
  <c r="B11" i="11"/>
  <c r="F11" i="11" s="1"/>
  <c r="B10" i="11"/>
  <c r="F10" i="11" s="1"/>
  <c r="B9" i="11"/>
  <c r="F9" i="11" s="1"/>
  <c r="B8" i="11"/>
  <c r="F8" i="11" s="1"/>
  <c r="B7" i="11"/>
  <c r="F7" i="11" s="1"/>
  <c r="B6" i="11"/>
  <c r="F6" i="11" s="1"/>
  <c r="B5" i="11"/>
  <c r="F5" i="11" s="1"/>
  <c r="B4" i="11"/>
  <c r="F4" i="11" s="1"/>
  <c r="B3" i="11"/>
  <c r="F3" i="11" s="1"/>
  <c r="C2" i="11"/>
  <c r="B2" i="11"/>
  <c r="F2" i="11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<sst xmlns="http://schemas.openxmlformats.org/spreadsheetml/2006/main" count="41529" uniqueCount="8405">
  <si>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</si>
  <si>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</si>
  <si>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</si>
  <si>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</si>
  <si>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</si>
  <si>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</si>
  <si>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</si>
  <si>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</si>
  <si>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</si>
  <si>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</si>
  <si>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</si>
  <si>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</si>
  <si>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</si>
  <si>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</si>
  <si>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</si>
  <si>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</si>
  <si>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</si>
  <si>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</si>
  <si>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</si>
  <si>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</si>
  <si>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</si>
  <si>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</si>
  <si>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</si>
  <si>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</si>
  <si>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</si>
  <si>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</si>
  <si>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</si>
  <si>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</si>
  <si>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</si>
  <si>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</si>
  <si>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</si>
  <si>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</si>
  <si>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</si>
  <si>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</si>
  <si>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</si>
  <si>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</si>
  <si>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</si>
  <si>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</si>
  <si>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</si>
  <si>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</si>
  <si>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</si>
  <si>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</si>
  <si>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</si>
  <si>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</si>
  <si>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</si>
  <si>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</si>
  <si>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</si>
  <si>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</si>
  <si>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</si>
  <si>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</si>
  <si>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</si>
  <si>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</si>
  <si>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</si>
  <si>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</si>
  <si>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</si>
  <si>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</si>
  <si>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</si>
  <si>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</si>
  <si>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</si>
  <si>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</si>
  <si>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</si>
  <si>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</si>
  <si>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</si>
  <si>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</si>
  <si>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</si>
  <si>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</si>
  <si>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</si>
  <si>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</si>
  <si>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</si>
  <si>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</si>
  <si>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</si>
  <si>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</si>
  <si>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</si>
  <si>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</si>
  <si>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</si>
  <si>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</si>
  <si>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</si>
  <si>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</si>
  <si>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</si>
  <si>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</si>
  <si>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</si>
  <si>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</si>
  <si>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</si>
  <si>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</si>
  <si>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</si>
  <si>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</si>
  <si>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</si>
  <si>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</si>
  <si>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</si>
  <si>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</si>
  <si>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</si>
  <si>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</si>
  <si>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</si>
  <si>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</si>
  <si>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</si>
  <si>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</si>
  <si>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</si>
  <si>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</si>
  <si>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</si>
  <si>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</si>
  <si>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</si>
  <si>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</si>
  <si>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</si>
  <si>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</si>
  <si>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</si>
  <si>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</si>
  <si>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</si>
  <si>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</si>
  <si>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</si>
  <si>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</si>
  <si>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</si>
  <si>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</si>
  <si>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</si>
  <si>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</si>
  <si>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</si>
  <si>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</si>
  <si>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</si>
  <si>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</si>
  <si>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</si>
  <si>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</si>
  <si>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</si>
  <si>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</si>
  <si>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</si>
  <si>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</si>
  <si>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</si>
  <si>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</si>
  <si>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</si>
  <si>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</si>
  <si>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</si>
  <si>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</si>
  <si>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</si>
  <si>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</si>
  <si>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</si>
  <si>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</si>
  <si>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</si>
  <si>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</si>
  <si>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</si>
  <si>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</si>
  <si>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</si>
  <si>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</si>
  <si>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</si>
  <si>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</si>
  <si>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</si>
  <si>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</si>
  <si>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</si>
  <si>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</si>
  <si>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</si>
  <si>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</si>
  <si>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</si>
  <si>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</si>
  <si>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</si>
  <si>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</si>
  <si>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</si>
  <si>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</si>
  <si>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</si>
  <si>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</si>
  <si>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</si>
  <si>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</si>
  <si>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</si>
  <si>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</si>
  <si>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</si>
  <si>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</si>
  <si>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</si>
  <si>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</si>
  <si>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</si>
  <si>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</si>
  <si>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</si>
  <si>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</si>
  <si>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</si>
  <si>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</si>
  <si>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</si>
  <si>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</si>
  <si>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</si>
  <si>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</si>
  <si>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</si>
  <si>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</si>
  <si>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</si>
  <si>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</si>
  <si>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</si>
  <si>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</si>
  <si>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</si>
  <si>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</si>
  <si>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</si>
  <si>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</si>
  <si>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</si>
  <si>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</si>
  <si>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</si>
  <si>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</si>
  <si>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</si>
  <si>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</si>
  <si>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</si>
  <si>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</si>
  <si>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</si>
  <si>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</si>
  <si>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</si>
  <si>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</si>
  <si>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</si>
  <si>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</si>
  <si>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</si>
  <si>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</si>
  <si>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</si>
  <si>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</si>
  <si>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</si>
  <si>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</si>
  <si>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</si>
  <si>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</si>
  <si>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</si>
  <si>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</si>
  <si>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</si>
  <si>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</si>
  <si>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</si>
  <si>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</si>
  <si>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</si>
  <si>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</si>
  <si>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</si>
  <si>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</si>
  <si>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</si>
  <si>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</si>
  <si>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</si>
  <si>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</si>
  <si>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</si>
  <si>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</si>
  <si>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</si>
  <si>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</si>
  <si>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</si>
  <si>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</si>
  <si>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</si>
  <si>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</si>
  <si>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</si>
  <si>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</si>
  <si>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</si>
  <si>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</si>
  <si>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</si>
  <si>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</si>
  <si>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</si>
  <si>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</si>
  <si>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</si>
  <si>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</si>
  <si>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</si>
  <si>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</si>
  <si>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</si>
  <si>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</si>
  <si>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</si>
  <si>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</si>
  <si>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</si>
  <si>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</si>
  <si>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</si>
  <si>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</si>
  <si>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</si>
  <si>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</si>
  <si>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</si>
  <si>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</si>
  <si>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</si>
  <si>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</si>
  <si>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</si>
  <si>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</si>
  <si>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</si>
  <si>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</si>
  <si>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</si>
  <si>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</si>
  <si>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</si>
  <si>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</si>
  <si>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</si>
  <si>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</si>
  <si>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</si>
  <si>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</si>
  <si>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</si>
  <si>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</si>
  <si>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</si>
  <si>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</si>
  <si>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</si>
  <si>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</si>
  <si>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</si>
  <si>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</si>
  <si>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</si>
  <si>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</si>
  <si>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</si>
  <si>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</si>
  <si>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</si>
  <si>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</si>
  <si>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</si>
  <si>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</si>
  <si>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</si>
  <si>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</si>
  <si>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</si>
  <si>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</si>
  <si>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</si>
  <si>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</si>
  <si>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</si>
  <si>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</si>
  <si>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</si>
  <si>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</si>
  <si>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</si>
  <si>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</si>
  <si>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</si>
  <si>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</si>
  <si>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</si>
  <si>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</si>
  <si>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</si>
  <si>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</si>
  <si>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</si>
  <si>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</si>
  <si>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</si>
  <si>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</si>
  <si>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</si>
  <si>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</si>
  <si>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</si>
  <si>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</si>
  <si>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</si>
  <si>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</si>
  <si>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</si>
  <si>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</si>
  <si>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</si>
  <si>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</si>
  <si>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</si>
  <si>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</si>
  <si>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</si>
  <si>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</si>
  <si>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</si>
  <si>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</si>
  <si>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</si>
  <si>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</si>
  <si>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</si>
  <si>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</si>
  <si>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</si>
  <si>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</si>
  <si>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</si>
  <si>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</si>
  <si>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</si>
  <si>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</si>
  <si>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</si>
  <si>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</si>
  <si>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</si>
  <si>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</si>
  <si>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</si>
  <si>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</si>
  <si>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</si>
  <si>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</si>
  <si>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</si>
  <si>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</si>
  <si>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</si>
  <si>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</si>
  <si>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</si>
  <si>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</si>
  <si>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</si>
  <si>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</si>
  <si>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</si>
  <si>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</si>
  <si>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</si>
  <si>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</si>
  <si>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</si>
  <si>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</si>
  <si>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</si>
  <si>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</si>
  <si>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</si>
  <si>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</si>
  <si>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</si>
  <si>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</si>
  <si>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</si>
  <si>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</si>
  <si>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</si>
  <si>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</si>
  <si>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</si>
  <si>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</si>
  <si>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</si>
  <si>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</si>
  <si>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</si>
  <si>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</si>
  <si>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</si>
  <si>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</si>
  <si>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</si>
  <si>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</si>
  <si>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</si>
  <si>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</si>
  <si>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</si>
  <si>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</si>
  <si>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</si>
  <si>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</si>
  <si>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</si>
  <si>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</si>
  <si>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</si>
  <si>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</si>
  <si>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</si>
  <si>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</si>
  <si>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</si>
  <si>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</si>
  <si>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</si>
  <si>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</si>
  <si>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</si>
  <si>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</si>
  <si>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</si>
  <si>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</si>
  <si>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</si>
  <si>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</si>
  <si>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</si>
  <si>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</si>
  <si>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</si>
  <si>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</si>
  <si>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</si>
  <si>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</si>
  <si>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</si>
  <si>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</si>
  <si>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</si>
  <si>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</si>
  <si>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</si>
  <si>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</si>
  <si>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</si>
  <si>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</si>
  <si>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</si>
  <si>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</si>
  <si>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</si>
  <si>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</si>
  <si>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</si>
  <si>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</si>
  <si>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</si>
  <si>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</si>
  <si>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</si>
  <si>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</si>
  <si>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</si>
  <si>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</si>
  <si>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</si>
  <si>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</si>
  <si>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</si>
  <si>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</si>
  <si>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</si>
  <si>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</si>
  <si>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</si>
  <si>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</si>
  <si>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</si>
  <si>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</si>
  <si>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</si>
  <si>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</si>
  <si>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</si>
  <si>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</si>
  <si>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</si>
  <si>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</si>
  <si>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</si>
  <si>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</si>
  <si>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</si>
  <si>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</si>
  <si>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</si>
  <si>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</si>
  <si>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</si>
  <si>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</si>
  <si>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</si>
  <si>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</si>
  <si>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</si>
  <si>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</si>
  <si>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</si>
  <si>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</si>
  <si>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</si>
  <si>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</si>
  <si>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</si>
  <si>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</si>
  <si>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</si>
  <si>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</si>
  <si>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</si>
  <si>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</si>
  <si>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</si>
  <si>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</si>
  <si>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</si>
  <si>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</si>
  <si>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</si>
  <si>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</si>
  <si>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</si>
  <si>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</si>
  <si>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</si>
  <si>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</si>
  <si>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</si>
  <si>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</si>
  <si>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</si>
  <si>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</si>
  <si>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</si>
  <si>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</si>
  <si>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</si>
  <si>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</si>
  <si>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</si>
  <si>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</si>
  <si>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</si>
  <si>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</si>
  <si>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</si>
  <si>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</si>
  <si>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</si>
  <si>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</si>
  <si>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</si>
  <si>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</si>
  <si>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</si>
  <si>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</si>
  <si>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</si>
  <si>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</si>
  <si>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</si>
  <si>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</si>
  <si>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</si>
  <si>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</si>
  <si>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</si>
  <si>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</si>
  <si>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</si>
  <si>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</si>
  <si>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</si>
  <si>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</si>
  <si>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</si>
  <si>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</si>
  <si>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</si>
  <si>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</si>
  <si>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</si>
  <si>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</si>
  <si>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</si>
  <si>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</si>
  <si>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</si>
  <si>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</si>
  <si>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</si>
  <si>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</si>
  <si>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</si>
  <si>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</si>
  <si>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</si>
  <si>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</si>
  <si>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</si>
  <si>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</si>
  <si>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</si>
  <si>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</si>
  <si>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</si>
  <si>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</si>
  <si>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</si>
  <si>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</si>
  <si>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</si>
  <si>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</si>
  <si>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</si>
  <si>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</si>
  <si>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</si>
  <si>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</si>
  <si>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</si>
  <si>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</si>
  <si>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</si>
  <si>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</si>
  <si>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</si>
  <si>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</si>
  <si>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</si>
  <si>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</si>
  <si>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</si>
  <si>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</si>
  <si>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</si>
  <si>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</si>
  <si>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</si>
  <si>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</si>
  <si>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</si>
  <si>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</si>
  <si>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</si>
  <si>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</si>
  <si>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</si>
  <si>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</si>
  <si>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</si>
  <si>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</si>
  <si>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</si>
  <si>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</si>
  <si>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</si>
  <si>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</si>
  <si>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</si>
  <si>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</si>
  <si>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</si>
  <si>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</si>
  <si>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</si>
  <si>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</si>
  <si>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</si>
  <si>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</si>
  <si>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</si>
  <si>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</si>
  <si>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</si>
  <si>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</si>
  <si>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</si>
  <si>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</si>
  <si>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</si>
  <si>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</si>
  <si>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</si>
  <si>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</si>
  <si>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</si>
  <si>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</si>
  <si>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</si>
  <si>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</si>
  <si>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</si>
  <si>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</si>
  <si>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</si>
  <si>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</si>
  <si>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</si>
  <si>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</si>
  <si>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</si>
  <si>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</si>
  <si>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</si>
  <si>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</si>
  <si>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</si>
  <si>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</si>
  <si>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</si>
  <si>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</si>
  <si>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</si>
  <si>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</si>
  <si>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</si>
  <si>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</si>
  <si>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</si>
  <si>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</si>
  <si>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</si>
  <si>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</si>
  <si>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</si>
  <si>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</si>
  <si>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</si>
  <si>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</si>
  <si>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</si>
  <si>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</si>
  <si>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</si>
  <si>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</si>
  <si>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</si>
  <si>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</si>
  <si>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</si>
  <si>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</si>
  <si>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</si>
  <si>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</si>
  <si>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</si>
  <si>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</si>
  <si>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</si>
  <si>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</si>
  <si>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</si>
  <si>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</si>
  <si>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</si>
  <si>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</si>
  <si>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</si>
  <si>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</si>
  <si>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</si>
  <si>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</si>
  <si>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</si>
  <si>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</si>
  <si>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</si>
  <si>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</si>
  <si>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</si>
  <si>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</si>
  <si>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</si>
  <si>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</si>
  <si>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</si>
  <si>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</si>
  <si>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</si>
  <si>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</si>
  <si>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</si>
  <si>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</si>
  <si>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</si>
  <si>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</si>
  <si>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</si>
  <si>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</si>
  <si>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</si>
  <si>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</si>
  <si>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</si>
  <si>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</si>
  <si>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</si>
  <si>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</si>
  <si>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</si>
  <si>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</si>
  <si>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</si>
  <si>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</si>
  <si>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</si>
  <si>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</si>
  <si>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</si>
  <si>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</si>
  <si>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</si>
  <si>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</si>
  <si>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</si>
  <si>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</si>
  <si>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</si>
  <si>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</si>
  <si>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</si>
  <si>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</si>
  <si>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</si>
  <si>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</si>
  <si>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</si>
  <si>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</si>
  <si>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</si>
  <si>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</si>
  <si>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</si>
  <si>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</si>
  <si>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</si>
  <si>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</si>
  <si>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</si>
  <si>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</si>
  <si>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</si>
  <si>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</si>
  <si>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</si>
  <si>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</si>
  <si>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</si>
  <si>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</si>
  <si>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</si>
  <si>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</si>
  <si>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</si>
  <si>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</si>
  <si>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</si>
  <si>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</si>
  <si>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</si>
  <si>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</si>
  <si>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</si>
  <si>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</si>
  <si>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</si>
  <si>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</si>
  <si>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</si>
  <si>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</si>
  <si>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</si>
  <si>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</si>
  <si>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</si>
  <si>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</si>
  <si>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</si>
  <si>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</si>
  <si>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</si>
  <si>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</si>
  <si>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</si>
  <si>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</si>
  <si>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</si>
  <si>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</si>
  <si>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</si>
  <si>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</si>
  <si>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</si>
  <si>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</si>
  <si>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</si>
  <si>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</si>
  <si>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</si>
  <si>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</si>
  <si>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</si>
  <si>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</si>
  <si>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</si>
  <si>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</si>
  <si>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</si>
  <si>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</si>
  <si>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</si>
  <si>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</si>
  <si>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</si>
  <si>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</si>
  <si>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</si>
  <si>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</si>
  <si>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</si>
  <si>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</si>
  <si>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</si>
  <si>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</si>
  <si>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</si>
  <si>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</si>
  <si>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</si>
  <si>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</si>
  <si>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</si>
  <si>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</si>
  <si>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</si>
  <si>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</si>
  <si>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</si>
  <si>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</si>
  <si>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</si>
  <si>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</si>
  <si>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</si>
  <si>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</si>
  <si>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</si>
  <si>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</si>
  <si>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</si>
  <si>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</si>
  <si>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</si>
  <si>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</si>
  <si>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</si>
  <si>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</si>
  <si>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</si>
  <si>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</si>
  <si>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</si>
  <si>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</si>
  <si>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</si>
  <si>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</si>
  <si>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</si>
  <si>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</si>
  <si>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</si>
  <si>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</si>
  <si>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</si>
  <si>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</si>
  <si>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</si>
  <si>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</si>
  <si>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</si>
  <si>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</si>
  <si>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</si>
  <si>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</si>
  <si>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</si>
  <si>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</si>
  <si>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</si>
  <si>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</si>
  <si>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</si>
  <si>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</si>
  <si>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</si>
  <si>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</si>
  <si>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</si>
  <si>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</si>
  <si>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</si>
  <si>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</si>
  <si>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</si>
  <si>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</si>
  <si>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</si>
  <si>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</si>
  <si>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</si>
  <si>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</si>
  <si>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</si>
  <si>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</si>
  <si>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</si>
  <si>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</si>
  <si>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</si>
  <si>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</si>
  <si>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</si>
  <si>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</si>
  <si>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</si>
  <si>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</si>
  <si>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</si>
  <si>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</si>
  <si>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</si>
  <si>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</si>
  <si>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</si>
  <si>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</si>
  <si>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</si>
  <si>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</si>
  <si>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</si>
  <si>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</si>
  <si>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</si>
  <si>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</si>
  <si>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</si>
  <si>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</si>
  <si>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</si>
  <si>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</si>
  <si>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</si>
  <si>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</si>
  <si>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</si>
  <si>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</si>
  <si>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</si>
  <si>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</si>
  <si>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</si>
  <si>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</si>
  <si>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</si>
  <si>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</si>
  <si>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</si>
  <si>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</si>
  <si>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</si>
  <si>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</si>
  <si>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</si>
  <si>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</si>
  <si>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</si>
  <si>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</si>
  <si>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</si>
  <si>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</si>
  <si>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</si>
  <si>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</si>
  <si>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</si>
  <si>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</si>
  <si>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</si>
  <si>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</si>
  <si>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</si>
  <si>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</si>
  <si>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</si>
  <si>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</si>
  <si>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</si>
  <si>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</si>
  <si>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</si>
  <si>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</si>
  <si>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</si>
  <si>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</si>
  <si>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</si>
  <si>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</si>
  <si>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</si>
  <si>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</si>
  <si>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</si>
  <si>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</si>
  <si>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</si>
  <si>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</si>
  <si>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</si>
  <si>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</si>
  <si>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</si>
  <si>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</si>
  <si>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</si>
  <si>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</si>
  <si>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</si>
  <si>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</si>
  <si>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</si>
  <si>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</si>
  <si>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</si>
  <si>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</si>
  <si>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</si>
  <si>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</si>
  <si>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</si>
  <si>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</si>
  <si>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</si>
  <si>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</si>
  <si>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</si>
  <si>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</si>
  <si>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</si>
  <si>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</si>
  <si>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</si>
  <si>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</si>
  <si>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</si>
  <si>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</si>
  <si>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</si>
  <si>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</si>
  <si>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</si>
  <si>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</si>
  <si>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</si>
  <si>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</si>
  <si>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</si>
  <si>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</si>
  <si>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</si>
  <si>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</si>
  <si>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</si>
  <si>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</si>
  <si>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</si>
  <si>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</si>
  <si>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</si>
  <si>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</si>
  <si>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</si>
  <si>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</si>
  <si>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</si>
  <si>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</si>
  <si>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</si>
  <si>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</si>
  <si>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</si>
  <si>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</si>
  <si>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</si>
  <si>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</si>
  <si>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</si>
  <si>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</si>
  <si>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</si>
  <si>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</si>
  <si>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</si>
  <si>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</si>
  <si>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</si>
  <si>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</si>
  <si>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</si>
  <si>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</si>
  <si>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</si>
  <si>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</si>
  <si>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</si>
  <si>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</si>
  <si>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</si>
  <si>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</si>
  <si>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</si>
  <si>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</si>
  <si>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</si>
  <si>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</si>
  <si>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</si>
  <si>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</si>
  <si>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</si>
  <si>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</si>
  <si>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</si>
  <si>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</si>
  <si>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</si>
  <si>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</si>
  <si>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</si>
  <si>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</si>
  <si>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</si>
  <si>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</si>
  <si>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</si>
  <si>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</si>
  <si>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</si>
  <si>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</si>
  <si>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</si>
  <si>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</si>
  <si>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</si>
  <si>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</si>
  <si>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</si>
  <si>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</si>
  <si>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</si>
  <si>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</si>
  <si>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</si>
  <si>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</si>
  <si>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</si>
  <si>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</si>
  <si>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</si>
  <si>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</si>
  <si>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</si>
  <si>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</si>
  <si>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</si>
  <si>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</si>
  <si>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</si>
  <si>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</si>
  <si>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</si>
  <si>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</si>
  <si>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</si>
  <si>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</si>
  <si>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</si>
  <si>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</si>
  <si>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</si>
  <si>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</si>
  <si>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</si>
  <si>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</si>
  <si>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</si>
  <si>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</si>
  <si>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</si>
  <si>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</si>
  <si>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</si>
  <si>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</si>
  <si>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</si>
  <si>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</si>
  <si>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</si>
  <si>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</si>
  <si>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</si>
  <si>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</si>
  <si>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</si>
  <si>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</si>
  <si>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</si>
  <si>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</si>
  <si>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</si>
  <si>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</si>
  <si>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</si>
  <si>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</si>
  <si>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</si>
  <si>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</si>
  <si>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</si>
  <si>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</si>
  <si>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</si>
  <si>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</si>
  <si>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</si>
  <si>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</si>
  <si>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</si>
  <si>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</si>
  <si>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</si>
  <si>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</si>
  <si>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</si>
  <si>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</si>
  <si>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</si>
  <si>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</si>
  <si>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</si>
  <si>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</si>
  <si>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</si>
  <si>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</si>
  <si>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</si>
  <si>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</si>
  <si>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</si>
  <si>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</si>
  <si>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</si>
  <si>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</si>
  <si>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</si>
  <si>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</si>
  <si>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</si>
  <si>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</si>
  <si>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</si>
  <si>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</si>
  <si>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</si>
  <si>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</si>
  <si>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</si>
  <si>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</si>
  <si>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</si>
  <si>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</si>
  <si>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</si>
  <si>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</si>
  <si>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</si>
  <si>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</si>
  <si>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</si>
  <si>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</si>
  <si>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</si>
  <si>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</si>
  <si>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</si>
  <si>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</si>
  <si>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</si>
  <si>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</si>
  <si>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</si>
  <si>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</si>
  <si>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</si>
  <si>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</si>
  <si>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</si>
  <si>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</si>
  <si>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</si>
  <si>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</si>
  <si>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</si>
  <si>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</si>
  <si>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</si>
  <si>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</si>
  <si>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</si>
  <si>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</si>
  <si>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</si>
  <si>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</si>
  <si>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</si>
  <si>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</si>
  <si>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</si>
  <si>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</si>
  <si>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</si>
  <si>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</si>
  <si>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</si>
  <si>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</si>
  <si>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</si>
  <si>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</si>
  <si>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</si>
  <si>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</si>
  <si>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</si>
  <si>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</si>
  <si>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</si>
  <si>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</si>
  <si>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</si>
  <si>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</si>
  <si>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</si>
  <si>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</si>
  <si>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</si>
  <si>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</si>
  <si>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</si>
  <si>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</si>
  <si>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</si>
  <si>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</si>
  <si>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</si>
  <si>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</si>
  <si>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</si>
  <si>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</si>
  <si>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</si>
  <si>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</si>
  <si>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</si>
  <si>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</si>
  <si>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</si>
  <si>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</si>
  <si>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</si>
  <si>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</si>
  <si>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</si>
  <si>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</si>
  <si>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</si>
  <si>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</si>
  <si>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</si>
  <si>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</si>
  <si>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</si>
  <si>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</si>
  <si>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</si>
  <si>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</si>
  <si>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</si>
  <si>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</si>
  <si>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</si>
  <si>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</si>
  <si>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</si>
  <si>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</si>
  <si>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</si>
  <si>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</si>
  <si>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</si>
  <si>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</si>
  <si>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</si>
  <si>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</si>
  <si>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</si>
  <si>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</si>
  <si>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</si>
  <si>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</si>
  <si>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</si>
  <si>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</si>
  <si>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</si>
  <si>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</si>
  <si>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</si>
  <si>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</si>
  <si>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</si>
  <si>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</si>
  <si>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</si>
  <si>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</si>
  <si>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</si>
  <si>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</si>
  <si>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</si>
  <si>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</si>
  <si>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</si>
  <si>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</si>
  <si>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</si>
  <si>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</si>
  <si>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</si>
  <si>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</si>
  <si>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</si>
  <si>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</si>
  <si>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</si>
  <si>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</si>
  <si>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</si>
  <si>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</si>
  <si>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</si>
  <si>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</si>
  <si>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</si>
  <si>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</si>
  <si>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</si>
  <si>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</si>
  <si>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</si>
  <si>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</si>
  <si>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</si>
  <si>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</si>
  <si>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</si>
  <si>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</si>
  <si>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</si>
  <si>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</si>
  <si>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</si>
  <si>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</si>
  <si>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</si>
  <si>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</si>
  <si>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</si>
  <si>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</si>
  <si>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</si>
  <si>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</si>
  <si>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</si>
  <si>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</si>
  <si>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</si>
  <si>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</si>
  <si>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</si>
  <si>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</si>
  <si>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</si>
  <si>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</si>
  <si>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</si>
  <si>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</si>
  <si>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</si>
  <si>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</si>
  <si>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</si>
  <si>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</si>
  <si>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</si>
  <si>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</si>
  <si>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</si>
  <si>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</si>
  <si>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</si>
  <si>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</si>
  <si>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</si>
  <si>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</si>
  <si>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</si>
  <si>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</si>
  <si>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</si>
  <si>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</si>
  <si>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</si>
  <si>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</si>
  <si>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</si>
  <si>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</si>
  <si>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</si>
  <si>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</si>
  <si>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</si>
  <si>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</si>
  <si>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</si>
  <si>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</si>
  <si>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</si>
  <si>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</si>
  <si>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</si>
  <si>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</si>
  <si>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</si>
  <si>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</si>
  <si>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</si>
  <si>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</si>
  <si>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</si>
  <si>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</si>
  <si>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</si>
  <si>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</si>
  <si>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</si>
  <si>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</si>
  <si>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</si>
  <si>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</si>
  <si>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</si>
  <si>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</si>
  <si>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</si>
  <si>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</si>
  <si>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</si>
  <si>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</si>
  <si>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</si>
  <si>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</si>
  <si>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</si>
  <si>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</si>
  <si>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</si>
  <si>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</si>
  <si>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</si>
  <si>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</si>
  <si>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</si>
  <si>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</si>
  <si>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</si>
  <si>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</si>
  <si>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</si>
  <si>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</si>
  <si>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</si>
  <si>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</si>
  <si>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</si>
  <si>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</si>
  <si>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</si>
  <si>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</si>
  <si>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</si>
  <si>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</si>
  <si>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</si>
  <si>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</si>
  <si>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</si>
  <si>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</si>
  <si>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</si>
  <si>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</si>
  <si>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</si>
  <si>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</si>
  <si>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</si>
  <si>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</si>
  <si>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</si>
  <si>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</si>
  <si>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</si>
  <si>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</si>
  <si>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</si>
  <si>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</si>
  <si>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</si>
  <si>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</si>
  <si>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</si>
  <si>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</si>
  <si>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</si>
  <si>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</si>
  <si>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</si>
  <si>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</si>
  <si>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</si>
  <si>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</si>
  <si>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</si>
  <si>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</si>
  <si>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</si>
  <si>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</si>
  <si>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</si>
  <si>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</si>
  <si>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</si>
  <si>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</si>
  <si>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</si>
  <si>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</si>
  <si>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</si>
  <si>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</si>
  <si>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</si>
  <si>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</si>
  <si>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</si>
  <si>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</si>
  <si>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</si>
  <si>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</si>
  <si>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</si>
  <si>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</si>
  <si>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</si>
  <si>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</si>
  <si>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</si>
  <si>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</si>
  <si>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</si>
  <si>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</si>
  <si>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</si>
  <si>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</si>
  <si>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</si>
  <si>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</si>
  <si>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</si>
  <si>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</si>
  <si>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</si>
  <si>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</si>
  <si>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</si>
  <si>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</si>
  <si>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</si>
  <si>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</si>
  <si>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</si>
  <si>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</si>
  <si>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</si>
  <si>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</si>
  <si>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</si>
  <si>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</si>
  <si>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</si>
  <si>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</si>
  <si>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</si>
  <si>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</si>
  <si>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</si>
  <si>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</si>
  <si>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</si>
  <si>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</si>
  <si>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</si>
  <si>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</si>
  <si>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</si>
  <si>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</si>
  <si>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</si>
  <si>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</si>
  <si>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</si>
  <si>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</si>
  <si>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</si>
  <si>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</si>
  <si>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</si>
  <si>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</si>
  <si>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</si>
  <si>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</si>
  <si>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</si>
  <si>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</si>
  <si>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</si>
  <si>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</si>
  <si>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</si>
  <si>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</si>
  <si>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</si>
  <si>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</si>
  <si>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</si>
  <si>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</si>
  <si>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</si>
  <si>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</si>
  <si>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</si>
  <si>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</si>
  <si>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</si>
  <si>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</si>
  <si>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</si>
  <si>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</si>
  <si>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</si>
  <si>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</si>
  <si>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</si>
  <si>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</si>
  <si>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</si>
  <si>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</si>
  <si>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</si>
  <si>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</si>
  <si>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</si>
  <si>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</si>
  <si>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</si>
  <si>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</si>
  <si>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</si>
  <si>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</si>
  <si>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</si>
  <si>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</si>
  <si>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</si>
  <si>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</si>
  <si>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</si>
  <si>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</si>
  <si>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</si>
  <si>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</si>
  <si>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</si>
  <si>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</si>
  <si>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</si>
  <si>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</si>
  <si>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</si>
  <si>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</si>
  <si>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</si>
  <si>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</si>
  <si>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</si>
  <si>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</si>
  <si>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</si>
  <si>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</si>
  <si>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</si>
  <si>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</si>
  <si>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</si>
  <si>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</si>
  <si>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</si>
  <si>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</si>
  <si>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</si>
  <si>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</si>
  <si>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</si>
  <si>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</si>
  <si>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</si>
  <si>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</si>
  <si>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</si>
  <si>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</si>
  <si>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</si>
  <si>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</si>
  <si>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</si>
  <si>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</si>
  <si>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</si>
  <si>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</si>
  <si>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</si>
  <si>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</si>
  <si>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</si>
  <si>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</si>
  <si>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</si>
  <si>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</si>
  <si>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</si>
  <si>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</si>
  <si>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</si>
  <si>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</si>
  <si>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</si>
  <si>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</si>
  <si>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</si>
  <si>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</si>
  <si>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</si>
  <si>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</si>
  <si>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</si>
  <si>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</si>
  <si>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</si>
  <si>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</si>
  <si>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</si>
  <si>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</si>
  <si>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</si>
  <si>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</si>
  <si>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</si>
  <si>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</si>
  <si>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</si>
  <si>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</si>
  <si>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</si>
  <si>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</si>
  <si>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</si>
  <si>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</si>
  <si>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</si>
  <si>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</si>
  <si>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</si>
  <si>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</si>
  <si>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</si>
  <si>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</si>
  <si>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</si>
  <si>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</si>
  <si>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</si>
  <si>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</si>
  <si>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</si>
  <si>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</si>
  <si>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</si>
  <si>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</si>
  <si>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</si>
  <si>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</si>
  <si>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</si>
  <si>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</si>
  <si>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</si>
  <si>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</si>
  <si>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</si>
  <si>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</si>
  <si>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</si>
  <si>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</si>
  <si>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</si>
  <si>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</si>
  <si>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</si>
  <si>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</si>
  <si>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</si>
  <si>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</si>
  <si>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</si>
  <si>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</si>
  <si>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</si>
  <si>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</si>
  <si>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</si>
  <si>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</si>
  <si>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</si>
  <si>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</si>
  <si>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</si>
  <si>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</si>
  <si>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</si>
  <si>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</si>
  <si>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</si>
  <si>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</si>
  <si>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</si>
  <si>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</si>
  <si>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</si>
  <si>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</si>
  <si>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</si>
  <si>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</si>
  <si>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</si>
  <si>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</si>
  <si>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</si>
  <si>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</si>
  <si>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</si>
  <si>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</si>
  <si>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</si>
  <si>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</si>
  <si>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</si>
  <si>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</si>
  <si>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</si>
  <si>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</si>
  <si>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</si>
  <si>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</si>
  <si>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</si>
  <si>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</si>
  <si>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</si>
  <si>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</si>
  <si>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</si>
  <si>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</si>
  <si>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</si>
  <si>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</si>
  <si>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</si>
  <si>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</si>
  <si>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</si>
  <si>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</si>
  <si>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</si>
  <si>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</si>
  <si>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</si>
  <si>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</si>
  <si>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</si>
  <si>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</si>
  <si>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</si>
  <si>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</si>
  <si>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</si>
  <si>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</si>
  <si>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</si>
  <si>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</si>
  <si>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</si>
  <si>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</si>
  <si>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</si>
  <si>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</si>
  <si>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</si>
  <si>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</si>
  <si>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</si>
  <si>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</si>
  <si>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</si>
  <si>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</si>
  <si>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</si>
  <si>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</si>
  <si>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</si>
  <si>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</si>
  <si>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</si>
  <si>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</si>
  <si>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</si>
  <si>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</si>
  <si>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</si>
  <si>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</si>
  <si>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</si>
  <si>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</si>
  <si>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</si>
  <si>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</si>
  <si>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</si>
  <si>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</si>
  <si>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</si>
  <si>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</si>
  <si>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</si>
  <si>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</si>
  <si>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</si>
  <si>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</si>
  <si>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</si>
  <si>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</si>
  <si>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</si>
  <si>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</si>
  <si>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</si>
  <si>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</si>
  <si>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</si>
  <si>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</si>
  <si>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</si>
  <si>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</si>
  <si>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</si>
  <si>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</si>
  <si>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</si>
  <si>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</si>
  <si>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</si>
  <si>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</si>
  <si>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</si>
  <si>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</si>
  <si>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</si>
  <si>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</si>
  <si>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</si>
  <si>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</si>
  <si>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</si>
  <si>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</si>
  <si>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</si>
  <si>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</si>
  <si>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</si>
  <si>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</si>
  <si>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</si>
  <si>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</si>
  <si>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</si>
  <si>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</si>
  <si>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</si>
  <si>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</si>
  <si>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</si>
  <si>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</si>
  <si>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</si>
  <si>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</si>
  <si>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</si>
  <si>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</si>
  <si>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</si>
  <si>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</si>
  <si>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</si>
  <si>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</si>
  <si>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</si>
  <si>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</si>
  <si>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</si>
  <si>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</si>
  <si>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</si>
  <si>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</si>
  <si>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</si>
  <si>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</si>
  <si>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</si>
  <si>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</si>
  <si>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</si>
  <si>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</si>
  <si>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</si>
  <si>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</si>
  <si>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</si>
  <si>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</si>
  <si>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</si>
  <si>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</si>
  <si>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</si>
  <si>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</si>
  <si>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</si>
  <si>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</si>
  <si>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</si>
  <si>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</si>
  <si>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</si>
  <si>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</si>
  <si>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</si>
  <si>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</si>
  <si>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</si>
  <si>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</si>
  <si>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</si>
  <si>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</si>
  <si>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</si>
  <si>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</si>
  <si>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</si>
  <si>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</si>
  <si>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</si>
  <si>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</si>
  <si>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</si>
  <si>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</si>
  <si>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</si>
  <si>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</si>
  <si>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</si>
  <si>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</si>
  <si>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</si>
  <si>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</si>
  <si>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</si>
  <si>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</si>
  <si>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</si>
  <si>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</si>
  <si>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</si>
  <si>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</si>
  <si>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</si>
  <si>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</si>
  <si>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</si>
  <si>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</si>
  <si>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</si>
  <si>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</si>
  <si>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</si>
  <si>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</si>
  <si>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</si>
  <si>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</si>
  <si>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</si>
  <si>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</si>
  <si>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</si>
  <si>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</si>
  <si>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</si>
  <si>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</si>
  <si>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</si>
  <si>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</si>
  <si>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</si>
  <si>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</si>
  <si>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</si>
  <si>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</si>
  <si>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</si>
  <si>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</si>
  <si>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</si>
  <si>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</si>
  <si>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</si>
  <si>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</si>
  <si>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</si>
  <si>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</si>
  <si>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</si>
  <si>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</si>
  <si>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</si>
  <si>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</si>
  <si>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</si>
  <si>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</si>
  <si>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</si>
  <si>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</si>
  <si>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</si>
  <si>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</si>
  <si>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</si>
  <si>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</si>
  <si>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</si>
  <si>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</si>
  <si>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</si>
  <si>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</si>
  <si>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</si>
  <si>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</si>
  <si>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</si>
  <si>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</si>
  <si>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</si>
  <si>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</si>
  <si>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</si>
  <si>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</si>
  <si>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</si>
  <si>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</si>
  <si>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</si>
  <si>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</si>
  <si>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</si>
  <si>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</si>
  <si>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</si>
  <si>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</si>
  <si>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</si>
  <si>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</si>
  <si>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</si>
  <si>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</si>
  <si>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</si>
  <si>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</si>
  <si>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</si>
  <si>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</si>
  <si>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</si>
  <si>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</si>
  <si>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</si>
  <si>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</si>
  <si>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</si>
  <si>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</si>
  <si>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</si>
  <si>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</si>
  <si>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</si>
  <si>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</si>
  <si>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</si>
  <si>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</si>
  <si>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</si>
  <si>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</si>
  <si>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</si>
  <si>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</si>
  <si>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</si>
  <si>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</si>
  <si>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</si>
  <si>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</si>
  <si>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</si>
  <si>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</si>
  <si>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</si>
  <si>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</si>
  <si>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</si>
  <si>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</si>
  <si>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</si>
  <si>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</si>
  <si>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</si>
  <si>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</si>
  <si>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</si>
  <si>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</si>
  <si>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</si>
  <si>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</si>
  <si>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</si>
  <si>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</si>
  <si>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</si>
  <si>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</si>
  <si>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</si>
  <si>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</si>
  <si>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</si>
  <si>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</si>
  <si>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</si>
  <si>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</si>
  <si>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</si>
  <si>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</si>
  <si>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</si>
  <si>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</si>
  <si>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</si>
  <si>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</si>
  <si>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</si>
  <si>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</si>
  <si>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</si>
  <si>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</si>
  <si>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</si>
  <si>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</si>
  <si>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</si>
  <si>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</si>
  <si>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</si>
  <si>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</si>
  <si>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</si>
  <si>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</si>
  <si>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</si>
  <si>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</si>
  <si>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</si>
  <si>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</si>
  <si>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</si>
  <si>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</si>
  <si>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</si>
  <si>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</si>
  <si>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</si>
  <si>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</si>
  <si>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</si>
  <si>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</si>
  <si>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</si>
  <si>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</si>
  <si>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</si>
  <si>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</si>
  <si>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</si>
  <si>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</si>
  <si>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</si>
  <si>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</si>
  <si>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</si>
  <si>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</si>
  <si>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</si>
  <si>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</si>
  <si>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</si>
  <si>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</si>
  <si>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</si>
  <si>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</si>
  <si>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</si>
  <si>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</si>
  <si>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</si>
  <si>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</si>
  <si>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</si>
  <si>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</si>
  <si>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</si>
  <si>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</si>
  <si>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</si>
  <si>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</si>
  <si>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</si>
  <si>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</si>
  <si>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</si>
  <si>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</si>
  <si>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</si>
  <si>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</si>
  <si>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</si>
  <si>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</si>
  <si>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</si>
  <si>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</si>
  <si>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</si>
  <si>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</si>
  <si>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</si>
  <si>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</si>
  <si>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</si>
  <si>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</si>
  <si>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</si>
  <si>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</si>
  <si>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</si>
  <si>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</si>
  <si>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</si>
  <si>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</si>
  <si>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</si>
  <si>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</si>
  <si>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</si>
  <si>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</si>
  <si>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</si>
  <si>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</si>
  <si>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</si>
  <si>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</si>
  <si>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</si>
  <si>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</si>
  <si>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</si>
  <si>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</si>
  <si>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</si>
  <si>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</si>
  <si>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</si>
  <si>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</si>
  <si>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</si>
  <si>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</si>
  <si>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</si>
  <si>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</si>
  <si>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</si>
  <si>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</si>
  <si>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</si>
  <si>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</si>
  <si>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</si>
  <si>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</si>
  <si>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</si>
  <si>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</si>
  <si>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</si>
  <si>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</si>
  <si>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</si>
  <si>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</si>
  <si>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</si>
  <si>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</si>
  <si>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</si>
  <si>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</si>
  <si>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</si>
  <si>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</si>
  <si>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</si>
  <si>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</si>
  <si>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</si>
  <si>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</si>
  <si>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</si>
  <si>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</si>
  <si>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</si>
  <si>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</si>
  <si>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</si>
  <si>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</si>
  <si>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</si>
  <si>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</si>
  <si>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</si>
  <si>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</si>
  <si>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</si>
  <si>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</si>
  <si>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</si>
  <si>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</si>
  <si>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</si>
  <si>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</si>
  <si>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</si>
  <si>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</si>
  <si>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</si>
  <si>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</si>
  <si>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</si>
  <si>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</si>
  <si>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</si>
  <si>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</si>
  <si>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</si>
  <si>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</si>
  <si>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</si>
  <si>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</si>
  <si>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</si>
  <si>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</si>
  <si>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</si>
  <si>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</si>
  <si>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</si>
  <si>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</si>
  <si>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</si>
  <si>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</si>
  <si>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</si>
  <si>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</si>
  <si>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</si>
  <si>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</si>
  <si>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</si>
  <si>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</si>
  <si>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</si>
  <si>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</si>
  <si>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</si>
  <si>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</si>
  <si>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</si>
  <si>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</si>
  <si>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</si>
  <si>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</si>
  <si>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</si>
  <si>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</si>
  <si>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</si>
  <si>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</si>
  <si>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</si>
  <si>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</si>
  <si>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</si>
  <si>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</si>
  <si>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</si>
  <si>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</si>
  <si>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</si>
  <si>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</si>
  <si>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</si>
  <si>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</si>
  <si>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</si>
  <si>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</si>
  <si>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</si>
  <si>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</si>
  <si>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</si>
  <si>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</si>
  <si>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</si>
  <si>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</si>
  <si>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</si>
  <si>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</si>
  <si>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</si>
  <si>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</si>
  <si>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</si>
  <si>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</si>
  <si>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</si>
  <si>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</si>
  <si>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</si>
  <si>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</si>
  <si>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</si>
  <si>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</si>
  <si>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</si>
  <si>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</si>
  <si>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</si>
  <si>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</si>
  <si>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</si>
  <si>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</si>
  <si>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</si>
  <si>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</si>
  <si>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</si>
  <si>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</si>
  <si>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</si>
  <si>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</si>
  <si>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</si>
  <si>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</si>
  <si>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</si>
  <si>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</si>
  <si>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</si>
  <si>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</si>
  <si>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</si>
  <si>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</si>
  <si>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</si>
  <si>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</si>
  <si>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</si>
  <si>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</si>
  <si>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</si>
  <si>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</si>
  <si>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</si>
  <si>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</si>
  <si>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</si>
  <si>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</si>
  <si>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</si>
  <si>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</si>
  <si>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</si>
  <si>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</si>
  <si>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</si>
  <si>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</si>
  <si>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</si>
  <si>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</si>
  <si>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</si>
  <si>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</si>
  <si>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</si>
  <si>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</si>
  <si>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</si>
  <si>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</si>
  <si>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</si>
  <si>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</si>
  <si>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</si>
  <si>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</si>
  <si>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</si>
  <si>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</si>
  <si>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</si>
  <si>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</si>
  <si>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</si>
  <si>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</si>
  <si>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</si>
  <si>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</si>
  <si>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</si>
  <si>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</si>
  <si>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</si>
  <si>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</si>
  <si>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</si>
  <si>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</si>
  <si>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</si>
  <si>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</si>
  <si>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</si>
  <si>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</si>
  <si>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</si>
  <si>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</si>
  <si>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</si>
  <si>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</si>
  <si>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</si>
  <si>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</si>
  <si>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</si>
  <si>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</si>
  <si>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</si>
  <si>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</si>
  <si>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</si>
  <si>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</si>
  <si>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</si>
  <si>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</si>
  <si>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</si>
  <si>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</si>
  <si>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</si>
  <si>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</si>
  <si>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</si>
  <si>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</si>
  <si>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</si>
  <si>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</si>
  <si>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</si>
  <si>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</si>
  <si>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</si>
  <si>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</si>
  <si>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</si>
  <si>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</si>
  <si>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</si>
  <si>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</si>
  <si>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</si>
  <si>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</si>
  <si>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</si>
  <si>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</si>
  <si>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</si>
  <si>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</si>
  <si>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</si>
  <si>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</si>
  <si>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</si>
  <si>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</si>
  <si>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</si>
  <si>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</si>
  <si>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</si>
  <si>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</si>
  <si>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</si>
  <si>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</si>
  <si>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</si>
  <si>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</si>
  <si>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</si>
  <si>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</si>
  <si>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</si>
  <si>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</si>
  <si>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</si>
  <si>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</si>
  <si>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</si>
  <si>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</si>
  <si>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</si>
  <si>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</si>
  <si>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</si>
  <si>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</si>
  <si>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</si>
  <si>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</si>
  <si>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</si>
  <si>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</si>
  <si>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</si>
  <si>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</si>
  <si>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</si>
  <si>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</si>
  <si>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</si>
  <si>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</si>
  <si>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</si>
  <si>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</si>
  <si>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</si>
  <si>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</si>
  <si>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</si>
  <si>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</si>
  <si>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</si>
  <si>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</si>
  <si>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</si>
  <si>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</si>
  <si>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</si>
  <si>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</si>
  <si>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</si>
  <si>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</si>
  <si>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</si>
  <si>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</si>
  <si>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</si>
  <si>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</si>
  <si>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</si>
  <si>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</si>
  <si>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</si>
  <si>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</si>
  <si>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</si>
  <si>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</si>
  <si>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</si>
  <si>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</si>
  <si>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</si>
  <si>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</si>
  <si>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</si>
  <si>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</si>
  <si>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</si>
  <si>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</si>
  <si>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</si>
  <si>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</si>
  <si>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</si>
  <si>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</si>
  <si>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</si>
  <si>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</si>
  <si>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</si>
  <si>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</si>
  <si>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</si>
  <si>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</si>
  <si>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</si>
  <si>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</si>
  <si>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</si>
  <si>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</si>
  <si>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</si>
  <si>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</si>
  <si>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</si>
  <si>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</si>
  <si>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</si>
  <si>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</si>
  <si>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</si>
  <si>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</si>
  <si>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</si>
  <si>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</si>
  <si>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</si>
  <si>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</si>
  <si>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</si>
  <si>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</si>
  <si>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</si>
  <si>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</si>
  <si>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</si>
  <si>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</si>
  <si>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</si>
  <si>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</si>
  <si>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</si>
  <si>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</si>
  <si>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</si>
  <si>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</si>
  <si>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</si>
  <si>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</si>
  <si>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</si>
  <si>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</si>
  <si>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</si>
  <si>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</si>
  <si>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</si>
  <si>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</si>
  <si>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</si>
  <si>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</si>
  <si>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</si>
  <si>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</si>
  <si>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</si>
  <si>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</si>
  <si>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</si>
  <si>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</si>
  <si>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</si>
  <si>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</si>
  <si>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</si>
  <si>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</si>
  <si>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</si>
  <si>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</si>
  <si>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</si>
  <si>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</si>
  <si>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</si>
  <si>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</si>
  <si>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</si>
  <si>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</si>
  <si>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</si>
  <si>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</si>
  <si>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</si>
  <si>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</si>
  <si>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</si>
  <si>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</si>
  <si>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</si>
  <si>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</si>
  <si>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</si>
  <si>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</si>
  <si>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</si>
  <si>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</si>
  <si>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</si>
  <si>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</si>
  <si>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</si>
  <si>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</si>
  <si>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</si>
  <si>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</si>
  <si>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</si>
  <si>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</si>
  <si>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</si>
  <si>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</si>
  <si>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</si>
  <si>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</si>
  <si>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</si>
  <si>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</si>
  <si>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</si>
  <si>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</si>
  <si>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</si>
  <si>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</si>
  <si>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</si>
  <si>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</si>
  <si>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</si>
  <si>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</si>
  <si>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</si>
  <si>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</si>
  <si>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</si>
  <si>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</si>
  <si>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</si>
  <si>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</si>
  <si>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</si>
  <si>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</si>
  <si>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</si>
  <si>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</si>
  <si>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</si>
  <si>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</si>
  <si>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</si>
  <si>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</si>
  <si>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</si>
  <si>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</si>
  <si>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</si>
  <si>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</si>
  <si>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</si>
  <si>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</si>
  <si>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</si>
  <si>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</si>
  <si>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</si>
  <si>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</si>
  <si>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</si>
  <si>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</si>
  <si>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</si>
  <si>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</si>
  <si>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</si>
  <si>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</si>
  <si>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</si>
  <si>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</si>
  <si>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</si>
  <si>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</si>
  <si>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</si>
  <si>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</si>
  <si>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</si>
  <si>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</si>
  <si>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</si>
  <si>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</si>
  <si>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</si>
  <si>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</si>
  <si>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</si>
  <si>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</si>
  <si>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</si>
  <si>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</si>
  <si>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</si>
  <si>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</si>
  <si>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</si>
  <si>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</si>
  <si>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</si>
  <si>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</si>
  <si>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</si>
  <si>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</si>
  <si>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</si>
  <si>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</si>
  <si>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</si>
  <si>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</si>
  <si>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</si>
  <si>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</si>
  <si>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</si>
  <si>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</si>
  <si>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</si>
  <si>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</si>
  <si>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</si>
  <si>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</si>
  <si>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</si>
  <si>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</si>
  <si>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</si>
  <si>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</si>
  <si>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</si>
  <si>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</si>
  <si>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</si>
  <si>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</si>
  <si>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</si>
  <si>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</si>
  <si>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</si>
  <si>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</si>
  <si>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</si>
  <si>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</si>
  <si>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</si>
  <si>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</si>
  <si>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</si>
  <si>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</si>
  <si>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</si>
  <si>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</si>
  <si>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</si>
  <si>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</si>
  <si>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</si>
  <si>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</si>
  <si>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</si>
  <si>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</si>
  <si>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</si>
  <si>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</si>
  <si>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</si>
  <si>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</si>
  <si>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</si>
  <si>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</si>
  <si>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</si>
  <si>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</si>
  <si>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</si>
  <si>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</si>
  <si>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</si>
  <si>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</si>
  <si>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</si>
  <si>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</si>
  <si>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</si>
  <si>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</si>
  <si>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</si>
  <si>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</si>
  <si>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</si>
  <si>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</si>
  <si>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</si>
  <si>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</si>
  <si>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</si>
  <si>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</si>
  <si>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</si>
  <si>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</si>
  <si>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</si>
  <si>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</si>
  <si>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</si>
  <si>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</si>
  <si>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</si>
  <si>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</si>
  <si>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</si>
  <si>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</si>
  <si>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</si>
  <si>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</si>
  <si>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</si>
  <si>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</si>
  <si>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</si>
  <si>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</si>
  <si>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</si>
  <si>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</si>
  <si>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</si>
  <si>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</si>
  <si>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</si>
  <si>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</si>
  <si>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</si>
  <si>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</si>
  <si>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</si>
  <si>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</si>
  <si>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</si>
  <si>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</si>
  <si>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</si>
  <si>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</si>
  <si>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</si>
  <si>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</si>
  <si>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</si>
  <si>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</si>
  <si>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</si>
  <si>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</si>
  <si>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</si>
  <si>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</si>
  <si>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</si>
  <si>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</si>
  <si>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</si>
  <si>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</si>
  <si>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</si>
  <si>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</si>
  <si>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</si>
  <si>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</si>
  <si>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</si>
  <si>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</si>
  <si>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</si>
  <si>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</si>
  <si>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</si>
  <si>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</si>
  <si>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</si>
  <si>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</si>
  <si>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</si>
  <si>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</si>
  <si>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</si>
  <si>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</si>
  <si>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</si>
  <si>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</si>
  <si>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</si>
  <si>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</si>
  <si>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</si>
  <si>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</si>
  <si>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</si>
  <si>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</si>
  <si>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</si>
  <si>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</si>
  <si>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</si>
  <si>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</si>
  <si>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</si>
  <si>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</si>
  <si>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</si>
  <si>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</si>
  <si>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</si>
  <si>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</si>
  <si>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</si>
  <si>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</si>
  <si>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</si>
  <si>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</si>
  <si>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</si>
  <si>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</si>
  <si>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</si>
  <si>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</si>
  <si>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</si>
  <si>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</si>
  <si>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</si>
  <si>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</si>
  <si>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</si>
  <si>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</si>
  <si>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</si>
  <si>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</si>
  <si>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</si>
  <si>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</si>
  <si>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</si>
  <si>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</si>
  <si>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</si>
  <si>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</si>
  <si>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</si>
  <si>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</si>
  <si>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</si>
  <si>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</si>
  <si>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</si>
  <si>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</si>
  <si>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</si>
  <si>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</si>
  <si>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</si>
  <si>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</si>
  <si>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</si>
  <si>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</si>
  <si>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</si>
  <si>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</si>
  <si>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</si>
  <si>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</si>
  <si>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</si>
  <si>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</si>
  <si>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</si>
  <si>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</si>
  <si>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</si>
  <si>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</si>
  <si>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</si>
  <si>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</si>
  <si>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</si>
  <si>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</si>
  <si>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</si>
  <si>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</si>
  <si>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</si>
  <si>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</si>
  <si>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</si>
  <si>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</si>
  <si>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</si>
  <si>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</si>
  <si>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</si>
  <si>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</si>
  <si>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</si>
  <si>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</si>
  <si>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</si>
  <si>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</si>
  <si>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</si>
  <si>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</si>
  <si>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</si>
  <si>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</si>
  <si>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</si>
  <si>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</si>
  <si>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</si>
  <si>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</si>
  <si>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</si>
  <si>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</si>
  <si>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</si>
  <si>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</si>
  <si>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</si>
  <si>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</si>
  <si>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</si>
  <si>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</si>
  <si>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</si>
  <si>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</si>
  <si>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</si>
  <si>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</si>
  <si>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</si>
  <si>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</si>
  <si>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</si>
  <si>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</si>
  <si>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</si>
  <si>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</si>
  <si>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</si>
  <si>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</si>
  <si>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</si>
  <si>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</si>
  <si>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</si>
  <si>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</si>
  <si>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</si>
  <si>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</si>
  <si>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</si>
  <si>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</si>
  <si>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</si>
  <si>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</si>
  <si>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</si>
  <si>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</si>
  <si>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</si>
  <si>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</si>
  <si>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</si>
  <si>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</si>
  <si>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</si>
  <si>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</si>
  <si>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</si>
  <si>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</si>
  <si>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</si>
  <si>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</si>
  <si>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</si>
  <si>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</si>
  <si>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</si>
  <si>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</si>
  <si>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</si>
  <si>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</si>
  <si>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</si>
  <si>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</si>
  <si>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</si>
  <si>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</si>
  <si>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</si>
  <si>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</si>
  <si>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</si>
  <si>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</si>
  <si>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</si>
  <si>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</si>
  <si>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</si>
  <si>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</si>
  <si>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</si>
  <si>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</si>
  <si>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</si>
  <si>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</si>
  <si>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</si>
  <si>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</si>
  <si>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</si>
  <si>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</si>
  <si>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</si>
  <si>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</si>
  <si>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</si>
  <si>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</si>
  <si>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</si>
  <si>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</si>
  <si>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</si>
  <si>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</si>
  <si>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</si>
  <si>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</si>
  <si>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</si>
  <si>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</si>
  <si>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</si>
  <si>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</si>
  <si>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</si>
  <si>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</si>
  <si>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</si>
  <si>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</si>
  <si>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</si>
  <si>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</si>
  <si>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</si>
  <si>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</si>
  <si>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</si>
  <si>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</si>
  <si>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</si>
  <si>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</si>
  <si>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</si>
  <si>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</si>
  <si>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</si>
  <si>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</si>
  <si>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</si>
  <si>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</si>
  <si>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</si>
  <si>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</si>
  <si>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</si>
  <si>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</si>
  <si>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</si>
  <si>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</si>
  <si>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</si>
  <si>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</si>
  <si>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</si>
  <si>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</si>
  <si>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</si>
  <si>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</si>
  <si>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</si>
  <si>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</si>
  <si>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</si>
  <si>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</si>
  <si>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</si>
  <si>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</si>
  <si>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</si>
  <si>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</si>
  <si>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</si>
  <si>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</si>
  <si>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</si>
  <si>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</si>
  <si>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</si>
  <si>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</si>
  <si>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</si>
  <si>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</si>
  <si>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</si>
  <si>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</si>
  <si>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</si>
  <si>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</si>
  <si>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</si>
  <si>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</si>
  <si>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</si>
  <si>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</si>
  <si>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</si>
  <si>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</si>
  <si>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</si>
  <si>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</si>
  <si>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</si>
  <si>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</si>
  <si>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</si>
  <si>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</si>
  <si>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</si>
  <si>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</si>
  <si>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</si>
  <si>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</si>
  <si>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</si>
  <si>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</si>
  <si>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</si>
  <si>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</si>
  <si>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</si>
  <si>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</si>
  <si>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</si>
  <si>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</si>
  <si>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</si>
  <si>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</si>
  <si>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</si>
  <si>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</si>
  <si>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</si>
  <si>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</si>
  <si>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</si>
  <si>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</si>
  <si>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</si>
  <si>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</si>
  <si>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</si>
  <si>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</si>
  <si>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</si>
  <si>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</si>
  <si>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</si>
  <si>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</si>
  <si>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</si>
  <si>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</si>
  <si>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</si>
  <si>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</si>
  <si>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</si>
  <si>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</si>
  <si>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</si>
  <si>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</si>
  <si>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</si>
  <si>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</si>
  <si>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</si>
  <si>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</si>
  <si>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</si>
  <si>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</si>
  <si>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</si>
  <si>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</si>
  <si>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</si>
  <si>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</si>
  <si>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</si>
  <si>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</si>
  <si>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</si>
  <si>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</si>
  <si>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</si>
  <si>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</si>
  <si>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</si>
  <si>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</si>
  <si>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</si>
  <si>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</si>
  <si>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</si>
  <si>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</si>
  <si>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</si>
  <si>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</si>
  <si>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</si>
  <si>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</si>
  <si>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</si>
  <si>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</si>
  <si>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</si>
  <si>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</si>
  <si>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</si>
  <si>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</si>
  <si>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</si>
  <si>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</si>
  <si>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</si>
  <si>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</si>
  <si>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</si>
  <si>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</si>
  <si>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</si>
  <si>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</si>
  <si>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</si>
  <si>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</si>
  <si>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</si>
  <si>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</si>
  <si>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</si>
  <si>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</si>
  <si>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</si>
  <si>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</si>
  <si>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</si>
  <si>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</si>
  <si>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</si>
  <si>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</si>
  <si>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</si>
  <si>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</si>
  <si>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</si>
  <si>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</si>
  <si>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</si>
  <si>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</si>
  <si>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</si>
  <si>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</si>
  <si>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</si>
  <si>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</si>
  <si>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</si>
  <si>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</si>
  <si>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</si>
  <si>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</si>
  <si>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</si>
  <si>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</si>
  <si>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</si>
  <si>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</si>
  <si>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</si>
  <si>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</si>
  <si>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</si>
  <si>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</si>
  <si>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</si>
  <si>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</si>
  <si>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</si>
  <si>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</si>
  <si>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</si>
  <si>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</si>
  <si>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</si>
  <si>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</si>
  <si>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</si>
  <si>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</si>
  <si>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</si>
  <si>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</si>
  <si>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</si>
  <si>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</si>
  <si>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</si>
  <si>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</si>
  <si>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</si>
  <si>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</si>
  <si>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</si>
  <si>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</si>
  <si>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</si>
  <si>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</si>
  <si>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</si>
  <si>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</si>
  <si>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</si>
  <si>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</si>
  <si>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</si>
  <si>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</si>
  <si>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</si>
  <si>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</si>
  <si>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</si>
  <si>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</si>
  <si>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</si>
  <si>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</si>
  <si>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</si>
  <si>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</si>
  <si>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</si>
  <si>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</si>
  <si>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</si>
  <si>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</si>
  <si>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</si>
  <si>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</si>
  <si>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</si>
  <si>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</si>
  <si>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</si>
  <si>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</si>
  <si>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</si>
  <si>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</si>
  <si>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</si>
  <si>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</si>
  <si>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</si>
  <si>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</si>
  <si>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</si>
  <si>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</si>
  <si>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</si>
  <si>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</si>
  <si>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</si>
  <si>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</si>
  <si>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</si>
  <si>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</si>
  <si>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</si>
  <si>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</si>
  <si>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</si>
  <si>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</si>
  <si>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</si>
  <si>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</si>
  <si>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</si>
  <si>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</si>
  <si>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</si>
  <si>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</si>
  <si>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</si>
  <si>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</si>
  <si>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</si>
  <si>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</si>
  <si>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</si>
  <si>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</si>
  <si>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</si>
  <si>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</si>
  <si>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</si>
  <si>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</si>
  <si>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</si>
  <si>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</si>
  <si>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</si>
  <si>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</si>
  <si>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</si>
  <si>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</si>
  <si>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</si>
  <si>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</si>
  <si>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</si>
  <si>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</si>
  <si>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</si>
  <si>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</si>
  <si>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</si>
  <si>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</si>
  <si>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</si>
  <si>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</si>
  <si>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</si>
  <si>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</si>
  <si>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</si>
  <si>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</si>
  <si>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</si>
  <si>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</si>
  <si>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</si>
  <si>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</si>
  <si>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</si>
  <si>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</si>
  <si>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</si>
  <si>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</si>
  <si>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</si>
  <si>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</si>
  <si>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</si>
  <si>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</si>
  <si>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</si>
  <si>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</si>
  <si>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</si>
  <si>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</si>
  <si>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</si>
  <si>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</si>
  <si>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</si>
  <si>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</si>
  <si>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</si>
  <si>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</si>
  <si>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</si>
  <si>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</si>
  <si>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</si>
  <si>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</si>
  <si>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</si>
  <si>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</si>
  <si>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</si>
  <si>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</si>
  <si>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</si>
  <si>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</si>
  <si>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</si>
  <si>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</si>
  <si>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</si>
  <si>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</si>
  <si>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</si>
  <si>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</si>
  <si>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</si>
  <si>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</si>
  <si>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</si>
  <si>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</si>
  <si>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</si>
  <si>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</si>
  <si>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</si>
  <si>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</si>
  <si>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</si>
  <si>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</si>
  <si>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</si>
  <si>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</si>
  <si>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</si>
  <si>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</si>
  <si>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</si>
  <si>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</si>
  <si>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</si>
  <si>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</si>
  <si>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</si>
  <si>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</si>
  <si>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</si>
  <si>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</si>
  <si>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</si>
  <si>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</si>
  <si>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</si>
  <si>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</si>
  <si>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</si>
  <si>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</si>
  <si>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</si>
  <si>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</si>
  <si>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</si>
  <si>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</si>
  <si>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</si>
  <si>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</si>
  <si>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</si>
  <si>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</si>
  <si>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</si>
  <si>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</si>
  <si>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</si>
  <si>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</si>
  <si>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</si>
  <si>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</si>
  <si>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</si>
  <si>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</si>
  <si>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</si>
  <si>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</si>
  <si>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</si>
  <si>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</si>
  <si>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</si>
  <si>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</si>
  <si>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</si>
  <si>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</si>
  <si>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</si>
  <si>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</si>
  <si>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</si>
  <si>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</si>
  <si>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</si>
  <si>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</si>
  <si>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</si>
  <si>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</si>
  <si>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</si>
  <si>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</si>
  <si>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</si>
  <si>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</si>
  <si>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</si>
  <si>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</si>
  <si>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</si>
  <si>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</si>
  <si>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</si>
  <si>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</si>
  <si>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</si>
  <si>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</si>
  <si>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</si>
  <si>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</si>
  <si>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</si>
  <si>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</si>
  <si>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</si>
  <si>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</si>
  <si>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</si>
  <si>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</si>
  <si>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</si>
  <si>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</si>
  <si>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</si>
  <si>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</si>
  <si>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</si>
  <si>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</si>
  <si>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</si>
  <si>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</si>
  <si>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</si>
  <si>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</si>
  <si>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</si>
  <si>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</si>
  <si>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</si>
  <si>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</si>
  <si>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</si>
  <si>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</si>
  <si>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</si>
  <si>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</si>
  <si>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</si>
  <si>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</si>
  <si>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</si>
  <si>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</si>
  <si>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</si>
  <si>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</si>
  <si>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</si>
  <si>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</si>
  <si>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</si>
  <si>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</si>
  <si>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</si>
  <si>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</si>
  <si>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</si>
  <si>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</si>
  <si>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</si>
  <si>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</si>
  <si>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</si>
  <si>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</si>
  <si>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</si>
  <si>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</si>
  <si>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</si>
  <si>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</si>
  <si>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</si>
  <si>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</si>
  <si>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</si>
  <si>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</si>
  <si>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</si>
  <si>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</si>
  <si>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</si>
  <si>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</si>
  <si>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</si>
  <si>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</si>
  <si>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</si>
  <si>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</si>
  <si>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</si>
  <si>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</si>
  <si>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</si>
  <si>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</si>
  <si>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</si>
  <si>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</si>
  <si>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</si>
  <si>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</si>
  <si>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</si>
  <si>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</si>
  <si>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</si>
  <si>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</si>
  <si>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</si>
  <si>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</si>
  <si>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</si>
  <si>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</si>
  <si>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</si>
  <si>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</si>
  <si>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</si>
  <si>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</si>
  <si>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</si>
  <si>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</si>
  <si>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</si>
  <si>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</si>
  <si>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</si>
  <si>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</si>
  <si>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</si>
  <si>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</si>
  <si>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</si>
  <si>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</si>
  <si>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</si>
  <si>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</si>
  <si>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</si>
  <si>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</si>
  <si>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</si>
  <si>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</si>
  <si>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</si>
  <si>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</si>
  <si>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</si>
  <si>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</si>
  <si>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</si>
  <si>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</si>
  <si>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</si>
  <si>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</si>
  <si>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</si>
  <si>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</si>
  <si>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</si>
  <si>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</si>
  <si>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</si>
  <si>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</si>
  <si>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</si>
  <si>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</si>
  <si>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</si>
  <si>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</si>
  <si>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</si>
  <si>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</si>
  <si>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</si>
  <si>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</si>
  <si>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</si>
  <si>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</si>
  <si>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</si>
  <si>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</si>
  <si>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</si>
  <si>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</si>
  <si>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</si>
  <si>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</si>
  <si>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</si>
  <si>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</si>
  <si>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</si>
  <si>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</si>
  <si>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</si>
  <si>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</si>
  <si>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</si>
  <si>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</si>
  <si>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</si>
  <si>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</si>
  <si>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</si>
  <si>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</si>
  <si>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</si>
  <si>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</si>
  <si>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</si>
  <si>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</si>
  <si>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</si>
  <si>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</si>
  <si>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</si>
  <si>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</si>
  <si>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</si>
  <si>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</si>
  <si>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</si>
  <si>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</si>
  <si>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</si>
  <si>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</si>
  <si>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</si>
  <si>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</si>
  <si>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</si>
  <si>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</si>
  <si>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</si>
  <si>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</si>
  <si>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</si>
  <si>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</si>
  <si>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</si>
  <si>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</si>
  <si>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</si>
  <si>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</si>
  <si>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</si>
  <si>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</si>
  <si>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</si>
  <si>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</si>
  <si>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</si>
  <si>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</si>
  <si>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</si>
  <si>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</si>
  <si>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</si>
  <si>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</si>
  <si>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</si>
  <si>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</si>
  <si>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</si>
  <si>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</si>
  <si>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</si>
  <si>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</si>
  <si>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</si>
  <si>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</si>
  <si>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</si>
  <si>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</si>
  <si>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</si>
  <si>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</si>
  <si>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</si>
  <si>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</si>
  <si>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</si>
  <si>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</si>
  <si>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</si>
  <si>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</si>
  <si>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</si>
  <si>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</si>
  <si>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</si>
  <si>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</si>
  <si>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</si>
  <si>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</si>
  <si>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</si>
  <si>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</si>
  <si>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</si>
  <si>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</si>
  <si>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</si>
  <si>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</si>
  <si>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</si>
  <si>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</si>
  <si>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</si>
  <si>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</si>
  <si>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</si>
  <si>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</si>
  <si>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</si>
  <si>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</si>
  <si>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</si>
  <si>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</si>
  <si>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</si>
  <si>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</si>
  <si>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</si>
  <si>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</si>
  <si>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</si>
  <si>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</si>
  <si>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</si>
  <si>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</si>
  <si>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</si>
  <si>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</si>
  <si>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</si>
  <si>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</si>
  <si>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</si>
  <si>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</si>
  <si>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</si>
  <si>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</si>
  <si>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</si>
  <si>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</si>
  <si>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</si>
  <si>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</si>
  <si>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</si>
  <si>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</si>
  <si>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</si>
  <si>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</si>
  <si>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</si>
  <si>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</si>
  <si>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</si>
  <si>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</si>
  <si>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</si>
  <si>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</si>
  <si>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</si>
  <si>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</si>
  <si>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</si>
  <si>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</si>
  <si>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</si>
  <si>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</si>
  <si>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</si>
  <si>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</si>
  <si>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</si>
  <si>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</si>
  <si>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</si>
  <si>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</si>
  <si>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</si>
  <si>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</si>
  <si>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</si>
  <si>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</si>
  <si>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</si>
  <si>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</si>
  <si>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</si>
  <si>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</si>
  <si>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</si>
  <si>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</si>
  <si>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</si>
  <si>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</si>
  <si>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</si>
  <si>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</si>
  <si>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</si>
  <si>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</si>
  <si>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</si>
  <si>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</si>
  <si>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</si>
  <si>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</si>
  <si>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</si>
  <si>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</si>
  <si>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</si>
  <si>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</si>
  <si>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</si>
  <si>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</si>
  <si>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</si>
  <si>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</si>
  <si>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</si>
  <si>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</si>
  <si>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</si>
  <si>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</si>
  <si>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</si>
  <si>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</si>
  <si>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</si>
  <si>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</si>
  <si>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</si>
  <si>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</si>
  <si>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</si>
  <si>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</si>
  <si>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</si>
  <si>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</si>
  <si>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</si>
  <si>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</si>
  <si>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</si>
  <si>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</si>
  <si>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</si>
  <si>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</si>
  <si>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</si>
  <si>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</si>
  <si>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</si>
  <si>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</si>
  <si>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</si>
  <si>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</si>
  <si>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</si>
  <si>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</si>
  <si>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</si>
  <si>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</si>
  <si>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</si>
  <si>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</si>
  <si>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</si>
  <si>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</si>
  <si>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</si>
  <si>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</si>
  <si>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</si>
  <si>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</si>
  <si>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</si>
  <si>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</si>
  <si>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</si>
  <si>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</si>
  <si>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</si>
  <si>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</si>
  <si>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</si>
  <si>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</si>
  <si>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</si>
  <si>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</si>
  <si>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</si>
  <si>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</si>
  <si>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</si>
  <si>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</si>
  <si>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</si>
  <si>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</si>
  <si>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</si>
  <si>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</si>
  <si>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</si>
  <si>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</si>
  <si>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</si>
  <si>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</si>
  <si>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</si>
  <si>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</si>
  <si>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</si>
  <si>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</si>
  <si>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</si>
  <si>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</si>
  <si>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</si>
  <si>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</si>
  <si>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</si>
  <si>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</si>
  <si>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</si>
  <si>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</si>
  <si>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</si>
  <si>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</si>
  <si>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</si>
  <si>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</si>
  <si>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</si>
  <si>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</si>
  <si>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</si>
  <si>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</si>
  <si>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</si>
  <si>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</si>
  <si>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</si>
  <si>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</si>
  <si>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</si>
  <si>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</si>
  <si>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</si>
  <si>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</si>
  <si>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</si>
  <si>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</si>
  <si>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</si>
  <si>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</si>
  <si>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</si>
  <si>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</si>
  <si>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</si>
  <si>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</si>
  <si>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</si>
  <si>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</si>
  <si>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</si>
  <si>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</si>
  <si>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</si>
  <si>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</si>
  <si>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</si>
  <si>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</si>
  <si>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</si>
  <si>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</si>
  <si>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</si>
  <si>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</si>
  <si>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</si>
  <si>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</si>
  <si>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</si>
  <si>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</si>
  <si>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</si>
  <si>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</si>
  <si>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</si>
  <si>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</si>
  <si>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</si>
  <si>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</si>
  <si>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</si>
  <si>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</si>
  <si>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</si>
  <si>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</si>
  <si>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</si>
  <si>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</si>
  <si>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</si>
  <si>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</si>
  <si>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</si>
  <si>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</si>
  <si>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</si>
  <si>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</si>
  <si>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</si>
  <si>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</si>
  <si>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</si>
  <si>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</si>
  <si>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</si>
  <si>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</si>
  <si>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</si>
  <si>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</si>
  <si>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</si>
  <si>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</si>
  <si>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</si>
  <si>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</si>
  <si>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</si>
  <si>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</si>
  <si>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</si>
  <si>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</si>
  <si>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</si>
  <si>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</si>
  <si>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</si>
  <si>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</si>
  <si>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</si>
  <si>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</si>
  <si>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</si>
  <si>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</si>
  <si>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</si>
  <si>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</si>
  <si>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</si>
  <si>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</si>
  <si>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</si>
  <si>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</si>
  <si>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</si>
  <si>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</si>
  <si>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</si>
  <si>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</si>
  <si>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</si>
  <si>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</si>
  <si>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</si>
  <si>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</si>
  <si>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</si>
  <si>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</si>
  <si>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</si>
  <si>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</si>
  <si>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</si>
  <si>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</si>
  <si>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</si>
  <si>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</si>
  <si>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</si>
  <si>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</si>
  <si>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</si>
  <si>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</si>
  <si>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</si>
  <si>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</si>
  <si>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</si>
  <si>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</si>
  <si>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</si>
  <si>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</si>
  <si>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</si>
  <si>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</si>
  <si>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</si>
  <si>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</si>
  <si>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</si>
  <si>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</si>
  <si>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</si>
  <si>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</si>
  <si>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</si>
  <si>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</si>
  <si>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</si>
  <si>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</si>
  <si>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</si>
  <si>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</si>
  <si>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</si>
  <si>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</si>
  <si>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</si>
  <si>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</si>
  <si>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</si>
  <si>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</si>
  <si>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</si>
  <si>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</si>
  <si>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</si>
  <si>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</si>
  <si>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</si>
  <si>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</si>
  <si>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</si>
  <si>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</si>
  <si>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</si>
  <si>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</si>
  <si>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</si>
  <si>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</si>
  <si>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</si>
  <si>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</si>
  <si>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</si>
  <si>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</si>
  <si>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</si>
  <si>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</si>
  <si>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</si>
  <si>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</si>
  <si>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</si>
  <si>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</si>
  <si>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</si>
  <si>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</si>
  <si>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</si>
  <si>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</si>
  <si>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</si>
  <si>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</si>
  <si>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</si>
  <si>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</si>
  <si>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</si>
  <si>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</si>
  <si>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</si>
  <si>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</si>
  <si>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</si>
  <si>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</si>
  <si>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</si>
  <si>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</si>
  <si>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</si>
  <si>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</si>
  <si>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</si>
  <si>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</si>
  <si>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</si>
  <si>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</si>
  <si>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</si>
  <si>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</si>
  <si>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</si>
  <si>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</si>
  <si>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</si>
  <si>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</si>
  <si>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</si>
  <si>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</si>
  <si>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</si>
  <si>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</si>
  <si>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</si>
  <si>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</si>
  <si>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</si>
  <si>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</si>
  <si>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</si>
  <si>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</si>
  <si>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</si>
  <si>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</si>
  <si>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</si>
  <si>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</si>
  <si>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</si>
  <si>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</si>
  <si>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</si>
  <si>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</si>
  <si>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</si>
  <si>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</si>
  <si>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</si>
  <si>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</si>
  <si>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</si>
  <si>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</si>
  <si>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</si>
  <si>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</si>
  <si>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</si>
  <si>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</si>
  <si>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</si>
  <si>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</si>
  <si>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</si>
  <si>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</si>
  <si>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</si>
  <si>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</si>
  <si>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</si>
  <si>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</si>
  <si>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</si>
  <si>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</si>
  <si>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</si>
  <si>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</si>
  <si>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</si>
  <si>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</si>
  <si>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</si>
  <si>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</si>
  <si>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</si>
  <si>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</si>
  <si>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</si>
  <si>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</si>
  <si>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</si>
  <si>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</si>
  <si>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</si>
  <si>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</si>
  <si>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</si>
  <si>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</si>
  <si>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</si>
  <si>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</si>
  <si>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</si>
  <si>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</si>
  <si>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</si>
  <si>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</si>
  <si>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</si>
  <si>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</si>
  <si>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</si>
  <si>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</si>
  <si>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</si>
  <si>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</si>
  <si>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</si>
  <si>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</si>
  <si>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</si>
  <si>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</si>
  <si>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</si>
  <si>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</si>
  <si>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</si>
  <si>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</si>
  <si>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</si>
  <si>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</si>
  <si>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</si>
  <si>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</si>
  <si>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</si>
  <si>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</si>
  <si>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</si>
  <si>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</si>
  <si>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</si>
  <si>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</si>
  <si>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</si>
  <si>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</si>
  <si>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</si>
  <si>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</si>
  <si>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</si>
  <si>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</si>
  <si>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</si>
  <si>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</si>
  <si>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</si>
  <si>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</si>
  <si>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</si>
  <si>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</si>
  <si>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</si>
  <si>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</si>
  <si>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</si>
  <si>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</si>
  <si>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</si>
  <si>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</si>
  <si>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</si>
  <si>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</si>
  <si>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</si>
  <si>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</si>
  <si>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</si>
  <si>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</si>
  <si>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</si>
  <si>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</si>
  <si>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</si>
  <si>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</si>
  <si>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</si>
  <si>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</si>
  <si>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</si>
  <si>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</si>
  <si>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</si>
  <si>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</si>
  <si>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</si>
  <si>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</si>
  <si>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</si>
  <si>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</si>
  <si>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</si>
  <si>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</si>
  <si>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</si>
  <si>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</si>
  <si>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</si>
  <si>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</si>
  <si>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</si>
  <si>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</si>
  <si>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</si>
  <si>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</si>
  <si>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</si>
  <si>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</si>
  <si>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</si>
  <si>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</si>
  <si>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</si>
  <si>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</si>
  <si>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</si>
  <si>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</si>
  <si>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</si>
  <si>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</si>
  <si>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</si>
  <si>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</si>
  <si>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</si>
  <si>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</si>
  <si>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</si>
  <si>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</si>
  <si>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</si>
  <si>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</si>
  <si>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</si>
  <si>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</si>
  <si>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</si>
  <si>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</si>
  <si>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</si>
  <si>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</si>
  <si>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</si>
  <si>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</si>
  <si>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</si>
  <si>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</si>
  <si>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</si>
  <si>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</si>
  <si>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</si>
  <si>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</si>
  <si>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</si>
  <si>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</si>
  <si>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</si>
  <si>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</si>
  <si>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</si>
  <si>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</si>
  <si>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</si>
  <si>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</si>
  <si>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</si>
  <si>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</si>
  <si>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</si>
  <si>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</si>
  <si>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</si>
  <si>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</si>
  <si>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</si>
  <si>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</si>
  <si>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</si>
  <si>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</si>
  <si>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</si>
  <si>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</si>
  <si>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</si>
  <si>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</si>
  <si>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</si>
  <si>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</si>
  <si>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</si>
  <si>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</si>
  <si>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</si>
  <si>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</si>
  <si>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</si>
  <si>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</si>
  <si>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</si>
  <si>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</si>
  <si>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</si>
  <si>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</si>
  <si>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</si>
  <si>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</si>
  <si>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</si>
  <si>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</si>
  <si>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</si>
  <si>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</si>
  <si>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</si>
  <si>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</si>
  <si>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</si>
  <si>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</si>
  <si>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</si>
  <si>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</si>
  <si>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</si>
  <si>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</si>
  <si>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</si>
  <si>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</si>
  <si>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</si>
  <si>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</si>
  <si>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</si>
  <si>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</si>
  <si>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</si>
  <si>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</si>
  <si>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</si>
  <si>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</si>
  <si>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</si>
  <si>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</si>
  <si>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</si>
  <si>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</si>
  <si>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</si>
  <si>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</si>
  <si>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</si>
  <si>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</si>
  <si>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</si>
  <si>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</si>
  <si>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</si>
  <si>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</si>
  <si>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</si>
  <si>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</si>
  <si>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</si>
  <si>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</si>
  <si>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</si>
  <si>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</si>
  <si>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</si>
  <si>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</si>
  <si>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</si>
  <si>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</si>
  <si>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</si>
  <si>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</si>
  <si>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</si>
  <si>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</si>
  <si>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</si>
  <si>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</si>
  <si>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</si>
  <si>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</si>
  <si>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</si>
  <si>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</si>
  <si>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</si>
  <si>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</si>
  <si>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</si>
  <si>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</si>
  <si>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</si>
  <si>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</si>
  <si>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</si>
  <si>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</si>
  <si>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</si>
  <si>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</si>
  <si>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</si>
  <si>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</si>
  <si>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</si>
  <si>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</si>
  <si>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</si>
  <si>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</si>
  <si>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</si>
  <si>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</si>
  <si>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</si>
  <si>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</si>
  <si>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</si>
  <si>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</si>
  <si>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</si>
  <si>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</si>
  <si>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</si>
  <si>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</si>
  <si>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</si>
  <si>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</si>
  <si>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</si>
  <si>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</si>
  <si>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</si>
  <si>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</si>
  <si>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</si>
  <si>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</si>
  <si>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</si>
  <si>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</si>
  <si>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</si>
  <si>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</si>
  <si>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</si>
  <si>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</si>
  <si>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</si>
  <si>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</si>
  <si>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</si>
  <si>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</si>
  <si>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</si>
  <si>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</si>
  <si>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</si>
  <si>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</si>
  <si>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</si>
  <si>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</si>
  <si>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</si>
  <si>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</si>
  <si>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</si>
  <si>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</si>
  <si>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</si>
  <si>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</si>
  <si>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</si>
  <si>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</si>
  <si>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</si>
  <si>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</si>
  <si>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</si>
  <si>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</si>
  <si>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</si>
  <si>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</si>
  <si>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</si>
  <si>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</si>
  <si>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</si>
  <si>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</si>
  <si>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</si>
  <si>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</si>
  <si>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</si>
  <si>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</si>
  <si>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</si>
  <si>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</si>
  <si>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</si>
  <si>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</si>
  <si>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</si>
  <si>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</si>
  <si>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</si>
  <si>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</si>
  <si>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</si>
  <si>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</si>
  <si>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</si>
  <si>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</si>
  <si>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</si>
  <si>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</si>
  <si>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</si>
  <si>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</si>
  <si>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</si>
  <si>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</si>
  <si>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</si>
  <si>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</si>
  <si>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</si>
  <si>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</si>
  <si>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</si>
  <si>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</si>
  <si>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</si>
  <si>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</si>
  <si>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</si>
  <si>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</si>
  <si>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</si>
  <si>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</si>
  <si>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</si>
  <si>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</si>
  <si>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</si>
  <si>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</si>
  <si>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</si>
  <si>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</si>
  <si>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</si>
  <si>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</si>
  <si>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</si>
  <si>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</si>
  <si>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</si>
  <si>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</si>
  <si>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</si>
  <si>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</si>
  <si>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</si>
  <si>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</si>
  <si>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</si>
  <si>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</si>
  <si>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</si>
  <si>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</si>
  <si>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</si>
  <si>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</si>
  <si>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</si>
  <si>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</si>
  <si>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</si>
  <si>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</si>
  <si>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</si>
  <si>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</si>
  <si>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</si>
  <si>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</si>
  <si>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</si>
  <si>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</si>
  <si>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</si>
  <si>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</si>
  <si>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</si>
  <si>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</si>
  <si>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</si>
  <si>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</si>
  <si>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</si>
  <si>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</si>
  <si>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</si>
  <si>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</si>
  <si>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</si>
  <si>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</si>
  <si>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</si>
  <si>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</si>
  <si>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</si>
  <si>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</si>
  <si>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</si>
  <si>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</si>
  <si>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</si>
  <si>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</si>
  <si>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</si>
  <si>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</si>
  <si>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</si>
  <si>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</si>
  <si>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</si>
  <si>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</si>
  <si>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</si>
  <si>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</si>
  <si>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</si>
  <si>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</si>
  <si>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</si>
  <si>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</si>
  <si>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</si>
  <si>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</si>
  <si>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</si>
  <si>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</si>
  <si>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</si>
  <si>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</si>
  <si>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</si>
  <si>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</si>
  <si>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</si>
  <si>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</si>
  <si>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</si>
  <si>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</si>
  <si>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</si>
  <si>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</si>
  <si>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</si>
  <si>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</si>
  <si>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</si>
  <si>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</si>
  <si>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</si>
  <si>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</si>
  <si>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</si>
  <si>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</si>
  <si>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</si>
  <si>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</si>
  <si>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</si>
  <si>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</si>
  <si>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</si>
  <si>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</si>
  <si>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</si>
  <si>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</si>
  <si>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</si>
  <si>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</si>
  <si>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</si>
  <si>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</si>
  <si>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</si>
  <si>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</si>
  <si>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</si>
  <si>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</si>
  <si>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</si>
  <si>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</si>
  <si>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</si>
  <si>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</si>
  <si>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</si>
  <si>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</si>
  <si>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</si>
  <si>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</si>
  <si>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</si>
  <si>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</si>
  <si>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</si>
  <si>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</si>
  <si>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</si>
  <si>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</si>
  <si>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</si>
  <si>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</si>
  <si>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</si>
  <si>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</si>
  <si>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</si>
  <si>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</si>
  <si>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</si>
  <si>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</si>
  <si>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</si>
  <si>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</si>
  <si>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</si>
  <si>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</si>
  <si>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</si>
  <si>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</si>
  <si>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</si>
  <si>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</si>
  <si>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</si>
  <si>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</si>
  <si>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</si>
  <si>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</si>
  <si>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</si>
  <si>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</si>
  <si>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</si>
  <si>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</si>
  <si>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</si>
  <si>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</si>
  <si>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</si>
  <si>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</si>
  <si>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</si>
  <si>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</si>
  <si>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</si>
  <si>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</si>
  <si>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</si>
  <si>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</si>
  <si>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</si>
  <si>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</si>
  <si>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</si>
  <si>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</si>
  <si>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</si>
  <si>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</si>
  <si>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</si>
  <si>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</si>
  <si>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</si>
  <si>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</si>
  <si>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</si>
  <si>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</si>
  <si>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</si>
  <si>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</si>
  <si>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</si>
  <si>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</si>
  <si>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</si>
  <si>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</si>
  <si>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</si>
  <si>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</si>
  <si>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</si>
  <si>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</si>
  <si>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</si>
  <si>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</si>
  <si>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</si>
  <si>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</si>
  <si>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</si>
  <si>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</si>
  <si>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</si>
  <si>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</si>
  <si>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</si>
  <si>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</si>
  <si>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</si>
  <si>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</si>
  <si>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</si>
  <si>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</si>
  <si>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</si>
  <si>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</si>
  <si>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</si>
  <si>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</si>
  <si>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</si>
  <si>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</si>
  <si>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</si>
  <si>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</si>
  <si>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</si>
  <si>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</si>
  <si>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</si>
  <si>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</si>
  <si>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</si>
  <si>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</si>
  <si>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</si>
  <si>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</si>
  <si>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</si>
  <si>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</si>
  <si>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</si>
  <si>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</si>
  <si>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</si>
  <si>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</si>
  <si>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</si>
  <si>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</si>
  <si>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</si>
  <si>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</si>
  <si>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</si>
  <si>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</si>
  <si>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</si>
  <si>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</si>
  <si>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</si>
  <si>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</si>
  <si>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</si>
  <si>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</si>
  <si>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</si>
  <si>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</si>
  <si>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</si>
  <si>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</si>
  <si>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</si>
  <si>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</si>
  <si>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</si>
  <si>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</si>
  <si>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</si>
  <si>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</si>
  <si>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</si>
  <si>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</si>
  <si>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</si>
  <si>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</si>
  <si>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</si>
  <si>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</si>
  <si>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</si>
  <si>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</si>
  <si>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</si>
  <si>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</si>
  <si>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</si>
  <si>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</si>
  <si>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</si>
  <si>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</si>
  <si>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</si>
  <si>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</si>
  <si>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</si>
  <si>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</si>
  <si>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</si>
  <si>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</si>
  <si>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</si>
  <si>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</si>
  <si>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</si>
  <si>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</si>
  <si>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</si>
  <si>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</si>
  <si>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</si>
  <si>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</si>
  <si>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</si>
  <si>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</si>
  <si>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</si>
  <si>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</si>
  <si>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</si>
  <si>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</si>
  <si>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</si>
  <si>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</si>
  <si>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</si>
  <si>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</si>
  <si>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</si>
  <si>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</si>
  <si>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</si>
  <si>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</si>
  <si>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</si>
  <si>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</si>
  <si>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</si>
  <si>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</si>
  <si>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</si>
  <si>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</si>
  <si>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</si>
  <si>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</si>
  <si>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</si>
  <si>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</si>
  <si>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</si>
  <si>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</si>
  <si>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</si>
  <si>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</si>
  <si>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</si>
  <si>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</si>
  <si>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</si>
  <si>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</si>
  <si>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</si>
  <si>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</si>
  <si>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</si>
  <si>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</si>
  <si>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</si>
  <si>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</si>
  <si>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</si>
  <si>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</si>
  <si>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</si>
  <si>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</si>
  <si>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</si>
  <si>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</si>
  <si>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</si>
  <si>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</si>
  <si>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</si>
  <si>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</si>
  <si>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</si>
  <si>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</si>
  <si>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</si>
  <si>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</si>
  <si>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</si>
  <si>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</si>
  <si>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</si>
  <si>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</si>
  <si>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</si>
  <si>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</si>
  <si>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</si>
  <si>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</si>
  <si>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</si>
  <si>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</si>
  <si>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</si>
  <si>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</si>
  <si>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</si>
  <si>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</si>
  <si>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</si>
  <si>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</si>
  <si>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</si>
  <si>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</si>
  <si>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</si>
  <si>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</si>
  <si>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</si>
  <si>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</si>
  <si>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</si>
  <si>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</si>
  <si>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</si>
  <si>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</si>
  <si>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</si>
  <si>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</si>
  <si>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</si>
  <si>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</si>
  <si>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</si>
  <si>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</si>
  <si>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</si>
  <si>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</si>
  <si>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</si>
  <si>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</si>
  <si>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</si>
  <si>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</si>
  <si>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</si>
  <si>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</si>
  <si>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</si>
  <si>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</si>
  <si>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</si>
  <si>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</si>
  <si>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</si>
  <si>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</si>
  <si>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</si>
  <si>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</si>
  <si>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</si>
  <si>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</si>
  <si>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</si>
  <si>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</si>
  <si>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</si>
  <si>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</si>
  <si>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</si>
  <si>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</si>
  <si>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</si>
  <si>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</si>
  <si>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</si>
  <si>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</si>
  <si>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</si>
  <si>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</si>
  <si>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</si>
  <si>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</si>
  <si>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</si>
  <si>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</si>
  <si>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</si>
  <si>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</si>
  <si>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</si>
  <si>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</si>
  <si>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</si>
  <si>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</si>
  <si>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</si>
  <si>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</si>
  <si>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</si>
  <si>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</si>
  <si>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</si>
  <si>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</si>
  <si>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</si>
  <si>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</si>
  <si>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</si>
  <si>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</si>
  <si>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</si>
  <si>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</si>
  <si>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</si>
  <si>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</si>
  <si>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</si>
  <si>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</si>
  <si>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</si>
  <si>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</si>
  <si>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</si>
  <si>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</si>
  <si>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</si>
  <si>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</si>
  <si>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</si>
  <si>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</si>
  <si>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</si>
  <si>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</si>
  <si>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</si>
  <si>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</si>
  <si>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</si>
  <si>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</si>
  <si>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</si>
  <si>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</si>
  <si>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</si>
  <si>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</si>
  <si>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</si>
  <si>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</si>
  <si>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</si>
  <si>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</si>
  <si>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</si>
  <si>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</si>
  <si>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</si>
  <si>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</si>
  <si>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</si>
  <si>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</si>
  <si>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</si>
  <si>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</si>
  <si>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</si>
  <si>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</si>
  <si>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</si>
  <si>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</si>
  <si>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</si>
  <si>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</si>
  <si>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</si>
  <si>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</si>
  <si>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</si>
  <si>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</si>
  <si>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</si>
  <si>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</si>
  <si>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</si>
  <si>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</si>
  <si>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</si>
  <si>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</si>
  <si>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</si>
  <si>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</si>
  <si>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</si>
  <si>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</si>
  <si>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</si>
  <si>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</si>
  <si>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</si>
  <si>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</si>
  <si>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</si>
  <si>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</si>
  <si>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</si>
  <si>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</si>
  <si>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</si>
  <si>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</si>
  <si>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</si>
  <si>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</si>
  <si>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</si>
  <si>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</si>
  <si>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</si>
  <si>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</si>
  <si>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</si>
  <si>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</si>
  <si>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</si>
  <si>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</si>
  <si>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</si>
  <si>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</si>
  <si>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</si>
  <si>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</si>
  <si>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</si>
  <si>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</si>
  <si>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</si>
  <si>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</si>
  <si>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</si>
  <si>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</si>
  <si>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</si>
  <si>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</si>
  <si>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</si>
  <si>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</si>
  <si>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</si>
  <si>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</si>
  <si>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</si>
  <si>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</si>
  <si>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</si>
  <si>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</si>
  <si>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</si>
  <si>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</si>
  <si>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</si>
  <si>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</si>
  <si>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</si>
  <si>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</si>
  <si>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</si>
  <si>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</si>
  <si>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</si>
  <si>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</si>
  <si>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</si>
  <si>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</si>
  <si>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</si>
  <si>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</si>
  <si>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</si>
  <si>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</si>
  <si>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</si>
  <si>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</si>
  <si>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</si>
  <si>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</si>
  <si>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</si>
  <si>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</si>
  <si>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</si>
  <si>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</si>
  <si>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</si>
  <si>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</si>
  <si>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</si>
  <si>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</si>
  <si>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</si>
  <si>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</si>
  <si>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</si>
  <si>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</si>
  <si>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</si>
  <si>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</si>
  <si>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</si>
  <si>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</si>
  <si>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</si>
  <si>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</si>
  <si>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</si>
  <si>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</si>
  <si>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</si>
  <si>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</si>
  <si>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</si>
  <si>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</si>
  <si>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</si>
  <si>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</si>
  <si>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</si>
  <si>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</si>
  <si>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</si>
  <si>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</si>
  <si>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</si>
  <si>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</si>
  <si>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</si>
  <si>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</si>
  <si>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</si>
  <si>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</si>
  <si>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</si>
  <si>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</si>
  <si>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</si>
  <si>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</si>
  <si>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</si>
  <si>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</si>
  <si>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</si>
  <si>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</si>
  <si>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</si>
  <si>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</si>
  <si>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</si>
  <si>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</si>
  <si>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</si>
  <si>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</si>
  <si>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</si>
  <si>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</si>
  <si>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</si>
  <si>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</si>
  <si>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</si>
  <si>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</si>
  <si>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</si>
  <si>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</si>
  <si>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</si>
  <si>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</si>
  <si>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</si>
  <si>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</si>
  <si>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</si>
  <si>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</si>
  <si>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</si>
  <si>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</si>
  <si>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</si>
  <si>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</si>
  <si>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</si>
  <si>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</si>
  <si>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</si>
  <si>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</si>
  <si>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</si>
  <si>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</si>
  <si>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</si>
  <si>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</si>
  <si>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</si>
  <si>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</si>
  <si>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</si>
  <si>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</si>
  <si>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</si>
  <si>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</si>
  <si>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</si>
  <si>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</si>
  <si>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</si>
  <si>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</si>
  <si>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</si>
  <si>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</si>
  <si>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</si>
  <si>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</si>
  <si>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</si>
  <si>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</si>
  <si>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</si>
  <si>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</si>
  <si>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</si>
  <si>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</si>
  <si>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</si>
  <si>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</si>
  <si>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</si>
  <si>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</si>
  <si>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</si>
  <si>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</si>
  <si>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</si>
  <si>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</si>
  <si>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</si>
  <si>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</si>
  <si>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</si>
  <si>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</si>
  <si>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</si>
  <si>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</si>
  <si>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</si>
  <si>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</si>
  <si>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</si>
  <si>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</si>
  <si>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</si>
  <si>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</si>
  <si>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</si>
  <si>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</si>
  <si>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</si>
  <si>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</si>
  <si>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</si>
  <si>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</si>
  <si>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</si>
  <si>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</si>
  <si>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</si>
  <si>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</si>
  <si>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</si>
  <si>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</si>
  <si>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</si>
  <si>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</si>
  <si>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</si>
  <si>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</si>
  <si>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</si>
  <si>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</si>
  <si>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</si>
  <si>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</si>
  <si>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</si>
  <si>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</si>
  <si>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</si>
  <si>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</si>
  <si>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</si>
  <si>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</si>
  <si>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</si>
  <si>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</si>
  <si>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</si>
  <si>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</si>
  <si>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</si>
  <si>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</si>
  <si>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</si>
  <si>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</si>
  <si>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</si>
  <si>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</si>
  <si>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</si>
  <si>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</si>
  <si>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</si>
  <si>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</si>
  <si>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</si>
  <si>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</si>
  <si>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</si>
  <si>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</si>
  <si>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</si>
  <si>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</si>
  <si>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</si>
  <si>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</si>
  <si>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</si>
  <si>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</si>
  <si>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</si>
  <si>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</si>
  <si>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</si>
  <si>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</si>
  <si>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</si>
  <si>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</si>
  <si>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</si>
  <si>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</si>
  <si>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</si>
  <si>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</si>
  <si>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</si>
  <si>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</si>
  <si>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</si>
  <si>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</si>
  <si>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</si>
  <si>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</si>
  <si>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</si>
  <si>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</si>
  <si>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</si>
  <si>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</si>
  <si>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</si>
  <si>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</si>
  <si>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</si>
  <si>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</si>
  <si>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</si>
  <si>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</si>
  <si>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</si>
  <si>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</si>
  <si>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</si>
  <si>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</si>
  <si>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</si>
  <si>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</si>
  <si>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</si>
  <si>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</si>
  <si>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</si>
  <si>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</si>
  <si>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</si>
  <si>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</si>
  <si>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</si>
  <si>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</si>
  <si>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</si>
  <si>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</si>
  <si>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</si>
  <si>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</si>
  <si>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</si>
  <si>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</si>
  <si>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</si>
  <si>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</si>
  <si>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</si>
  <si>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</si>
  <si>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</si>
  <si>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</si>
  <si>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</si>
  <si>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</si>
  <si>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</si>
  <si>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</si>
  <si>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</si>
  <si>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</si>
  <si>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</si>
  <si>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</si>
  <si>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</si>
  <si>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</si>
  <si>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</si>
  <si>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</si>
  <si>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</si>
  <si>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</si>
  <si>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</si>
  <si>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</si>
  <si>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</si>
  <si>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</si>
  <si>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</si>
  <si>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</si>
  <si>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</si>
  <si>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</si>
  <si>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</si>
  <si>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</si>
  <si>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</si>
  <si>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</si>
  <si>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</si>
  <si>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</si>
  <si>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</si>
  <si>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</si>
  <si>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</si>
  <si>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</si>
  <si>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</si>
  <si>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</si>
  <si>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</si>
  <si>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</si>
  <si>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</si>
  <si>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</si>
  <si>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</si>
  <si>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</si>
  <si>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</si>
  <si>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</si>
  <si>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</si>
  <si>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</si>
  <si>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</si>
  <si>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</si>
  <si>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</si>
  <si>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</si>
  <si>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</si>
  <si>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</si>
  <si>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</si>
  <si>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</si>
  <si>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</si>
  <si>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</si>
  <si>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</si>
  <si>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</si>
  <si>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</si>
  <si>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</si>
  <si>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</si>
  <si>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</si>
  <si>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</si>
  <si>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</si>
  <si>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</si>
  <si>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</si>
  <si>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</si>
  <si>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</si>
  <si>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</si>
  <si>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</si>
  <si>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</si>
  <si>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</si>
  <si>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</si>
  <si>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</si>
  <si>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</si>
  <si>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</si>
  <si>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</si>
  <si>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</si>
  <si>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</si>
  <si>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</si>
  <si>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</si>
  <si>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</si>
  <si>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</si>
  <si>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</si>
  <si>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</si>
  <si>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</si>
  <si>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</si>
  <si>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</si>
  <si>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</si>
  <si>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</si>
  <si>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</si>
  <si>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</si>
  <si>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</si>
  <si>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</si>
  <si>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</si>
  <si>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</si>
  <si>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</si>
  <si>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</si>
  <si>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</si>
  <si>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</si>
  <si>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</si>
  <si>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</si>
  <si>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</si>
  <si>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</si>
  <si>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</si>
  <si>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</si>
  <si>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</si>
  <si>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</si>
  <si>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</si>
  <si>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</si>
  <si>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</si>
  <si>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</si>
  <si>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</si>
  <si>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</si>
  <si>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</si>
  <si>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</si>
  <si>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</si>
  <si>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</si>
  <si>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</si>
  <si>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</si>
  <si>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</si>
  <si>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</si>
  <si>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</si>
  <si>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</si>
  <si>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</si>
  <si>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</si>
  <si>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</si>
  <si>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</si>
  <si>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</si>
  <si>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</si>
  <si>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</si>
  <si>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</si>
  <si>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</si>
  <si>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</si>
  <si>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</si>
  <si>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</si>
  <si>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</si>
  <si>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</si>
  <si>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</si>
  <si>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</si>
  <si>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</si>
  <si>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</si>
  <si>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</si>
  <si>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</si>
  <si>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</si>
  <si>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</si>
  <si>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</si>
  <si>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</si>
  <si>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</si>
  <si>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</si>
  <si>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</si>
  <si>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</si>
  <si>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</si>
  <si>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</si>
  <si>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</si>
  <si>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</si>
  <si>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</si>
  <si>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</si>
  <si>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</si>
  <si>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</si>
  <si>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</si>
  <si>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</si>
  <si>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</si>
  <si>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</si>
  <si>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</si>
  <si>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</si>
  <si>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</si>
  <si>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</si>
  <si>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</si>
  <si>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</si>
  <si>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</si>
  <si>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</si>
  <si>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</si>
  <si>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</si>
  <si>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</si>
  <si>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</si>
  <si>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</si>
  <si>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</si>
  <si>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</si>
  <si>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</si>
  <si>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</si>
  <si>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</si>
  <si>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</si>
  <si>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</si>
  <si>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</si>
  <si>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</si>
  <si>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</si>
  <si>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</si>
  <si>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</si>
  <si>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</si>
  <si>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</si>
  <si>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</si>
  <si>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</si>
  <si>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</si>
  <si>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</si>
  <si>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</si>
  <si>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</si>
  <si>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</si>
  <si>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</si>
  <si>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</si>
  <si>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</si>
  <si>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</si>
  <si>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</si>
  <si>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</si>
  <si>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</si>
  <si>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</si>
  <si>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</si>
  <si>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</si>
  <si>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</si>
  <si>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</si>
  <si>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</si>
  <si>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</si>
  <si>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</si>
  <si>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</si>
  <si>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</si>
  <si>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</si>
  <si>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</si>
  <si>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</si>
  <si>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</si>
  <si>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</si>
  <si>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</si>
  <si>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</si>
  <si>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</si>
  <si>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</si>
  <si>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</si>
  <si>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</si>
  <si>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</si>
  <si>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</si>
  <si>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</si>
  <si>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</si>
  <si>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</si>
  <si>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</si>
  <si>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</si>
  <si>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</si>
  <si>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</si>
  <si>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</si>
  <si>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</si>
  <si>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</si>
  <si>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</si>
  <si>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</si>
  <si>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</si>
  <si>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</si>
  <si>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</si>
  <si>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</si>
  <si>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</si>
  <si>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</si>
  <si>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</si>
  <si>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</si>
  <si>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</si>
  <si>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</si>
  <si>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</si>
  <si>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</si>
  <si>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</si>
  <si>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</si>
  <si>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</si>
  <si>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</si>
  <si>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</si>
  <si>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</si>
  <si>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</si>
  <si>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</si>
  <si>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</si>
  <si>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</si>
  <si>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</si>
  <si>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</si>
  <si>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</si>
  <si>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</si>
  <si>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</si>
  <si>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</si>
  <si>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</si>
  <si>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</si>
  <si>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</si>
  <si>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</si>
  <si>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</si>
  <si>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</si>
  <si>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</si>
  <si>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</si>
  <si>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</si>
  <si>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</si>
  <si>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</si>
  <si>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</si>
  <si>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</si>
  <si>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</si>
  <si>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</si>
  <si>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</si>
  <si>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</si>
  <si>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</si>
  <si>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</si>
  <si>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</si>
  <si>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</si>
  <si>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</si>
  <si>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</si>
  <si>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</si>
  <si>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</si>
  <si>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</si>
  <si>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</si>
  <si>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</si>
  <si>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</si>
  <si>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</si>
  <si>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</si>
  <si>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</si>
  <si>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</si>
  <si>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</si>
  <si>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</si>
  <si>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</si>
  <si>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</si>
  <si>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</si>
  <si>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</si>
  <si>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</si>
  <si>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</si>
  <si>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</si>
  <si>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</si>
  <si>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</si>
  <si>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</si>
  <si>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</si>
  <si>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</si>
  <si>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</si>
  <si>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</si>
  <si>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</si>
  <si>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</si>
  <si>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</si>
  <si>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</si>
  <si>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</si>
  <si>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</si>
  <si>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</si>
  <si>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</si>
  <si>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</si>
  <si>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</si>
  <si>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</si>
  <si>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</si>
  <si>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</si>
  <si>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</si>
  <si>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</si>
  <si>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</si>
  <si>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</si>
  <si>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</si>
  <si>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</si>
  <si>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</si>
  <si>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</si>
  <si>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</si>
  <si>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</si>
  <si>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</si>
  <si>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</si>
  <si>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</si>
  <si>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</si>
  <si>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</si>
  <si>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</si>
  <si>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</si>
  <si>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</si>
  <si>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</si>
  <si>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</si>
  <si>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</si>
  <si>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</si>
  <si>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</si>
  <si>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</si>
  <si>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</si>
  <si>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</si>
  <si>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</si>
  <si>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</si>
  <si>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</si>
  <si>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</si>
  <si>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</si>
  <si>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</si>
  <si>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</si>
  <si>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</si>
  <si>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</si>
  <si>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</si>
  <si>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</si>
  <si>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</si>
  <si>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</si>
  <si>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</si>
  <si>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</si>
  <si>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</si>
  <si>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</si>
  <si>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</si>
  <si>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</si>
  <si>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</si>
  <si>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</si>
  <si>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</si>
  <si>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</si>
  <si>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</si>
  <si>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</si>
  <si>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</si>
  <si>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</si>
  <si>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</si>
  <si>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</si>
  <si>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</si>
  <si>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</si>
  <si>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</si>
  <si>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</si>
  <si>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</si>
  <si>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</si>
  <si>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</si>
  <si>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</si>
  <si>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</si>
  <si>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</si>
  <si>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</si>
  <si>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</si>
  <si>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</si>
  <si>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</si>
  <si>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</si>
  <si>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</si>
  <si>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</si>
  <si>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</si>
  <si>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</si>
  <si>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</si>
  <si>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</si>
  <si>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</si>
  <si>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</si>
  <si>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</si>
  <si>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</si>
  <si>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</si>
  <si>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</si>
  <si>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</si>
  <si>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</si>
  <si>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</si>
  <si>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</si>
  <si>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</si>
  <si>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</si>
  <si>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</si>
  <si>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</si>
  <si>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</si>
  <si>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</si>
  <si>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</si>
  <si>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</si>
  <si>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</si>
  <si>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</si>
  <si>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</si>
  <si>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</si>
  <si>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</si>
  <si>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</si>
  <si>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</si>
  <si>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</si>
  <si>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</si>
  <si>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</si>
  <si>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</si>
  <si>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</si>
  <si>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</si>
  <si>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</si>
  <si>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</si>
  <si>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</si>
  <si>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</si>
  <si>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</si>
  <si>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</si>
  <si>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</si>
  <si>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</si>
  <si>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</si>
  <si>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</si>
  <si>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</si>
  <si>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</si>
  <si>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</si>
  <si>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</si>
  <si>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</si>
  <si>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</si>
  <si>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</si>
  <si>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</si>
  <si>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</si>
  <si>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</si>
  <si>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</si>
  <si>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</si>
  <si>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</si>
  <si>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</si>
  <si>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</si>
  <si>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</si>
  <si>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</si>
  <si>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</si>
  <si>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</si>
  <si>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</si>
  <si>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</si>
  <si>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</si>
  <si>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</si>
  <si>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</si>
  <si>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</si>
  <si>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</si>
  <si>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</si>
  <si>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</si>
  <si>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</si>
  <si>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</si>
  <si>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</si>
  <si>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</si>
  <si>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</si>
  <si>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</si>
  <si>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</si>
  <si>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</si>
  <si>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</si>
  <si>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</si>
  <si>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</si>
  <si>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</si>
  <si>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</si>
  <si>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</si>
  <si>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</si>
  <si>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</si>
  <si>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</si>
  <si>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</si>
  <si>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</si>
  <si>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</si>
  <si>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</si>
  <si>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</si>
  <si>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</si>
  <si>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</si>
  <si>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</si>
  <si>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</si>
  <si>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</si>
  <si>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</si>
  <si>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</si>
  <si>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</si>
  <si>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</si>
  <si>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</si>
  <si>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</si>
  <si>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</si>
  <si>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</si>
  <si>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</si>
  <si>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</si>
  <si>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</si>
  <si>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</si>
  <si>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</si>
  <si>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</si>
  <si>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</si>
  <si>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</si>
  <si>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</si>
  <si>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</si>
  <si>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</si>
  <si>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</si>
  <si>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</si>
  <si>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</si>
  <si>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</si>
  <si>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</si>
  <si>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</si>
  <si>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</si>
  <si>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</si>
  <si>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</si>
  <si>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</si>
  <si>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</si>
  <si>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</si>
  <si>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</si>
  <si>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</si>
  <si>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</si>
  <si>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</si>
  <si>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</si>
  <si>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</si>
  <si>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</si>
  <si>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</si>
  <si>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</si>
  <si>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</si>
  <si>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</si>
  <si>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</si>
  <si>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</si>
  <si>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</si>
  <si>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</si>
  <si>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</si>
  <si>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</si>
  <si>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</si>
  <si>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</si>
  <si>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</si>
  <si>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</si>
  <si>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</si>
  <si>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</si>
  <si>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</si>
  <si>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</si>
  <si>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</si>
  <si>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</si>
  <si>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</si>
  <si>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</si>
  <si>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</si>
  <si>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</si>
  <si>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</si>
  <si>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</si>
  <si>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</si>
  <si>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</si>
  <si>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</si>
  <si>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</si>
  <si>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</si>
  <si>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</si>
  <si>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</si>
  <si>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</si>
  <si>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</si>
  <si>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</si>
  <si>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</si>
  <si>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</si>
  <si>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</si>
  <si>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</si>
  <si>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</si>
  <si>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</si>
  <si>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</si>
  <si>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</si>
  <si>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</si>
  <si>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</si>
  <si>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</si>
  <si>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</si>
  <si>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</si>
  <si>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</si>
  <si>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</si>
  <si>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</si>
  <si>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</si>
  <si>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</si>
  <si>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</si>
  <si>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</si>
  <si>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</si>
  <si>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</si>
  <si>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</si>
  <si>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</si>
  <si>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</si>
  <si>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</si>
  <si>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</si>
  <si>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</si>
  <si>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</si>
  <si>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</si>
  <si>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</si>
  <si>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</si>
  <si>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</si>
  <si>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</si>
  <si>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</si>
  <si>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</si>
  <si>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</si>
  <si>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</si>
  <si>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</si>
  <si>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</si>
  <si>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</si>
  <si>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</si>
  <si>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</si>
  <si>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</si>
  <si>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</si>
  <si>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</si>
  <si>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</si>
  <si>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</si>
  <si>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</si>
  <si>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</si>
  <si>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</si>
  <si>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</si>
  <si>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</si>
  <si>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</si>
  <si>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</si>
  <si>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</si>
  <si>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</si>
  <si>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</si>
  <si>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</si>
  <si>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</si>
  <si>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</si>
  <si>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</si>
  <si>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</si>
  <si>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</si>
  <si>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</si>
  <si>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</si>
  <si>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</si>
  <si>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</si>
  <si>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</si>
  <si>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</si>
  <si>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</si>
  <si>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</si>
  <si>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</si>
  <si>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</si>
  <si>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</si>
  <si>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</si>
  <si>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</si>
  <si>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</si>
  <si>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</si>
  <si>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</si>
  <si>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</si>
  <si>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</si>
  <si>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</si>
  <si>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</si>
  <si>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</si>
  <si>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</si>
  <si>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</si>
  <si>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</si>
  <si>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</si>
  <si>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</si>
  <si>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</si>
  <si>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</si>
  <si>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</si>
  <si>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</si>
  <si>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</si>
  <si>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</si>
  <si>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</si>
  <si>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</si>
  <si>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</si>
  <si>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</si>
  <si>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</si>
  <si>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</si>
  <si>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</si>
  <si>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</si>
  <si>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</si>
  <si>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</si>
  <si>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</si>
  <si>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</si>
  <si>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</si>
  <si>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</si>
  <si>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</si>
  <si>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</si>
  <si>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</si>
  <si>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</si>
  <si>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</si>
  <si>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</si>
  <si>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</si>
  <si>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</si>
  <si>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</si>
  <si>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</si>
  <si>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</si>
  <si>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</si>
  <si>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</si>
  <si>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</si>
  <si>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</si>
  <si>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</si>
  <si>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</si>
  <si>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</si>
  <si>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</si>
  <si>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</si>
  <si>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</si>
  <si>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</si>
  <si>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</si>
  <si>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</si>
  <si>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</si>
  <si>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</si>
  <si>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</si>
  <si>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</si>
  <si>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</si>
  <si>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</si>
  <si>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</si>
  <si>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</si>
  <si>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</si>
  <si>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</si>
  <si>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</si>
  <si>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</si>
  <si>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</si>
  <si>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</si>
  <si>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</si>
  <si>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</si>
  <si>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</si>
  <si>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</si>
  <si>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</si>
  <si>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</si>
  <si>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</si>
  <si>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</si>
  <si>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</si>
  <si>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</si>
  <si>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</si>
  <si>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</si>
  <si>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</si>
  <si>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</si>
  <si>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</si>
  <si>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</si>
  <si>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</si>
  <si>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</si>
  <si>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</si>
  <si>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</si>
  <si>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</si>
  <si>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</si>
  <si>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</si>
  <si>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</si>
  <si>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</si>
  <si>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</si>
  <si>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</si>
  <si>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</si>
  <si>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</si>
  <si>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</si>
  <si>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</si>
  <si>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</si>
  <si>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</si>
  <si>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</si>
  <si>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</si>
  <si>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</si>
  <si>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</si>
  <si>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</si>
  <si>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</si>
  <si>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</si>
  <si>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</si>
  <si>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</si>
  <si>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</si>
  <si>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</si>
  <si>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</si>
  <si>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</si>
  <si>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</si>
  <si>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</si>
  <si>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</si>
  <si>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</si>
  <si>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</si>
  <si>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</si>
  <si>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</si>
  <si>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</si>
  <si>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</si>
  <si>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</si>
  <si>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</si>
  <si>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</si>
  <si>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</si>
  <si>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</si>
  <si>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</si>
  <si>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</si>
  <si>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</si>
  <si>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</si>
  <si>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</si>
  <si>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</si>
  <si>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</si>
  <si>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</si>
  <si>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</si>
  <si>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</si>
  <si>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</si>
  <si>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</si>
  <si>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</si>
  <si>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</si>
  <si>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</si>
  <si>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</si>
  <si>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</si>
  <si>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</si>
  <si>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</si>
  <si>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</si>
  <si>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</si>
  <si>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</si>
  <si>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</si>
  <si>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</si>
  <si>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</si>
  <si>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</si>
  <si>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</si>
  <si>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</si>
  <si>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</si>
  <si>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</si>
  <si>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</si>
  <si>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</si>
  <si>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</si>
  <si>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</si>
  <si>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</si>
  <si>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</si>
  <si>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</si>
  <si>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</si>
  <si>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</si>
  <si>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</si>
  <si>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</si>
  <si>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</si>
  <si>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</si>
  <si>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</si>
  <si>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</si>
  <si>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</si>
  <si>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</si>
  <si>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</si>
  <si>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</si>
  <si>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</si>
  <si>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</si>
  <si>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</si>
  <si>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</si>
  <si>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</si>
  <si>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</si>
  <si>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</si>
  <si>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</si>
  <si>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</si>
  <si>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</si>
  <si>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</si>
  <si>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</si>
  <si>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</si>
  <si>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</si>
  <si>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</si>
  <si>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</si>
  <si>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</si>
  <si>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</si>
  <si>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</si>
  <si>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</si>
  <si>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</si>
  <si>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</si>
  <si>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</si>
  <si>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</si>
  <si>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</si>
  <si>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</si>
  <si>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</si>
  <si>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</si>
  <si>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</si>
  <si>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</si>
  <si>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</si>
  <si>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</si>
  <si>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</si>
  <si>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</si>
  <si>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</si>
  <si>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</si>
  <si>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</si>
  <si>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</si>
  <si>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</si>
  <si>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</si>
  <si>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</si>
  <si>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</si>
  <si>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</si>
  <si>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</si>
  <si>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</si>
  <si>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</si>
  <si>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</si>
  <si>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</si>
  <si>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</si>
  <si>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</si>
  <si>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</si>
  <si>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</si>
  <si>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</si>
  <si>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</si>
  <si>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</si>
  <si>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</si>
  <si>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</si>
  <si>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</si>
  <si>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</si>
  <si>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</si>
  <si>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</si>
  <si>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</si>
  <si>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</si>
  <si>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</si>
  <si>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</si>
  <si>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</si>
  <si>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</si>
  <si>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</si>
  <si>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</si>
  <si>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</si>
  <si>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</si>
  <si>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</si>
  <si>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</si>
  <si>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</si>
  <si>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</si>
  <si>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</si>
  <si>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</si>
  <si>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</si>
  <si>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</si>
  <si>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</si>
  <si>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</si>
  <si>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</si>
  <si>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</si>
  <si>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</si>
  <si>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</si>
  <si>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</si>
  <si>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</si>
  <si>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</si>
  <si>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</si>
  <si>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</si>
  <si>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</si>
  <si>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</si>
  <si>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</si>
  <si>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</si>
  <si>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</si>
  <si>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</si>
  <si>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</si>
  <si>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</si>
  <si>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</si>
  <si>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</si>
  <si>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</si>
  <si>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</si>
  <si>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</si>
  <si>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</si>
  <si>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</si>
  <si>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</si>
  <si>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</si>
  <si>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</si>
  <si>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</si>
  <si>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</si>
  <si>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</si>
  <si>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</si>
  <si>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</si>
  <si>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</si>
  <si>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</si>
  <si>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</si>
  <si>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</si>
  <si>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</si>
  <si>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</si>
  <si>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</si>
  <si>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</si>
  <si>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</si>
  <si>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</si>
  <si>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</si>
  <si>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</si>
  <si>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</si>
  <si>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</si>
  <si>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</si>
  <si>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</si>
  <si>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</si>
  <si>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</si>
  <si>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</si>
  <si>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</si>
  <si>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</si>
  <si>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</si>
  <si>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</si>
  <si>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</si>
  <si>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</si>
  <si>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</si>
  <si>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</si>
  <si>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</si>
  <si>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</si>
  <si>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</si>
  <si>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</si>
  <si>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</si>
  <si>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</si>
  <si>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</si>
  <si>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</si>
  <si>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</si>
  <si>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</si>
  <si>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</si>
  <si>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</si>
  <si>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</si>
  <si>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</si>
  <si>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</si>
  <si>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</si>
  <si>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</si>
  <si>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</si>
  <si>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</si>
  <si>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</si>
  <si>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</si>
  <si>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</si>
  <si>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</si>
  <si>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</si>
  <si>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</si>
  <si>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</si>
  <si>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</si>
  <si>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</si>
  <si>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</si>
  <si>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</si>
  <si>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</si>
  <si>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</si>
  <si>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</si>
  <si>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</si>
  <si>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</si>
  <si>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</si>
  <si>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</si>
  <si>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</si>
  <si>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</si>
  <si>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</si>
  <si>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</si>
  <si>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</si>
  <si>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</si>
  <si>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</si>
  <si>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</si>
  <si>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</si>
  <si>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</si>
  <si>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</si>
  <si>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</si>
  <si>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</si>
  <si>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</si>
  <si>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</si>
  <si>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</si>
  <si>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</si>
  <si>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</si>
  <si>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</si>
  <si>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</si>
  <si>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</si>
  <si>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</si>
  <si>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</si>
  <si>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</si>
  <si>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</si>
  <si>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</si>
  <si>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</si>
  <si>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</si>
  <si>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</si>
  <si>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</si>
  <si>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</si>
  <si>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</si>
  <si>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</si>
  <si>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</si>
  <si>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</si>
  <si>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</si>
  <si>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</si>
  <si>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</si>
  <si>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</si>
  <si>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</si>
  <si>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</si>
  <si>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</si>
  <si>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</si>
  <si>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</si>
  <si>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</si>
  <si>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</si>
  <si>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</si>
  <si>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</si>
  <si>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</si>
  <si>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</si>
  <si>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</si>
  <si>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</si>
  <si>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</si>
  <si>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</si>
  <si>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</si>
  <si>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</si>
  <si>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</si>
  <si>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</si>
  <si>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</si>
  <si>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</si>
  <si>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</si>
  <si>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</si>
  <si>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</si>
  <si>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</si>
  <si>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</si>
  <si>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</si>
  <si>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</si>
  <si>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</si>
  <si>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</si>
  <si>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</si>
  <si>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</si>
  <si>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</si>
  <si>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</si>
  <si>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</si>
  <si>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</si>
  <si>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</si>
  <si>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</si>
  <si>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</si>
  <si>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</si>
  <si>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</si>
  <si>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</si>
  <si>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</si>
  <si>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</si>
  <si>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</si>
  <si>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</si>
  <si>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</si>
  <si>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</si>
  <si>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</si>
  <si>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</si>
  <si>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</si>
  <si>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</si>
  <si>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</si>
  <si>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</si>
  <si>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</si>
  <si>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</si>
  <si>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</si>
  <si>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</si>
  <si>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</si>
  <si>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</si>
  <si>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</si>
  <si>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</si>
  <si>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</si>
  <si>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</si>
  <si>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</si>
  <si>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</si>
  <si>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</si>
  <si>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</si>
  <si>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</si>
  <si>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</si>
  <si>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</si>
  <si>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</si>
  <si>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</si>
  <si>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</si>
  <si>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</si>
  <si>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</si>
  <si>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</si>
  <si>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</si>
  <si>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</si>
  <si>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</si>
  <si>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</si>
  <si>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</si>
  <si>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</si>
  <si>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</si>
  <si>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</si>
  <si>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</si>
  <si>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</si>
  <si>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</si>
  <si>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</si>
  <si>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</si>
  <si>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</si>
  <si>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</si>
  <si>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</si>
  <si>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</si>
  <si>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</si>
  <si>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</si>
  <si>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</si>
  <si>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</si>
  <si>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</si>
  <si>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</si>
  <si>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</si>
  <si>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</si>
  <si>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</si>
  <si>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</si>
  <si>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</si>
  <si>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</si>
  <si>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</si>
  <si>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</si>
  <si>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</si>
  <si>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</si>
  <si>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</si>
  <si>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</si>
  <si>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</si>
  <si>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</si>
  <si>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</si>
  <si>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</si>
  <si>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</si>
  <si>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</si>
  <si>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</si>
  <si>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</si>
  <si>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</si>
  <si>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</si>
  <si>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</si>
  <si>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</si>
  <si>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</si>
  <si>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</si>
  <si>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</si>
  <si>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</si>
  <si>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</si>
  <si>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</si>
  <si>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</si>
  <si>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</si>
  <si>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</si>
  <si>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</si>
  <si>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</si>
  <si>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</si>
  <si>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</si>
  <si>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</si>
  <si>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</si>
  <si>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</si>
  <si>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</si>
  <si>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</si>
  <si>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</si>
  <si>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</si>
  <si>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</si>
  <si>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</si>
  <si>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</si>
  <si>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</si>
  <si>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</si>
  <si>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</si>
  <si>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</si>
  <si>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</si>
  <si>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</si>
  <si>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</si>
  <si>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</si>
  <si>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</si>
  <si>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</si>
  <si>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</si>
  <si>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</si>
  <si>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</si>
  <si>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</si>
  <si>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</si>
  <si>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</si>
  <si>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</si>
  <si>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</si>
  <si>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</si>
  <si>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</si>
  <si>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</si>
  <si>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</si>
  <si>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</si>
  <si>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</si>
  <si>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</si>
  <si>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</si>
  <si>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</si>
  <si>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</si>
  <si>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</si>
  <si>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</si>
  <si>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</si>
  <si>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</si>
  <si>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</si>
  <si>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</si>
  <si>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</si>
  <si>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</si>
  <si>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</si>
  <si>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</si>
  <si>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</si>
  <si>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</si>
  <si>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</si>
  <si>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</si>
  <si>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</si>
  <si>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</si>
  <si>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</si>
  <si>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</si>
  <si>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</si>
  <si>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</si>
  <si>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</si>
  <si>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</si>
  <si>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</si>
  <si>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</si>
  <si>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</si>
  <si>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</si>
  <si>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</si>
  <si>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</si>
  <si>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</si>
  <si>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</si>
  <si>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</si>
  <si>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</si>
  <si>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</si>
  <si>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</si>
  <si>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</si>
  <si>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</si>
  <si>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</si>
  <si>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</si>
  <si>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</si>
  <si>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</si>
  <si>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</si>
  <si>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</si>
  <si>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</si>
  <si>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</si>
  <si>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</si>
  <si>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</si>
  <si>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</si>
  <si>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</si>
  <si>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</si>
  <si>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</si>
  <si>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</si>
  <si>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</si>
  <si>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</si>
  <si>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</si>
  <si>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</si>
  <si>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</si>
  <si>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</si>
  <si>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</si>
  <si>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</si>
  <si>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</si>
  <si>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</si>
  <si>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</si>
  <si>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</si>
  <si>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</si>
  <si>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</si>
  <si>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</si>
  <si>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</si>
  <si>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</si>
  <si>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</si>
  <si>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</si>
  <si>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</si>
  <si>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</si>
  <si>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</si>
  <si>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</si>
  <si>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</si>
  <si>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</si>
  <si>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</si>
  <si>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</si>
  <si>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</si>
  <si>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</si>
  <si>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</si>
  <si>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</si>
  <si>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</si>
  <si>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</si>
  <si>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</si>
  <si>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</si>
  <si>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</si>
  <si>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</si>
  <si>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</si>
  <si>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</si>
  <si>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</si>
  <si>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</si>
  <si>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</si>
  <si>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</si>
  <si>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</si>
  <si>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</si>
  <si>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</si>
  <si>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</si>
  <si>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</si>
  <si>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</si>
  <si>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</si>
  <si>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</si>
  <si>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</si>
  <si>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</si>
  <si>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</si>
  <si>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</si>
  <si>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</si>
  <si>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</si>
  <si>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</si>
  <si>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</si>
  <si>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</si>
  <si>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</si>
  <si>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</si>
  <si>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</si>
  <si>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</si>
  <si>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</si>
  <si>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</si>
  <si>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</si>
  <si>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</si>
  <si>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</si>
  <si>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</si>
  <si>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</si>
  <si>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</si>
  <si>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</si>
  <si>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</si>
  <si>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</si>
  <si>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</si>
  <si>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</si>
  <si>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</si>
  <si>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</si>
  <si>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</si>
  <si>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</si>
  <si>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</si>
  <si>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</si>
  <si>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</si>
  <si>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</si>
  <si>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</si>
  <si>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</si>
  <si>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</si>
  <si>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</si>
  <si>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</si>
  <si>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</si>
  <si>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</si>
  <si>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</si>
  <si>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</si>
  <si>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</si>
  <si>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</si>
  <si>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</si>
  <si>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</si>
  <si>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</si>
  <si>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</si>
  <si>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</si>
  <si>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</si>
  <si>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</si>
  <si>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</si>
  <si>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</si>
  <si>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</si>
  <si>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</si>
  <si>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</si>
  <si>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</si>
  <si>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</si>
  <si>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</si>
  <si>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</si>
  <si>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</si>
  <si>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</si>
  <si>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</si>
  <si>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</si>
  <si>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</si>
  <si>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</si>
  <si>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</si>
  <si>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</si>
  <si>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</si>
  <si>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</si>
  <si>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</si>
  <si>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</si>
  <si>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</si>
  <si>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</si>
  <si>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</si>
  <si>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</si>
  <si>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</si>
  <si>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</si>
  <si>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</si>
  <si>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</si>
  <si>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</si>
  <si>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</si>
  <si>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</si>
  <si>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</si>
  <si>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</si>
  <si>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</si>
  <si>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</si>
  <si>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</si>
  <si>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</si>
  <si>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</si>
  <si>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</si>
  <si>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</si>
  <si>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</si>
  <si>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</si>
  <si>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</si>
  <si>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</si>
  <si>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</si>
  <si>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</si>
  <si>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</si>
  <si>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</si>
  <si>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</si>
  <si>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</si>
  <si>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</si>
  <si>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</si>
  <si>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</si>
  <si>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</si>
  <si>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</si>
  <si>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</si>
  <si>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</si>
  <si>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</si>
  <si>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</si>
  <si>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</si>
  <si>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</si>
  <si>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</si>
  <si>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</si>
  <si>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</si>
  <si>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</si>
  <si>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</si>
  <si>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</si>
  <si>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</si>
  <si>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</si>
  <si>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</si>
  <si>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</si>
  <si>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</si>
  <si>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</si>
  <si>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</si>
  <si>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</si>
  <si>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</si>
  <si>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</si>
  <si>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</si>
  <si>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</si>
  <si>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</si>
  <si>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</si>
  <si>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</si>
  <si>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</si>
  <si>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</si>
  <si>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</si>
  <si>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</si>
  <si>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</si>
  <si>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</si>
  <si>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</si>
  <si>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</si>
  <si>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</si>
  <si>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</si>
  <si>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</si>
  <si>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</si>
  <si>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</si>
  <si>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</si>
  <si>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</si>
  <si>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</si>
  <si>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</si>
  <si>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</si>
  <si>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</si>
  <si>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</si>
  <si>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</si>
  <si>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</si>
  <si>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</si>
  <si>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</si>
  <si>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</si>
  <si>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</si>
  <si>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</si>
  <si>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</si>
  <si>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</si>
  <si>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</si>
  <si>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</si>
  <si>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</si>
  <si>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</si>
  <si>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</si>
  <si>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</si>
  <si>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</si>
  <si>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</si>
  <si>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</si>
  <si>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</si>
  <si>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</si>
  <si>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</si>
  <si>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</si>
  <si>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</si>
  <si>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</si>
  <si>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</si>
  <si>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</si>
  <si>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</si>
  <si>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</si>
  <si>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</si>
  <si>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</si>
  <si>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</si>
  <si>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</si>
  <si>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</si>
  <si>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</si>
  <si>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</si>
  <si>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</si>
  <si>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</si>
  <si>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</si>
  <si>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</si>
  <si>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</si>
  <si>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</si>
  <si>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</si>
  <si>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</si>
  <si>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</si>
  <si>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</si>
  <si>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</si>
  <si>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</si>
  <si>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</si>
  <si>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</si>
  <si>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</si>
  <si>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</si>
  <si>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</si>
  <si>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</si>
  <si>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</si>
  <si>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</si>
  <si>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</si>
  <si>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</si>
  <si>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</si>
  <si>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</si>
  <si>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</si>
  <si>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</si>
  <si>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</si>
  <si>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</si>
  <si>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</si>
  <si>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</si>
  <si>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</si>
  <si>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</si>
  <si>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</si>
  <si>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</si>
  <si>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</si>
  <si>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</si>
  <si>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</si>
  <si>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</si>
  <si>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</si>
  <si>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</si>
  <si>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</si>
  <si>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</si>
  <si>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</si>
  <si>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</si>
  <si>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</si>
  <si>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</si>
  <si>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</si>
  <si>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</si>
  <si>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</si>
  <si>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</si>
  <si>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</si>
  <si>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</si>
  <si>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</si>
  <si>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</si>
  <si>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</si>
  <si>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</si>
  <si>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</si>
  <si>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</si>
  <si>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</si>
  <si>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</si>
  <si>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</si>
  <si>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</si>
  <si>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</si>
  <si>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</si>
  <si>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</si>
  <si>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</si>
  <si>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</si>
  <si>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</si>
  <si>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</si>
  <si>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</si>
  <si>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</si>
  <si>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</si>
  <si>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</si>
  <si>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</si>
  <si>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</si>
  <si>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</si>
  <si>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</si>
  <si>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</si>
  <si>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</si>
  <si>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</si>
  <si>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</si>
  <si>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</si>
  <si>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</si>
  <si>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</si>
  <si>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</si>
  <si>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</si>
  <si>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</si>
  <si>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</si>
  <si>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</si>
  <si>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</si>
  <si>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</si>
  <si>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</si>
  <si>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</si>
  <si>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</si>
  <si>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</si>
  <si>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</si>
  <si>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</si>
  <si>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</si>
  <si>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</si>
  <si>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</si>
  <si>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</si>
  <si>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</si>
  <si>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</si>
  <si>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</si>
  <si>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</si>
  <si>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</si>
  <si>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</si>
  <si>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</si>
  <si>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</si>
  <si>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</si>
  <si>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</si>
  <si>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</si>
  <si>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</si>
  <si>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</si>
  <si>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</si>
  <si>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</si>
  <si>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</si>
  <si>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</si>
  <si>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</si>
  <si>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</si>
  <si>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</si>
  <si>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</si>
  <si>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</si>
  <si>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</si>
  <si>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</si>
  <si>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</si>
  <si>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</si>
  <si>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</si>
  <si>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</si>
  <si>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</si>
  <si>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</si>
  <si>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</si>
  <si>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</si>
  <si>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</si>
  <si>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</si>
  <si>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</si>
  <si>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</si>
  <si>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</si>
  <si>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</si>
  <si>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</si>
  <si>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</si>
  <si>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</si>
  <si>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</si>
  <si>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</si>
  <si>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</si>
  <si>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</si>
  <si>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</si>
  <si>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</si>
  <si>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</si>
  <si>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</si>
  <si>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</si>
  <si>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</si>
  <si>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</si>
  <si>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</si>
  <si>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</si>
  <si>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</si>
  <si>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</si>
  <si>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</si>
  <si>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</si>
  <si>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</si>
  <si>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</si>
  <si>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</si>
  <si>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</si>
  <si>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</si>
  <si>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</si>
  <si>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</si>
  <si>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</si>
  <si>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</si>
  <si>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</si>
  <si>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</si>
  <si>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</si>
  <si>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</si>
  <si>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</si>
  <si>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</si>
  <si>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</si>
  <si>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</si>
  <si>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</si>
  <si>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</si>
  <si>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</si>
  <si>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</si>
  <si>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</si>
  <si>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</si>
  <si>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</si>
  <si>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</si>
  <si>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</si>
  <si>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</si>
  <si>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</si>
  <si>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</si>
  <si>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</si>
  <si>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</si>
  <si>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</si>
  <si>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</si>
  <si>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</si>
  <si>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</si>
  <si>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</si>
  <si>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</si>
  <si>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</si>
  <si>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</si>
  <si>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</si>
  <si>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</si>
  <si>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</si>
  <si>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</si>
  <si>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</si>
  <si>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</si>
  <si>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</si>
  <si>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</si>
  <si>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</si>
  <si>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</si>
  <si>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</si>
  <si>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</si>
  <si>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</si>
  <si>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</si>
  <si>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</si>
  <si>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</si>
  <si>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</si>
  <si>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</si>
  <si>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</si>
  <si>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</si>
  <si>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</si>
  <si>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</si>
  <si>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</si>
  <si>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</si>
  <si>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</si>
  <si>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</si>
  <si>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</si>
  <si>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</si>
  <si>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</si>
  <si>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</si>
  <si>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</si>
  <si>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</si>
  <si>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</si>
  <si>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</si>
  <si>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</si>
  <si>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</si>
  <si>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</si>
  <si>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</si>
  <si>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</si>
  <si>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</si>
  <si>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</si>
  <si>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</si>
  <si>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</si>
  <si>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</si>
  <si>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</si>
  <si>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</si>
  <si>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</si>
  <si>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</si>
  <si>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</si>
  <si>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</si>
  <si>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</si>
  <si>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</si>
  <si>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</si>
  <si>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</si>
  <si>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</si>
  <si>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</si>
  <si>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</si>
  <si>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</si>
  <si>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</si>
  <si>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</si>
  <si>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</si>
  <si>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</si>
  <si>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</si>
  <si>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</si>
  <si>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</si>
  <si>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</si>
  <si>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</si>
  <si>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</si>
  <si>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</si>
  <si>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</si>
  <si>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</si>
  <si>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</si>
  <si>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</si>
  <si>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</si>
  <si>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</si>
  <si>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</si>
  <si>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</si>
  <si>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</si>
  <si>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</si>
  <si>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</si>
  <si>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</si>
  <si>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</si>
  <si>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</si>
  <si>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</si>
  <si>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</si>
  <si>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</si>
  <si>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</si>
  <si>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</si>
  <si>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</si>
  <si>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</si>
  <si>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</si>
  <si>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</si>
  <si>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</si>
  <si>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</si>
  <si>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</si>
  <si>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</si>
  <si>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</si>
  <si>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</si>
  <si>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</si>
  <si>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</si>
  <si>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</si>
  <si>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</si>
  <si>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</si>
  <si>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</si>
  <si>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</si>
  <si>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</si>
  <si>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</si>
  <si>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</si>
  <si>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</si>
  <si>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</si>
  <si>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</si>
  <si>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</si>
  <si>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</si>
  <si>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</si>
  <si>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</si>
  <si>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</si>
  <si>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</si>
  <si>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</si>
  <si>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</si>
  <si>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</si>
  <si>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</si>
  <si>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</si>
  <si>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</si>
  <si>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</si>
  <si>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</si>
  <si>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</si>
  <si>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</si>
  <si>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</si>
  <si>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</si>
  <si>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</si>
  <si>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</si>
  <si>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</si>
  <si>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</si>
  <si>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</si>
  <si>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</si>
  <si>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</si>
  <si>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</si>
  <si>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</si>
  <si>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</si>
  <si>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</si>
  <si>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</si>
  <si>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</si>
  <si>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</si>
  <si>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</si>
  <si>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</si>
  <si>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</si>
  <si>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</si>
  <si>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</si>
  <si>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</si>
  <si>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</si>
  <si>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</si>
  <si>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</si>
  <si>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</si>
  <si>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</si>
  <si>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</si>
  <si>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</si>
  <si>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</si>
  <si>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</si>
  <si>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</si>
  <si>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</si>
  <si>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</si>
  <si>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</si>
  <si>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</si>
  <si>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</si>
  <si>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</si>
  <si>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</si>
  <si>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</si>
  <si>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</si>
  <si>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</si>
  <si>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</si>
  <si>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</si>
  <si>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</si>
  <si>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</si>
  <si>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</si>
  <si>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</si>
  <si>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</si>
  <si>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</si>
  <si>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</si>
  <si>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</si>
  <si>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</si>
  <si>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</si>
  <si>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</si>
  <si>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</si>
  <si>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</si>
  <si>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</si>
  <si>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</si>
  <si>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</si>
  <si>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</si>
  <si>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</si>
  <si>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</si>
  <si>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</si>
  <si>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</si>
  <si>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</si>
  <si>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</si>
  <si>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</si>
  <si>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</si>
  <si>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</si>
  <si>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</si>
  <si>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</si>
  <si>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</si>
  <si>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</si>
  <si>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</si>
  <si>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</si>
  <si>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</si>
  <si>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</si>
  <si>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</si>
  <si>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</si>
  <si>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</si>
  <si>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</si>
  <si>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</si>
  <si>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</si>
  <si>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</si>
  <si>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</si>
  <si>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</si>
  <si>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</si>
  <si>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</si>
  <si>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</si>
  <si>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</si>
  <si>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</si>
  <si>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</si>
  <si>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</si>
  <si>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</si>
  <si>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</si>
  <si>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</si>
  <si>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</si>
  <si>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</si>
  <si>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</si>
  <si>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</si>
  <si>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</si>
  <si>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</si>
  <si>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</si>
  <si>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</si>
  <si>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</si>
  <si>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</si>
  <si>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</si>
  <si>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</si>
  <si>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</si>
  <si>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</si>
  <si>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</si>
  <si>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</si>
  <si>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</si>
  <si>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</si>
  <si>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</si>
  <si>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</si>
  <si>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</si>
  <si>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</si>
  <si>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</si>
  <si>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</si>
  <si>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</si>
  <si>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</si>
  <si>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</si>
  <si>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</si>
  <si>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</si>
  <si>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</si>
  <si>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</si>
  <si>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</si>
  <si>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</si>
  <si>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</si>
  <si>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</si>
  <si>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</si>
  <si>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</si>
  <si>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</si>
  <si>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</si>
  <si>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</si>
  <si>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</si>
  <si>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</si>
  <si>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</si>
  <si>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</si>
  <si>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</si>
  <si>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</si>
  <si>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</si>
  <si>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</si>
  <si>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</si>
  <si>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</si>
  <si>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</si>
  <si>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</si>
  <si>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</si>
  <si>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</si>
  <si>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</si>
  <si>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</si>
  <si>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</si>
  <si>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</si>
  <si>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</si>
  <si>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</si>
  <si>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</si>
  <si>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</si>
  <si>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</si>
  <si>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</si>
  <si>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</si>
  <si>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</si>
  <si>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</si>
  <si>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</si>
  <si>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</si>
  <si>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</si>
  <si>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</si>
  <si>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</si>
  <si>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</si>
  <si>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</si>
  <si>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</si>
  <si>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</si>
  <si>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</si>
  <si>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</si>
  <si>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</si>
  <si>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</si>
  <si>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</si>
  <si>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</si>
  <si>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</si>
  <si>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</si>
  <si>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</si>
  <si>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</si>
  <si>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</si>
  <si>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</si>
  <si>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</si>
  <si>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</si>
  <si>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</si>
  <si>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</si>
  <si>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</si>
  <si>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</si>
  <si>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</si>
  <si>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</si>
  <si>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</si>
  <si>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</si>
  <si>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</si>
  <si>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</si>
  <si>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</si>
  <si>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</si>
  <si>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</si>
  <si>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</si>
  <si>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</si>
  <si>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</si>
  <si>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</si>
  <si>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</si>
  <si>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</si>
  <si>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</si>
  <si>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</si>
  <si>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</si>
  <si>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</si>
  <si>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</si>
  <si>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</si>
  <si>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</si>
  <si>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</si>
  <si>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</si>
  <si>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</si>
  <si>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</si>
  <si>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</si>
  <si>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</si>
  <si>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</si>
  <si>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</si>
  <si>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</si>
  <si>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</si>
  <si>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</si>
  <si>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</si>
  <si>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</si>
  <si>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</si>
  <si>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</si>
  <si>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</si>
  <si>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</si>
  <si>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</si>
  <si>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</si>
  <si>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</si>
  <si>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</si>
  <si>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</si>
  <si>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</si>
  <si>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</si>
  <si>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</si>
  <si>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</si>
  <si>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</si>
  <si>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</si>
  <si>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</si>
  <si>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</si>
  <si>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</si>
  <si>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</si>
  <si>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</si>
  <si>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</si>
  <si>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</si>
  <si>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</si>
  <si>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</si>
  <si>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</si>
  <si>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</si>
  <si>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</si>
  <si>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</si>
  <si>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</si>
  <si>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</si>
  <si>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</si>
  <si>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</si>
  <si>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</si>
  <si>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</si>
  <si>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</si>
  <si>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</si>
  <si>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</si>
  <si>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</si>
  <si>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</si>
  <si>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</si>
  <si>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</si>
  <si>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</si>
  <si>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</si>
  <si>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</si>
  <si>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</si>
  <si>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</si>
  <si>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</si>
  <si>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</si>
  <si>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</si>
  <si>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</si>
  <si>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</si>
  <si>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</si>
  <si>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</si>
  <si>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</si>
  <si>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</si>
  <si>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</si>
  <si>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</si>
  <si>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</si>
  <si>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</si>
  <si>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</si>
  <si>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</si>
  <si>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</si>
  <si>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</si>
  <si>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</si>
  <si>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</si>
  <si>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</si>
  <si>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</si>
  <si>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</si>
  <si>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</si>
  <si>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</si>
  <si>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</si>
  <si>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</si>
  <si>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</si>
  <si>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</si>
  <si>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</si>
  <si>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</si>
  <si>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</si>
  <si>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</si>
  <si>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</si>
  <si>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</si>
  <si>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</si>
  <si>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</si>
  <si>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</si>
  <si>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</si>
  <si>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</si>
  <si>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</si>
  <si>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</si>
  <si>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</si>
  <si>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</si>
  <si>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</si>
  <si>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</si>
  <si>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</si>
  <si>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</si>
  <si>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</si>
  <si>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</si>
  <si>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</si>
  <si>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</si>
  <si>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</si>
  <si>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</si>
  <si>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</si>
  <si>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</si>
  <si>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</si>
  <si>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</si>
  <si>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</si>
  <si>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</si>
  <si>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</si>
  <si>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</si>
  <si>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</si>
  <si>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</si>
  <si>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</si>
  <si>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</si>
  <si>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</si>
  <si>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</si>
  <si>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</si>
  <si>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</si>
  <si>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</si>
  <si>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</si>
  <si>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</si>
  <si>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</si>
  <si>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</si>
  <si>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</si>
  <si>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</si>
  <si>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</si>
  <si>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</si>
  <si>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</si>
  <si>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</si>
  <si>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</si>
  <si>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</si>
  <si>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</si>
  <si>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</si>
  <si>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</si>
  <si>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</si>
  <si>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</si>
  <si>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</si>
  <si>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</si>
  <si>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</si>
  <si>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</si>
  <si>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</si>
  <si>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</si>
  <si>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</si>
  <si>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</si>
  <si>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</si>
  <si>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</si>
  <si>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</si>
  <si>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</si>
  <si>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</si>
  <si>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</si>
  <si>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</si>
  <si>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</si>
  <si>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</si>
  <si>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</si>
  <si>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</si>
  <si>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</si>
  <si>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</si>
  <si>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</si>
  <si>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</si>
  <si>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</si>
  <si>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</si>
  <si>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</si>
  <si>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</si>
  <si>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</si>
  <si>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</si>
  <si>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</si>
  <si>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</si>
  <si>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</si>
  <si>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</si>
  <si>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</si>
  <si>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</si>
  <si>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</si>
  <si>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</si>
  <si>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</si>
  <si>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</si>
  <si>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</si>
  <si>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</si>
  <si>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</si>
  <si>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</si>
  <si>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</si>
  <si>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</si>
  <si>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</si>
  <si>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</si>
  <si>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</si>
  <si>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</si>
  <si>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</si>
  <si>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</si>
  <si>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</si>
  <si>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</si>
  <si>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</si>
  <si>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</si>
  <si>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</si>
  <si>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</si>
  <si>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</si>
  <si>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</si>
  <si>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</si>
  <si>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</si>
  <si>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</si>
  <si>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</si>
  <si>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</si>
  <si>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</si>
  <si>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</si>
  <si>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</si>
  <si>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</si>
  <si>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</si>
  <si>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</si>
  <si>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</si>
  <si>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</si>
  <si>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</si>
  <si>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</si>
  <si>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</si>
  <si>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</si>
  <si>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</si>
  <si>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</si>
  <si>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</si>
  <si>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</si>
  <si>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</si>
  <si>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</si>
  <si>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</si>
  <si>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</si>
  <si>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</si>
  <si>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</si>
  <si>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</si>
  <si>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</si>
  <si>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</si>
  <si>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</si>
  <si>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</si>
  <si>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</si>
  <si>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</si>
  <si>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</si>
  <si>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</si>
  <si>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</si>
  <si>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</si>
  <si>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</si>
  <si>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</si>
  <si>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</si>
  <si>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</si>
  <si>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</si>
  <si>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</si>
  <si>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</si>
  <si>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</si>
  <si>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</si>
  <si>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</si>
  <si>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</si>
  <si>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</si>
  <si>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</si>
  <si>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</si>
  <si>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</si>
  <si>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</si>
  <si>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</si>
  <si>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</si>
  <si>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</si>
  <si>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</si>
  <si>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</si>
  <si>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</si>
  <si>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</si>
  <si>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</si>
  <si>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</si>
  <si>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</si>
  <si>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</si>
  <si>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</si>
  <si>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</si>
  <si>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</si>
  <si>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</si>
  <si>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</si>
  <si>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</si>
  <si>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</si>
  <si>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</si>
  <si>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</si>
  <si>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</si>
  <si>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</si>
  <si>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</si>
  <si>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</si>
  <si>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</si>
  <si>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</si>
  <si>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</si>
  <si>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</si>
  <si>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</si>
  <si>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</si>
  <si>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</si>
  <si>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</si>
  <si>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</si>
  <si>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</si>
  <si>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</si>
  <si>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</si>
  <si>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</si>
  <si>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</si>
  <si>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</si>
  <si>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</si>
  <si>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</si>
  <si>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</si>
  <si>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</si>
  <si>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</si>
  <si>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</si>
  <si>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</si>
  <si>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</si>
  <si>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</si>
  <si>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</si>
  <si>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</si>
  <si>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</si>
  <si>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</si>
  <si>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</si>
  <si>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</si>
  <si>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</si>
  <si>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</si>
  <si>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</si>
  <si>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</si>
  <si>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</si>
  <si>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</si>
  <si>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</si>
  <si>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</si>
  <si>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</si>
  <si>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</si>
  <si>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</si>
  <si>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</si>
  <si>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</si>
  <si>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</si>
  <si>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</si>
  <si>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</si>
  <si>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</si>
  <si>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</si>
  <si>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</si>
  <si>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</si>
  <si>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</si>
  <si>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</si>
  <si>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</si>
  <si>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</si>
  <si>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</si>
  <si>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</si>
  <si>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</si>
  <si>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</si>
  <si>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</si>
  <si>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</si>
  <si>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</si>
  <si>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</si>
  <si>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</si>
  <si>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</si>
  <si>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</si>
  <si>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</si>
  <si>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</si>
  <si>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</si>
  <si>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</si>
  <si>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</si>
  <si>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</si>
  <si>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</si>
  <si>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</si>
  <si>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</si>
  <si>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</si>
  <si>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</si>
  <si>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</si>
  <si>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</si>
  <si>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</si>
  <si>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</si>
  <si>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</si>
  <si>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</si>
  <si>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</si>
  <si>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</si>
  <si>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</si>
  <si>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</si>
  <si>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</si>
  <si>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</si>
  <si>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</si>
  <si>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</si>
  <si>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</si>
  <si>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</si>
  <si>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</si>
  <si>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</si>
  <si>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</si>
  <si>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</si>
  <si>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</si>
  <si>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</si>
  <si>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</si>
  <si>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</si>
  <si>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</si>
  <si>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</si>
  <si>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</si>
  <si>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</si>
  <si>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</si>
  <si>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</si>
  <si>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</si>
  <si>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</si>
  <si>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</si>
  <si>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</si>
  <si>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</si>
  <si>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</si>
  <si>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</si>
  <si>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</si>
  <si>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</si>
  <si>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</si>
  <si>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</si>
  <si>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</si>
  <si>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</si>
  <si>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</si>
  <si>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</si>
  <si>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</si>
  <si>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</si>
  <si>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</si>
  <si>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</si>
  <si>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</si>
  <si>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</si>
  <si>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</si>
  <si>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</si>
  <si>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</si>
  <si>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</si>
  <si>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</si>
  <si>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</si>
  <si>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</si>
  <si>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</si>
  <si>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</si>
  <si>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</si>
  <si>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</si>
  <si>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</si>
  <si>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</si>
  <si>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</si>
  <si>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</si>
  <si>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</si>
  <si>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</si>
  <si>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</si>
  <si>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</si>
  <si>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</si>
  <si>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</si>
  <si>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</si>
  <si>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</si>
  <si>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</si>
  <si>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</si>
  <si>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</si>
  <si>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</si>
  <si>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</si>
  <si>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</si>
  <si>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</si>
  <si>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</si>
  <si>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</si>
  <si>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</si>
  <si>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</si>
  <si>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</si>
  <si>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</si>
  <si>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</si>
  <si>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</si>
  <si>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</si>
  <si>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</si>
  <si>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</si>
  <si>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</si>
  <si>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</si>
  <si>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</si>
  <si>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</si>
  <si>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</si>
  <si>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</si>
  <si>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</si>
  <si>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</si>
  <si>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</si>
  <si>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</si>
  <si>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</si>
  <si>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</si>
  <si>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</si>
  <si>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</si>
  <si>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</si>
  <si>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</si>
  <si>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</si>
  <si>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</si>
  <si>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</si>
  <si>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</si>
  <si>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</si>
  <si>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</si>
  <si>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</si>
  <si>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</si>
  <si>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</si>
  <si>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</si>
  <si>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</si>
  <si>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</si>
  <si>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</si>
  <si>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</si>
  <si>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</si>
  <si>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</si>
  <si>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</si>
  <si>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</si>
  <si>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</si>
  <si>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</si>
  <si>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</si>
  <si>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</si>
  <si>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</si>
  <si>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</si>
  <si>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</si>
  <si>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</si>
  <si>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</si>
  <si>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</si>
  <si>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</si>
  <si>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</si>
  <si>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</si>
  <si>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</si>
  <si>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</si>
  <si>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</si>
  <si>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</si>
  <si>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</si>
  <si>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</si>
  <si>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</si>
  <si>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</si>
  <si>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</si>
  <si>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</si>
  <si>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</si>
  <si>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</si>
  <si>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</si>
  <si>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</si>
  <si>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</si>
  <si>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</si>
  <si>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</si>
  <si>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</si>
  <si>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</si>
  <si>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</si>
  <si>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</si>
  <si>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</si>
  <si>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</si>
  <si>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</si>
  <si>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</si>
  <si>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</si>
  <si>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</si>
  <si>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</si>
  <si>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</si>
  <si>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</si>
  <si>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</si>
  <si>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</si>
  <si>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</si>
  <si>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</si>
  <si>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</si>
  <si>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</si>
  <si>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</si>
  <si>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</si>
  <si>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</si>
  <si>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</si>
  <si>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</si>
  <si>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</si>
  <si>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</si>
  <si>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</si>
  <si>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</si>
  <si>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</si>
  <si>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</si>
  <si>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</si>
  <si>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</si>
  <si>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</si>
  <si>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</si>
  <si>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</si>
  <si>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</si>
  <si>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</si>
  <si>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</si>
  <si>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</si>
  <si>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</si>
  <si>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</si>
  <si>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</si>
  <si>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</si>
  <si>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</si>
  <si>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</si>
  <si>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</si>
  <si>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</si>
  <si>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</si>
  <si>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</si>
  <si>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</si>
  <si>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</si>
  <si>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</si>
  <si>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</si>
  <si>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</si>
  <si>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</si>
  <si>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</si>
  <si>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</si>
  <si>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</si>
  <si>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</si>
  <si>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</si>
  <si>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</si>
  <si>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</si>
  <si>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</si>
  <si>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</si>
  <si>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</si>
  <si>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</si>
  <si>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</si>
  <si>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</si>
  <si>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</si>
  <si>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</si>
  <si>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</si>
  <si>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</si>
  <si>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</si>
  <si>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</si>
  <si>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</si>
  <si>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</si>
  <si>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</si>
  <si>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</si>
  <si>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</si>
  <si>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</si>
  <si>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</si>
  <si>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</si>
  <si>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</si>
  <si>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</si>
  <si>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</si>
  <si>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</si>
  <si>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</si>
  <si>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</si>
  <si>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</si>
  <si>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</si>
  <si>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</si>
  <si>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</si>
  <si>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</si>
  <si>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</si>
  <si>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</si>
  <si>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</si>
  <si>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</si>
  <si>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</si>
  <si>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</si>
  <si>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</si>
  <si>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</si>
  <si>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</si>
  <si>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</si>
  <si>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</si>
  <si>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</si>
  <si>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</si>
  <si>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</si>
  <si>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</si>
  <si>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</si>
  <si>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</si>
  <si>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</si>
  <si>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</si>
  <si>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</si>
  <si>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</si>
  <si>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</si>
  <si>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</si>
  <si>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</si>
  <si>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</si>
  <si>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</si>
  <si>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</si>
  <si>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</si>
  <si>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</si>
  <si>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</si>
  <si>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</si>
  <si>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</si>
  <si>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</si>
  <si>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</si>
  <si>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</si>
  <si>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</si>
  <si>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</si>
  <si>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</si>
  <si>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</si>
  <si>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</si>
  <si>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</si>
  <si>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</si>
  <si>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</si>
  <si>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</si>
  <si>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</si>
  <si>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</si>
  <si>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</si>
  <si>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</si>
  <si>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</si>
  <si>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</si>
  <si>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</si>
  <si>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</si>
  <si>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</si>
  <si>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</si>
  <si>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</si>
  <si>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</si>
  <si>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</si>
  <si>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</si>
  <si>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</si>
  <si>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</si>
  <si>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</si>
  <si>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</si>
  <si>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</si>
  <si>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</si>
  <si>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</si>
  <si>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</si>
  <si>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</si>
  <si>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</si>
  <si>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</si>
  <si>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</si>
  <si>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</si>
  <si>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</si>
  <si>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</si>
  <si>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</si>
  <si>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</si>
  <si>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</si>
  <si>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</si>
  <si>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</si>
  <si>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</si>
  <si>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</si>
  <si>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</si>
  <si>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</si>
  <si>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</si>
  <si>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</si>
  <si>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</si>
  <si>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</si>
  <si>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</si>
  <si>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</si>
  <si>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</si>
  <si>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</si>
  <si>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</si>
  <si>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</si>
  <si>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</si>
  <si>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</si>
  <si>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</si>
  <si>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</si>
  <si>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</si>
  <si>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</si>
  <si>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</si>
  <si>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</si>
  <si>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</si>
  <si>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</si>
  <si>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</si>
  <si>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</si>
  <si>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</si>
  <si>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</si>
  <si>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</si>
  <si>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</si>
  <si>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</si>
  <si>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</si>
  <si>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</si>
  <si>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</si>
  <si>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</si>
  <si>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</si>
  <si>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</si>
  <si>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</si>
  <si>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</si>
  <si>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</si>
  <si>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</si>
  <si>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</si>
  <si>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</si>
  <si>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</si>
  <si>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</si>
  <si>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</si>
  <si>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</si>
  <si>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</si>
  <si>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</si>
  <si>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</si>
  <si>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</si>
  <si>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</si>
  <si>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</si>
  <si>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</si>
  <si>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</si>
  <si>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</si>
  <si>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</si>
  <si>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</si>
  <si>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</si>
  <si>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</si>
  <si>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</si>
  <si>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</si>
  <si>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</si>
  <si>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</si>
  <si>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</si>
  <si>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</si>
  <si>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</si>
  <si>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</si>
  <si>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</si>
  <si>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</si>
  <si>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</si>
  <si>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</si>
  <si>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</si>
  <si>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</si>
  <si>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</si>
  <si>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</si>
  <si>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</si>
  <si>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</si>
  <si>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</si>
  <si>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</si>
  <si>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</si>
  <si>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</si>
  <si>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</si>
  <si>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</si>
  <si>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</si>
  <si>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</si>
  <si>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</si>
  <si>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</si>
  <si>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</si>
  <si>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</si>
  <si>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</si>
  <si>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</si>
  <si>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</si>
  <si>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</si>
  <si>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</si>
  <si>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</si>
  <si>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</si>
  <si>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</si>
  <si>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</si>
  <si>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</si>
  <si>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</si>
  <si>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</si>
  <si>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</si>
  <si>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</si>
  <si>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</si>
  <si>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</si>
  <si>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</si>
  <si>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</si>
  <si>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</si>
  <si>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</si>
  <si>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</si>
  <si>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</si>
  <si>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</si>
  <si>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</si>
  <si>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</si>
  <si>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</si>
  <si>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</si>
  <si>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</si>
  <si>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</si>
  <si>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</si>
  <si>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</si>
  <si>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</si>
  <si>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</si>
  <si>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</si>
  <si>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</si>
  <si>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</si>
  <si>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</si>
  <si>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</si>
  <si>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</si>
  <si>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</si>
  <si>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</si>
  <si>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</si>
  <si>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</si>
  <si>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</si>
  <si>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</si>
  <si>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</si>
  <si>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</si>
  <si>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</si>
  <si>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</si>
  <si>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</si>
  <si>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</si>
  <si>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</si>
  <si>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</si>
  <si>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</si>
  <si>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</si>
  <si>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</si>
  <si>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</si>
  <si>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</si>
  <si>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</si>
  <si>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</si>
  <si>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</si>
  <si>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</si>
  <si>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</si>
  <si>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</si>
  <si>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</si>
  <si>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</si>
  <si>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</si>
  <si>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</si>
  <si>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</si>
  <si>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</si>
  <si>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</si>
  <si>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</si>
  <si>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</si>
  <si>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</si>
  <si>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</si>
  <si>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</si>
  <si>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</si>
  <si>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</si>
  <si>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</si>
  <si>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</si>
  <si>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</si>
  <si>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</si>
  <si>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</si>
  <si>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</si>
  <si>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</si>
  <si>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</si>
  <si>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</si>
  <si>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</si>
  <si>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</si>
  <si>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</si>
  <si>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</si>
  <si>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</si>
  <si>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</si>
  <si>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</si>
  <si>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</si>
  <si>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</si>
  <si>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</si>
  <si>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</si>
  <si>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</si>
  <si>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</si>
  <si>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</si>
  <si>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</si>
  <si>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</si>
  <si>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</si>
  <si>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</si>
  <si>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</si>
  <si>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</si>
  <si>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</si>
  <si>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</si>
  <si>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</si>
  <si>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</si>
  <si>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</si>
  <si>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</si>
  <si>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</si>
  <si>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</si>
  <si>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</si>
  <si>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</si>
  <si>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</si>
  <si>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</si>
  <si>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</si>
  <si>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</si>
  <si>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</si>
  <si>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</si>
  <si>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</si>
  <si>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</si>
  <si>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</si>
  <si>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</si>
  <si>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</si>
  <si>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</si>
  <si>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</si>
  <si>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</si>
  <si>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</si>
  <si>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</si>
  <si>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</si>
  <si>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</si>
  <si>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</si>
  <si>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</si>
  <si>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</si>
  <si>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</si>
  <si>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</si>
  <si>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</si>
  <si>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</si>
  <si>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</si>
  <si>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</si>
  <si>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</si>
  <si>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</si>
  <si>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</si>
  <si>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</si>
  <si>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</si>
  <si>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</si>
  <si>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</si>
  <si>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</si>
  <si>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</si>
  <si>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</si>
  <si>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</si>
  <si>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</si>
  <si>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</si>
  <si>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</si>
  <si>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</si>
  <si>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</si>
  <si>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</si>
  <si>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</si>
  <si>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</si>
  <si>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</si>
  <si>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</si>
  <si>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</si>
  <si>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</si>
  <si>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</si>
  <si>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</si>
  <si>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</si>
  <si>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</si>
  <si>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</si>
  <si>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</si>
  <si>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</si>
  <si>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</si>
  <si>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</si>
  <si>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</si>
  <si>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</si>
  <si>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</si>
  <si>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</si>
  <si>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</si>
  <si>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</si>
  <si>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</si>
  <si>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</si>
  <si>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</si>
  <si>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</si>
  <si>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</si>
  <si>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</si>
  <si>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</si>
  <si>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</si>
  <si>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</si>
  <si>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</si>
  <si>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</si>
  <si>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</si>
  <si>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</si>
  <si>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</si>
  <si>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</si>
  <si>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</si>
  <si>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</si>
  <si>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</si>
  <si>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</si>
  <si>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</si>
  <si>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</si>
  <si>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</si>
  <si>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</si>
  <si>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</si>
  <si>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</si>
  <si>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</si>
  <si>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</si>
  <si>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</si>
  <si>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</si>
  <si>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</si>
  <si>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</si>
  <si>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</si>
  <si>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</si>
  <si>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</si>
  <si>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</si>
  <si>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</si>
  <si>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</si>
  <si>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</si>
  <si>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</si>
  <si>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</si>
  <si>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</si>
  <si>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</si>
  <si>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</si>
  <si>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</si>
  <si>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</si>
  <si>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</si>
  <si>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</si>
  <si>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</si>
  <si>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</si>
  <si>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</si>
  <si>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</si>
  <si>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</si>
  <si>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</si>
  <si>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</si>
  <si>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</si>
  <si>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</si>
  <si>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</si>
  <si>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</si>
  <si>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</si>
  <si>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</si>
  <si>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</si>
  <si>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</si>
  <si>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</si>
  <si>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</si>
  <si>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</si>
  <si>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</si>
  <si>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</si>
  <si>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</si>
  <si>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</si>
  <si>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</si>
  <si>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</si>
  <si>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</si>
  <si>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</si>
  <si>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</si>
  <si>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</si>
  <si>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</si>
  <si>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</si>
  <si>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</si>
  <si>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</si>
  <si>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</si>
  <si>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</si>
  <si>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</si>
  <si>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</si>
  <si>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</si>
  <si>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</si>
  <si>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</si>
  <si>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</si>
  <si>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</si>
  <si>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</si>
  <si>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</si>
  <si>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</si>
  <si>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</si>
  <si>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</si>
  <si>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</si>
  <si>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</si>
  <si>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</si>
  <si>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</si>
  <si>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</si>
  <si>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</si>
  <si>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</si>
  <si>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</si>
  <si>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</si>
  <si>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</si>
  <si>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</si>
  <si>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</si>
  <si>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</si>
  <si>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</si>
  <si>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</si>
  <si>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</si>
  <si>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</si>
  <si>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</si>
  <si>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</si>
  <si>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</si>
  <si>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</si>
  <si>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</si>
  <si>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</si>
  <si>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</si>
  <si>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</si>
  <si>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</si>
  <si>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</si>
  <si>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</si>
  <si>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</si>
  <si>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</si>
  <si>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</si>
  <si>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</si>
  <si>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</si>
  <si>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</si>
  <si>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</si>
  <si>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</si>
  <si>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</si>
  <si>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</si>
  <si>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</si>
  <si>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</si>
  <si>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</si>
  <si>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</si>
  <si>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</si>
  <si>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</si>
  <si>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</si>
  <si>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</si>
  <si>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</si>
  <si>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</si>
  <si>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</si>
  <si>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</si>
  <si>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</si>
  <si>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</si>
  <si>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</si>
  <si>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</si>
  <si>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</si>
  <si>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</si>
  <si>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</si>
  <si>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</si>
  <si>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</si>
  <si>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</si>
  <si>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</si>
  <si>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</si>
  <si>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</si>
  <si>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</si>
  <si>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</si>
  <si>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</si>
  <si>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</si>
  <si>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</si>
  <si>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</si>
  <si>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</si>
  <si>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</si>
  <si>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</si>
  <si>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</si>
  <si>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</si>
  <si>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</si>
  <si>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</si>
  <si>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</si>
  <si>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</si>
  <si>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</si>
  <si>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</si>
  <si>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</si>
  <si>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</si>
  <si>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</si>
  <si>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</si>
  <si>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</si>
  <si>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</si>
  <si>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</si>
  <si>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</si>
  <si>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</si>
  <si>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</si>
  <si>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</si>
  <si>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</si>
  <si>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</si>
  <si>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</si>
  <si>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</si>
  <si>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</si>
  <si>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</si>
  <si>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</si>
  <si>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</si>
  <si>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</si>
  <si>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</si>
  <si>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</si>
  <si>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</si>
  <si>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</si>
  <si>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</si>
  <si>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</si>
  <si>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</si>
  <si>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</si>
  <si>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</si>
  <si>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</si>
  <si>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</si>
  <si>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</si>
  <si>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</si>
  <si>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</si>
  <si>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</si>
  <si>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</si>
  <si>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</si>
  <si>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</si>
  <si>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</si>
  <si>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</si>
  <si>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</si>
  <si>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</si>
  <si>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</si>
  <si>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</si>
  <si>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</si>
  <si>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</si>
  <si>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</si>
  <si>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</si>
  <si>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</si>
  <si>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</si>
  <si>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</si>
  <si>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</si>
  <si>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</si>
  <si>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</si>
  <si>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</si>
  <si>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</si>
  <si>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</si>
  <si>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</si>
  <si>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</si>
  <si>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</si>
  <si>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</si>
  <si>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</si>
  <si>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</si>
  <si>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</si>
  <si>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</si>
  <si>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</si>
  <si>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</si>
  <si>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</si>
  <si>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</si>
  <si>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</si>
  <si>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</si>
  <si>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</si>
  <si>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</si>
  <si>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</si>
  <si>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</si>
  <si>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</si>
  <si>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</si>
  <si>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</si>
  <si>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</si>
  <si>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</si>
  <si>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</si>
  <si>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</si>
  <si>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</si>
  <si>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</si>
  <si>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</si>
  <si>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</si>
  <si>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</si>
  <si>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</si>
  <si>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</si>
  <si>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</si>
  <si>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</si>
  <si>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</si>
  <si>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</si>
  <si>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</si>
  <si>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</si>
  <si>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</si>
  <si>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</si>
  <si>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</si>
  <si>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</si>
  <si>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</si>
  <si>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</si>
  <si>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</si>
  <si>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</si>
  <si>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</si>
  <si>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</si>
  <si>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</si>
  <si>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</si>
  <si>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</si>
  <si>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</si>
  <si>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</si>
  <si>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</si>
  <si>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</si>
  <si>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</si>
  <si>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</si>
  <si>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</si>
  <si>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</si>
  <si>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</si>
  <si>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</si>
  <si>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</si>
  <si>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</si>
  <si>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</si>
  <si>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</si>
  <si>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</si>
  <si>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</si>
  <si>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</si>
  <si>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</si>
  <si>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</si>
  <si>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</si>
  <si>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</si>
  <si>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</si>
  <si>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</si>
  <si>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</si>
  <si>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</si>
  <si>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</si>
  <si>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</si>
  <si>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</si>
  <si>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</si>
  <si>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</si>
  <si>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</si>
  <si>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</si>
  <si>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</si>
  <si>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</si>
  <si>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</si>
  <si>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</si>
  <si>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</si>
  <si>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</si>
  <si>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</si>
  <si>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</si>
  <si>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</si>
  <si>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</si>
  <si>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</si>
  <si>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</si>
  <si>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</si>
  <si>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</si>
  <si>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</si>
  <si>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</si>
  <si>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</si>
  <si>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</si>
  <si>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</si>
  <si>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</si>
  <si>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</si>
  <si>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</si>
  <si>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</si>
  <si>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</si>
  <si>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</si>
  <si>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</si>
  <si>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</si>
  <si>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</si>
  <si>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</si>
  <si>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</si>
  <si>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</si>
  <si>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</si>
  <si>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</si>
  <si>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</si>
  <si>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</si>
  <si>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</si>
  <si>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</si>
  <si>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</si>
  <si>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</si>
  <si>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</si>
  <si>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</si>
  <si>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</si>
  <si>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</si>
  <si>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</si>
  <si>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</si>
  <si>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</si>
  <si>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</si>
  <si>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</si>
  <si>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</si>
  <si>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</si>
  <si>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</si>
  <si>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</si>
  <si>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</si>
  <si>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</si>
  <si>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</si>
  <si>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</si>
  <si>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</si>
  <si>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</si>
  <si>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</si>
  <si>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</si>
  <si>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</si>
  <si>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</si>
  <si>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</si>
  <si>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</si>
  <si>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</si>
  <si>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</si>
  <si>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</si>
  <si>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</si>
  <si>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</si>
  <si>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</si>
  <si>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</si>
  <si>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</si>
  <si>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</si>
  <si>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</si>
  <si>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</si>
  <si>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</si>
  <si>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</si>
  <si>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</si>
  <si>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</si>
  <si>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</si>
  <si>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</si>
  <si>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</si>
  <si>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</si>
  <si>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</si>
  <si>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</si>
  <si>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</si>
  <si>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</si>
  <si>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</si>
  <si>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</si>
  <si>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</si>
  <si>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</si>
  <si>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</si>
  <si>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</si>
  <si>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</si>
  <si>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</si>
  <si>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</si>
  <si>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</si>
  <si>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</si>
  <si>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</si>
  <si>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</si>
  <si>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</si>
  <si>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</si>
  <si>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</si>
  <si>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</si>
  <si>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</si>
  <si>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</si>
  <si>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</si>
  <si>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</si>
  <si>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</si>
  <si>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</si>
  <si>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</si>
  <si>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</si>
  <si>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</si>
  <si>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</si>
  <si>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</si>
  <si>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</si>
  <si>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</si>
  <si>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</si>
  <si>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</si>
  <si>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</si>
  <si>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</si>
  <si>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</si>
  <si>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</si>
  <si>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</si>
  <si>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</si>
  <si>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</si>
  <si>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</si>
  <si>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</si>
  <si>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</si>
  <si>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</si>
  <si>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</si>
  <si>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</si>
  <si>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</si>
  <si>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</si>
  <si>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</si>
  <si>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</si>
  <si>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</si>
  <si>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</si>
  <si>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</si>
  <si>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</si>
  <si>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</si>
  <si>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</si>
  <si>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</si>
  <si>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</si>
  <si>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</si>
  <si>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</si>
  <si>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</si>
  <si>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</si>
  <si>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</si>
  <si>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</si>
  <si>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</si>
  <si>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</si>
  <si>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</si>
  <si>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</si>
  <si>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</si>
  <si>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</si>
  <si>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</si>
  <si>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</si>
  <si>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</si>
  <si>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</si>
  <si>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</si>
  <si>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</si>
  <si>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</si>
  <si>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</si>
  <si>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</si>
  <si>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</si>
  <si>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</si>
  <si>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</si>
  <si>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</si>
  <si>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</si>
  <si>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</si>
  <si>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</si>
  <si>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</si>
  <si>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</si>
  <si>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</si>
  <si>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</si>
  <si>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</si>
  <si>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</si>
  <si>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</si>
  <si>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</si>
  <si>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</si>
  <si>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</si>
  <si>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</si>
  <si>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</si>
  <si>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</si>
  <si>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</si>
  <si>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</si>
  <si>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</si>
  <si>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</si>
  <si>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</si>
  <si>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</si>
  <si>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</si>
  <si>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</si>
  <si>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</si>
  <si>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</si>
  <si>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</si>
  <si>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</si>
  <si>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</si>
  <si>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</si>
  <si>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</si>
  <si>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</si>
  <si>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</si>
  <si>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</si>
  <si>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</si>
  <si>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</si>
  <si>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</si>
  <si>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</si>
  <si>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</si>
  <si>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</si>
  <si>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</si>
  <si>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</si>
  <si>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</si>
  <si>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</si>
  <si>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</si>
  <si>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</si>
  <si>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</si>
  <si>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</si>
  <si>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</si>
  <si>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</si>
  <si>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</si>
  <si>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</si>
  <si>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</si>
  <si>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</si>
  <si>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</si>
  <si>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</si>
  <si>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</si>
  <si>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</si>
  <si>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</si>
  <si>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</si>
  <si>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</si>
  <si>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</si>
  <si>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</si>
  <si>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</si>
  <si>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</si>
  <si>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</si>
  <si>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</si>
  <si>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</si>
  <si>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</si>
  <si>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</si>
  <si>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</si>
  <si>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</si>
  <si>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</si>
  <si>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</si>
  <si>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</si>
  <si>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</si>
  <si>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</si>
  <si>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</si>
  <si>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</si>
  <si>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</si>
  <si>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</si>
  <si>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</si>
  <si>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</si>
  <si>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</si>
  <si>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</si>
  <si>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</si>
  <si>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</si>
  <si>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</si>
  <si>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</si>
  <si>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</si>
  <si>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</si>
  <si>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</si>
  <si>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</si>
  <si>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</si>
  <si>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</si>
  <si>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</si>
  <si>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</si>
  <si>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</si>
  <si>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</si>
  <si>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</si>
  <si>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</si>
  <si>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</si>
  <si>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</si>
  <si>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</si>
  <si>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</si>
  <si>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</si>
  <si>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</si>
  <si>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</si>
  <si>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</si>
  <si>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</si>
  <si>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</si>
  <si>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</si>
  <si>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</si>
  <si>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</si>
  <si>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</si>
  <si>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</si>
  <si>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</si>
  <si>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</si>
  <si>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</si>
  <si>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</si>
  <si>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</si>
  <si>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</si>
  <si>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</si>
  <si>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</si>
  <si>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</si>
  <si>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</si>
  <si>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</si>
  <si>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</si>
  <si>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</si>
  <si>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</si>
  <si>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</si>
  <si>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</si>
  <si>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</si>
  <si>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</si>
  <si>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</si>
  <si>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</si>
  <si>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</si>
  <si>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</si>
  <si>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</si>
  <si>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</si>
  <si>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</si>
  <si>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</si>
  <si>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</si>
  <si>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</si>
  <si>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</si>
  <si>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</si>
  <si>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</si>
  <si>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</si>
  <si>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</si>
  <si>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</si>
  <si>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</si>
  <si>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</si>
  <si>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</si>
  <si>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</si>
  <si>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</si>
  <si>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</si>
  <si>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</si>
  <si>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</si>
  <si>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</si>
  <si>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</si>
  <si>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</si>
  <si>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</si>
  <si>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</si>
  <si>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</si>
  <si>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</si>
  <si>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</si>
  <si>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</si>
  <si>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</si>
  <si>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</si>
  <si>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</si>
  <si>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</si>
  <si>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</si>
  <si>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</si>
  <si>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</si>
  <si>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</si>
  <si>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</si>
  <si>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</si>
  <si>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</si>
  <si>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</si>
  <si>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</si>
  <si>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</si>
  <si>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</si>
  <si>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</si>
  <si>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</si>
  <si>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</si>
  <si>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</si>
  <si>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</si>
  <si>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</si>
  <si>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</si>
  <si>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</si>
  <si>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</si>
  <si>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</si>
  <si>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</si>
  <si>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</si>
  <si>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</si>
  <si>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</si>
  <si>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</si>
  <si>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</si>
  <si>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</si>
  <si>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</si>
  <si>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</si>
  <si>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</si>
  <si>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</si>
  <si>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</si>
  <si>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</si>
  <si>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</si>
  <si>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</si>
  <si>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</si>
  <si>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</si>
  <si>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</si>
  <si>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</si>
  <si>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</si>
  <si>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</si>
  <si>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</si>
  <si>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</si>
  <si>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</si>
  <si>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</si>
  <si>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</si>
  <si>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</si>
  <si>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</si>
  <si>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</si>
  <si>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</si>
  <si>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</si>
  <si>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</si>
  <si>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</si>
  <si>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</si>
  <si>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</si>
  <si>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</si>
  <si>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</si>
  <si>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</si>
  <si>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</si>
  <si>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</si>
  <si>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</si>
  <si>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</si>
  <si>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</si>
  <si>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</si>
  <si>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</si>
  <si>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</si>
  <si>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</si>
  <si>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</si>
  <si>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</si>
  <si>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</si>
  <si>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</si>
  <si>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</si>
  <si>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</si>
  <si>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</si>
  <si>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</si>
  <si>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</si>
  <si>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</si>
  <si>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</si>
  <si>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</si>
  <si>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</si>
  <si>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</si>
  <si>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</si>
  <si>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</si>
  <si>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</si>
  <si>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</si>
  <si>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</si>
  <si>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</si>
  <si>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</si>
  <si>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</si>
  <si>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</si>
  <si>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</si>
  <si>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</si>
  <si>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</si>
  <si>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</si>
  <si>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</si>
  <si>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</si>
  <si>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</si>
  <si>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</si>
  <si>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</si>
  <si>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</si>
  <si>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</si>
  <si>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</si>
  <si>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</si>
  <si>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</si>
  <si>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</si>
  <si>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</si>
  <si>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</si>
  <si>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</si>
  <si>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</si>
  <si>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</si>
  <si>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</si>
  <si>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</si>
  <si>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</si>
  <si>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</si>
  <si>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</si>
  <si>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</si>
  <si>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</si>
  <si>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</si>
  <si>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</si>
  <si>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</si>
  <si>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</si>
  <si>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</si>
  <si>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</si>
  <si>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</si>
  <si>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</si>
  <si>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</si>
  <si>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</si>
  <si>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</si>
  <si>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</si>
  <si>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</si>
  <si>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</si>
  <si>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live</t>
  </si>
  <si>
    <t>Number canceled</t>
  </si>
  <si>
    <t>Percentage live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</si>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</sst>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14" fontId="0" fillId="0" borderId="0" xfId="0" applyNumberFormat="1"/>
    <xf numFmtId="14" fontId="1" fillId="0" borderId="0" xfId="0" applyNumberFormat="1" applyFont="1"/>
    <xf numFmtId="10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757"/>
      <color rgb="FFFF3B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Outcomes</a:t>
            </a:r>
            <a:r>
              <a:rPr lang="en-US" baseline="0"/>
              <a:t> for Playes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73</c:v>
                </c:pt>
                <c:pt idx="1">
                  <c:v>72</c:v>
                </c:pt>
                <c:pt idx="2">
                  <c:v>55</c:v>
                </c:pt>
                <c:pt idx="3">
                  <c:v>52</c:v>
                </c:pt>
                <c:pt idx="4">
                  <c:v>48</c:v>
                </c:pt>
                <c:pt idx="5">
                  <c:v>45</c:v>
                </c:pt>
                <c:pt idx="6">
                  <c:v>17</c:v>
                </c:pt>
                <c:pt idx="7">
                  <c:v>25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6-4092-AEAB-BAEB713B4E46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45</c:v>
                </c:pt>
                <c:pt idx="3">
                  <c:v>44</c:v>
                </c:pt>
                <c:pt idx="4">
                  <c:v>48</c:v>
                </c:pt>
                <c:pt idx="5">
                  <c:v>55</c:v>
                </c:pt>
                <c:pt idx="6">
                  <c:v>67</c:v>
                </c:pt>
                <c:pt idx="7">
                  <c:v>67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6-4092-AEAB-BAEB713B4E46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26-4092-AEAB-BAEB713B4E46}"/>
            </c:ext>
          </c:extLst>
        </c:ser>
        <c:ser>
          <c:idx val="3"/>
          <c:order val="3"/>
          <c:tx>
            <c:strRef>
              <c:f>'Outcomes Based on Goals'!$J$1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17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26-4092-AEAB-BAEB713B4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972911"/>
        <c:axId val="1195230271"/>
      </c:lineChart>
      <c:catAx>
        <c:axId val="119497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30271"/>
        <c:crosses val="autoZero"/>
        <c:auto val="1"/>
        <c:lblAlgn val="ctr"/>
        <c:lblOffset val="100"/>
        <c:noMultiLvlLbl val="0"/>
      </c:catAx>
      <c:valAx>
        <c:axId val="11952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7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Date'!$G$5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Date'!$G$6:$G$17</c:f>
              <c:numCache>
                <c:formatCode>0.00%</c:formatCode>
                <c:ptCount val="12"/>
                <c:pt idx="0">
                  <c:v>7.1428571428571425E-2</c:v>
                </c:pt>
                <c:pt idx="1">
                  <c:v>2.4793388429752067E-2</c:v>
                </c:pt>
                <c:pt idx="2">
                  <c:v>2.8301886792452831E-2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C-4800-846D-54BCF4B610CD}"/>
            </c:ext>
          </c:extLst>
        </c:ser>
        <c:ser>
          <c:idx val="1"/>
          <c:order val="1"/>
          <c:tx>
            <c:strRef>
              <c:f>'Outcomes Based on Launch Date'!$H$5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Date'!$H$6:$H$17</c:f>
              <c:numCache>
                <c:formatCode>0.00%</c:formatCode>
                <c:ptCount val="12"/>
                <c:pt idx="0">
                  <c:v>0.33673469387755101</c:v>
                </c:pt>
                <c:pt idx="1">
                  <c:v>0.32231404958677684</c:v>
                </c:pt>
                <c:pt idx="2">
                  <c:v>0.31132075471698112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C-4800-846D-54BCF4B610CD}"/>
            </c:ext>
          </c:extLst>
        </c:ser>
        <c:ser>
          <c:idx val="2"/>
          <c:order val="2"/>
          <c:tx>
            <c:strRef>
              <c:f>'Outcomes Based on Launch Date'!$I$5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Date'!$I$6:$I$17</c:f>
              <c:numCache>
                <c:formatCode>0.00%</c:formatCode>
                <c:ptCount val="12"/>
                <c:pt idx="0">
                  <c:v>2.0408163265306121E-2</c:v>
                </c:pt>
                <c:pt idx="1">
                  <c:v>6.6115702479338845E-2</c:v>
                </c:pt>
                <c:pt idx="2">
                  <c:v>0.13207547169811321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FC-4800-846D-54BCF4B610CD}"/>
            </c:ext>
          </c:extLst>
        </c:ser>
        <c:ser>
          <c:idx val="3"/>
          <c:order val="3"/>
          <c:tx>
            <c:strRef>
              <c:f>'Outcomes Based on Launch Date'!$J$5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Date'!$J$6:$J$17</c:f>
              <c:numCache>
                <c:formatCode>0.00%</c:formatCode>
                <c:ptCount val="12"/>
                <c:pt idx="0">
                  <c:v>0.5714285714285714</c:v>
                </c:pt>
                <c:pt idx="1">
                  <c:v>0.58677685950413228</c:v>
                </c:pt>
                <c:pt idx="2">
                  <c:v>0.52830188679245282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FC-4800-846D-54BCF4B61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548271"/>
        <c:axId val="1143511279"/>
      </c:lineChart>
      <c:catAx>
        <c:axId val="119454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11279"/>
        <c:crosses val="autoZero"/>
        <c:auto val="1"/>
        <c:lblAlgn val="ctr"/>
        <c:lblOffset val="100"/>
        <c:noMultiLvlLbl val="0"/>
      </c:catAx>
      <c:valAx>
        <c:axId val="11435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54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376235</xdr:colOff>
      <xdr:row>14</xdr:row>
      <xdr:rowOff>39686</xdr:rowOff>
    </xdr:from>
    <xdr:to>
      <xdr:col>9</xdr:col>
      <xdr:colOff>936625</xdr:colOff>
      <xdr:row>31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C4B771-7EC6-453C-99D6-47C9FAE5B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7937</xdr:colOff>
      <xdr:row>1</xdr:row>
      <xdr:rowOff>185737</xdr:rowOff>
    </xdr:from>
    <xdr:to>
      <xdr:col>19</xdr:col>
      <xdr:colOff>317500</xdr:colOff>
      <xdr:row>19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A02EC-9367-4FD7-9DA9-D13E10A14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.marczuk anna.marczuk" refreshedDate="43849.883054745369" createdVersion="6" refreshedVersion="6" minRefreshableVersion="3" recordCount="4114" xr:uid="{F924A32A-53D2-42F8-9072-D82A67B08D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9BDD7-04F9-48A3-AEBC-702784412AEE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80" zoomScaleNormal="80" workbookViewId="0">
      <pane ySplit="1" topLeftCell="A2" activePane="bottomLeft" state="frozen"/>
      <selection activeCell="F1" sqref="F1"/>
      <selection pane="bottomLeft" activeCell="P2" sqref="P2"/>
    </sheetView>
  </sheetViews>
  <sheetFormatPr defaultColWidth="8.81640625" defaultRowHeight="14.75" x14ac:dyDescent="0.75"/>
  <cols>
    <col min="1" max="1" width="9.953125" style="10" bestFit="1" customWidth="1"/>
    <col min="2" max="2" width="32.6328125" style="3" customWidth="1"/>
    <col min="3" max="3" width="40.31640625" style="3" customWidth="1"/>
    <col min="4" max="4" width="15.54296875" style="6" bestFit="1" customWidth="1"/>
    <col min="5" max="5" width="16.5" style="8" customWidth="1"/>
    <col min="6" max="6" width="9" bestFit="1" customWidth="1"/>
    <col min="7" max="7" width="11.6328125" customWidth="1"/>
    <col min="8" max="8" width="8.04296875" bestFit="1" customWidth="1"/>
    <col min="9" max="9" width="14.58984375" bestFit="1" customWidth="1"/>
    <col min="10" max="10" width="11.04296875" bestFit="1" customWidth="1"/>
    <col min="11" max="11" width="8.86328125" bestFit="1" customWidth="1"/>
    <col min="12" max="12" width="10.953125" customWidth="1"/>
    <col min="13" max="13" width="8.2265625" bestFit="1" customWidth="1"/>
    <col min="14" max="14" width="25.1796875" bestFit="1" customWidth="1"/>
    <col min="15" max="15" width="16.86328125" style="12" bestFit="1" customWidth="1"/>
    <col min="16" max="16" width="15.86328125" style="12" bestFit="1" customWidth="1"/>
    <col min="17" max="17" width="11.2265625" bestFit="1" customWidth="1"/>
    <col min="18" max="18" width="15.1796875" bestFit="1" customWidth="1"/>
    <col min="19" max="19" width="11.453125" style="17" bestFit="1" customWidth="1"/>
    <col min="20" max="20" width="13.7265625" style="17" bestFit="1" customWidth="1"/>
  </cols>
  <sheetData>
    <row r="1" spans="1:20" x14ac:dyDescent="0.7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5" t="s">
        <v>8359</v>
      </c>
      <c r="S1" s="18" t="s">
        <v>8365</v>
      </c>
      <c r="T1" s="18" t="s">
        <v>8366</v>
      </c>
    </row>
    <row r="2" spans="1:20" ht="44.25" x14ac:dyDescent="0.7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.5" x14ac:dyDescent="0.7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4.25" x14ac:dyDescent="0.7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.5" x14ac:dyDescent="0.7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9" x14ac:dyDescent="0.7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4.25" x14ac:dyDescent="0.7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4.25" x14ac:dyDescent="0.7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9" x14ac:dyDescent="0.7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.5" x14ac:dyDescent="0.7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4.25" x14ac:dyDescent="0.7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4.25" x14ac:dyDescent="0.7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9" x14ac:dyDescent="0.7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9" x14ac:dyDescent="0.7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4.25" x14ac:dyDescent="0.7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.5" x14ac:dyDescent="0.7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4.25" x14ac:dyDescent="0.7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4.25" x14ac:dyDescent="0.7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4.25" x14ac:dyDescent="0.7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4.25" x14ac:dyDescent="0.7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4.25" x14ac:dyDescent="0.7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4.25" x14ac:dyDescent="0.7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4.25" x14ac:dyDescent="0.7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.5" x14ac:dyDescent="0.7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4.25" x14ac:dyDescent="0.7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.5" x14ac:dyDescent="0.7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4.25" x14ac:dyDescent="0.7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4.25" x14ac:dyDescent="0.7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4.25" x14ac:dyDescent="0.7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.5" x14ac:dyDescent="0.7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4.25" x14ac:dyDescent="0.7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4.25" x14ac:dyDescent="0.7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4.25" x14ac:dyDescent="0.7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9" x14ac:dyDescent="0.7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4.25" x14ac:dyDescent="0.7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4.25" x14ac:dyDescent="0.7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4.25" x14ac:dyDescent="0.7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.5" x14ac:dyDescent="0.7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4.25" x14ac:dyDescent="0.7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4.25" x14ac:dyDescent="0.7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9" x14ac:dyDescent="0.7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9" x14ac:dyDescent="0.7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4.25" x14ac:dyDescent="0.7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4.25" x14ac:dyDescent="0.7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4.25" x14ac:dyDescent="0.7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4.25" x14ac:dyDescent="0.7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4.25" x14ac:dyDescent="0.7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4.25" x14ac:dyDescent="0.7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9" x14ac:dyDescent="0.7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4.25" x14ac:dyDescent="0.7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7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4.25" x14ac:dyDescent="0.7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4.25" x14ac:dyDescent="0.7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4.25" x14ac:dyDescent="0.7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.5" x14ac:dyDescent="0.7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9" x14ac:dyDescent="0.7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4.25" x14ac:dyDescent="0.7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.5" x14ac:dyDescent="0.7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4.25" x14ac:dyDescent="0.7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4.25" x14ac:dyDescent="0.7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4.25" x14ac:dyDescent="0.7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4.25" x14ac:dyDescent="0.7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4.25" x14ac:dyDescent="0.7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4.25" x14ac:dyDescent="0.7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4.25" x14ac:dyDescent="0.7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4.25" x14ac:dyDescent="0.7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ref="P66:P129" si="5">IFERROR(ROUND(E66/L66,2),0)</f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4.25" x14ac:dyDescent="0.7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si="5"/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.5" x14ac:dyDescent="0.7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4.25" x14ac:dyDescent="0.7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9" x14ac:dyDescent="0.7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4.25" x14ac:dyDescent="0.7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4.25" x14ac:dyDescent="0.7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4.25" x14ac:dyDescent="0.7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4.25" x14ac:dyDescent="0.7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4.25" x14ac:dyDescent="0.7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4.25" x14ac:dyDescent="0.7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4.25" x14ac:dyDescent="0.7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4.25" x14ac:dyDescent="0.7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4.25" x14ac:dyDescent="0.7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8.5" x14ac:dyDescent="0.7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4.25" x14ac:dyDescent="0.7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4.25" x14ac:dyDescent="0.7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4.25" x14ac:dyDescent="0.7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4.25" x14ac:dyDescent="0.7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4.25" x14ac:dyDescent="0.7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4.25" x14ac:dyDescent="0.7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4.25" x14ac:dyDescent="0.7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9" x14ac:dyDescent="0.7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4.25" x14ac:dyDescent="0.7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4.25" x14ac:dyDescent="0.7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4.25" x14ac:dyDescent="0.7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.5" x14ac:dyDescent="0.7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4.25" x14ac:dyDescent="0.7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4.25" x14ac:dyDescent="0.7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9" x14ac:dyDescent="0.7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4.25" x14ac:dyDescent="0.7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4.25" x14ac:dyDescent="0.7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9" x14ac:dyDescent="0.7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4.25" x14ac:dyDescent="0.7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4.25" x14ac:dyDescent="0.7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.5" x14ac:dyDescent="0.7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4.25" x14ac:dyDescent="0.7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4.25" x14ac:dyDescent="0.7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4.25" x14ac:dyDescent="0.7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4.25" x14ac:dyDescent="0.7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.5" x14ac:dyDescent="0.7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4.25" x14ac:dyDescent="0.7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7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4.25" x14ac:dyDescent="0.7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4.25" x14ac:dyDescent="0.7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4.25" x14ac:dyDescent="0.7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4.25" x14ac:dyDescent="0.7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4.25" x14ac:dyDescent="0.7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4.25" x14ac:dyDescent="0.7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.5" x14ac:dyDescent="0.7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4.25" x14ac:dyDescent="0.7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7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4.25" x14ac:dyDescent="0.7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9" x14ac:dyDescent="0.7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.5" x14ac:dyDescent="0.7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4.25" x14ac:dyDescent="0.7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9" x14ac:dyDescent="0.7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9" x14ac:dyDescent="0.7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.5" x14ac:dyDescent="0.7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9" x14ac:dyDescent="0.7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4.25" x14ac:dyDescent="0.7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4.25" x14ac:dyDescent="0.7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4.25" x14ac:dyDescent="0.7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4.25" x14ac:dyDescent="0.7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.5" x14ac:dyDescent="0.7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ref="P130:P193" si="9">IFERROR(ROUND(E130/L130,2),0)</f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9" x14ac:dyDescent="0.7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si="9"/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4.25" x14ac:dyDescent="0.7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7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9" x14ac:dyDescent="0.7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.5" x14ac:dyDescent="0.7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.5" x14ac:dyDescent="0.7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4.25" x14ac:dyDescent="0.7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9" x14ac:dyDescent="0.7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4.25" x14ac:dyDescent="0.7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4.25" x14ac:dyDescent="0.7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4.25" x14ac:dyDescent="0.7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4.25" x14ac:dyDescent="0.7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4.25" x14ac:dyDescent="0.7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4.25" x14ac:dyDescent="0.7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4.25" x14ac:dyDescent="0.7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4.25" x14ac:dyDescent="0.7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4.25" x14ac:dyDescent="0.7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4.25" x14ac:dyDescent="0.7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.5" x14ac:dyDescent="0.7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4.25" x14ac:dyDescent="0.7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4.25" x14ac:dyDescent="0.7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4.25" x14ac:dyDescent="0.7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4.25" x14ac:dyDescent="0.7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.5" x14ac:dyDescent="0.7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4.25" x14ac:dyDescent="0.7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4.25" x14ac:dyDescent="0.7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9" x14ac:dyDescent="0.7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9" x14ac:dyDescent="0.7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4.25" x14ac:dyDescent="0.7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4.25" x14ac:dyDescent="0.7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4.25" x14ac:dyDescent="0.7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4.25" x14ac:dyDescent="0.7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4.25" x14ac:dyDescent="0.7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4.25" x14ac:dyDescent="0.7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9" x14ac:dyDescent="0.7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4.25" x14ac:dyDescent="0.7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.5" x14ac:dyDescent="0.7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4.25" x14ac:dyDescent="0.7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4.25" x14ac:dyDescent="0.7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4.25" x14ac:dyDescent="0.7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4.25" x14ac:dyDescent="0.7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9" x14ac:dyDescent="0.7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4.25" x14ac:dyDescent="0.7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4.25" x14ac:dyDescent="0.7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4.25" x14ac:dyDescent="0.7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4.25" x14ac:dyDescent="0.7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4.25" x14ac:dyDescent="0.7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4.25" x14ac:dyDescent="0.7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.5" x14ac:dyDescent="0.7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.5" x14ac:dyDescent="0.7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.5" x14ac:dyDescent="0.7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4.25" x14ac:dyDescent="0.7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4.25" x14ac:dyDescent="0.7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4.25" x14ac:dyDescent="0.7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7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4.25" x14ac:dyDescent="0.7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7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4.25" x14ac:dyDescent="0.7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4.25" x14ac:dyDescent="0.7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9" x14ac:dyDescent="0.7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4.25" x14ac:dyDescent="0.7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7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4.25" x14ac:dyDescent="0.7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9" x14ac:dyDescent="0.7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ref="P194:P257" si="13">IFERROR(ROUND(E194/L194,2),0)</f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9" x14ac:dyDescent="0.7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si="13"/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4.25" x14ac:dyDescent="0.7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4.25" x14ac:dyDescent="0.7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4.25" x14ac:dyDescent="0.7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4.25" x14ac:dyDescent="0.7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4.25" x14ac:dyDescent="0.7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4.25" x14ac:dyDescent="0.7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.5" x14ac:dyDescent="0.7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4.25" x14ac:dyDescent="0.7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7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4.25" x14ac:dyDescent="0.7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4.25" x14ac:dyDescent="0.7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4.25" x14ac:dyDescent="0.7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4.25" x14ac:dyDescent="0.7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4.25" x14ac:dyDescent="0.7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9" x14ac:dyDescent="0.7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4.25" x14ac:dyDescent="0.7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4.25" x14ac:dyDescent="0.7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4.25" x14ac:dyDescent="0.7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.5" x14ac:dyDescent="0.7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4.25" x14ac:dyDescent="0.7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9" x14ac:dyDescent="0.7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4.25" x14ac:dyDescent="0.7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4.25" x14ac:dyDescent="0.7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7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4.25" x14ac:dyDescent="0.7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.5" x14ac:dyDescent="0.7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4.25" x14ac:dyDescent="0.7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7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4.25" x14ac:dyDescent="0.7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9" x14ac:dyDescent="0.7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9" x14ac:dyDescent="0.7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4.25" x14ac:dyDescent="0.7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4.25" x14ac:dyDescent="0.7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4.25" x14ac:dyDescent="0.7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.5" x14ac:dyDescent="0.7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4.25" x14ac:dyDescent="0.7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4.25" x14ac:dyDescent="0.7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4.25" x14ac:dyDescent="0.7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4.25" x14ac:dyDescent="0.7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4.25" x14ac:dyDescent="0.7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4.25" x14ac:dyDescent="0.7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4.25" x14ac:dyDescent="0.7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4.25" x14ac:dyDescent="0.7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.5" x14ac:dyDescent="0.7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4.25" x14ac:dyDescent="0.7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4.25" x14ac:dyDescent="0.7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9" x14ac:dyDescent="0.7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4.25" x14ac:dyDescent="0.7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4.25" x14ac:dyDescent="0.7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4.25" x14ac:dyDescent="0.7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9" x14ac:dyDescent="0.7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4.25" x14ac:dyDescent="0.7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4.25" x14ac:dyDescent="0.7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9" x14ac:dyDescent="0.7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4.25" x14ac:dyDescent="0.7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9" x14ac:dyDescent="0.7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4.25" x14ac:dyDescent="0.7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4.25" x14ac:dyDescent="0.7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4.25" x14ac:dyDescent="0.7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9" x14ac:dyDescent="0.7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4.25" x14ac:dyDescent="0.7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.5" x14ac:dyDescent="0.7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9" x14ac:dyDescent="0.7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ref="P258:P321" si="17">IFERROR(ROUND(E258/L258,2),0)</f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4.25" x14ac:dyDescent="0.7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si="17"/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9" x14ac:dyDescent="0.7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9" x14ac:dyDescent="0.7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4.25" x14ac:dyDescent="0.7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.5" x14ac:dyDescent="0.7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.5" x14ac:dyDescent="0.7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9" x14ac:dyDescent="0.7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9" x14ac:dyDescent="0.7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9" x14ac:dyDescent="0.7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9" x14ac:dyDescent="0.7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4.25" x14ac:dyDescent="0.7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4.25" x14ac:dyDescent="0.7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4.25" x14ac:dyDescent="0.7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4.25" x14ac:dyDescent="0.7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4.25" x14ac:dyDescent="0.7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4.25" x14ac:dyDescent="0.7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9" x14ac:dyDescent="0.7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4.25" x14ac:dyDescent="0.7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4.25" x14ac:dyDescent="0.7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4.25" x14ac:dyDescent="0.7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9" x14ac:dyDescent="0.7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.5" x14ac:dyDescent="0.7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4.25" x14ac:dyDescent="0.7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4.25" x14ac:dyDescent="0.7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4.25" x14ac:dyDescent="0.7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4.25" x14ac:dyDescent="0.7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.5" x14ac:dyDescent="0.7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4.25" x14ac:dyDescent="0.7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4.25" x14ac:dyDescent="0.7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4.25" x14ac:dyDescent="0.7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.5" x14ac:dyDescent="0.7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9" x14ac:dyDescent="0.7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4.25" x14ac:dyDescent="0.7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.5" x14ac:dyDescent="0.7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4.25" x14ac:dyDescent="0.7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9" x14ac:dyDescent="0.7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4.25" x14ac:dyDescent="0.7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3.75" x14ac:dyDescent="0.7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4.25" x14ac:dyDescent="0.7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4.25" x14ac:dyDescent="0.7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4.25" x14ac:dyDescent="0.7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.5" x14ac:dyDescent="0.7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9" x14ac:dyDescent="0.7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4.25" x14ac:dyDescent="0.7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4.25" x14ac:dyDescent="0.7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9" x14ac:dyDescent="0.7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4.25" x14ac:dyDescent="0.7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.5" x14ac:dyDescent="0.7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4.25" x14ac:dyDescent="0.7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.5" x14ac:dyDescent="0.7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7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4.25" x14ac:dyDescent="0.7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4.25" x14ac:dyDescent="0.7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4.25" x14ac:dyDescent="0.7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4.25" x14ac:dyDescent="0.7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9" x14ac:dyDescent="0.7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9" x14ac:dyDescent="0.7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4.25" x14ac:dyDescent="0.7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4.25" x14ac:dyDescent="0.7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.5" x14ac:dyDescent="0.7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4.25" x14ac:dyDescent="0.7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4.25" x14ac:dyDescent="0.7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9" x14ac:dyDescent="0.7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4.25" x14ac:dyDescent="0.7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ref="P322:P385" si="21">IFERROR(ROUND(E322/L322,2),0)</f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4.25" x14ac:dyDescent="0.7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si="21"/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4.25" x14ac:dyDescent="0.7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4.25" x14ac:dyDescent="0.7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4.25" x14ac:dyDescent="0.7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4.25" x14ac:dyDescent="0.7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4.25" x14ac:dyDescent="0.7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4.25" x14ac:dyDescent="0.7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4.25" x14ac:dyDescent="0.7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4.25" x14ac:dyDescent="0.7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4.25" x14ac:dyDescent="0.7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4.25" x14ac:dyDescent="0.7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4.25" x14ac:dyDescent="0.7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4.25" x14ac:dyDescent="0.7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9" x14ac:dyDescent="0.7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4.25" x14ac:dyDescent="0.7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4.25" x14ac:dyDescent="0.7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4.25" x14ac:dyDescent="0.7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4.25" x14ac:dyDescent="0.7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4.25" x14ac:dyDescent="0.7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4.25" x14ac:dyDescent="0.7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4.25" x14ac:dyDescent="0.7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.5" x14ac:dyDescent="0.7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4.25" x14ac:dyDescent="0.7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4.25" x14ac:dyDescent="0.7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4.25" x14ac:dyDescent="0.7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4.25" x14ac:dyDescent="0.7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4.25" x14ac:dyDescent="0.7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4.25" x14ac:dyDescent="0.7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4.25" x14ac:dyDescent="0.7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4.25" x14ac:dyDescent="0.7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4.25" x14ac:dyDescent="0.7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4.25" x14ac:dyDescent="0.7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9" x14ac:dyDescent="0.7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4.25" x14ac:dyDescent="0.7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4.25" x14ac:dyDescent="0.7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4.25" x14ac:dyDescent="0.7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9" x14ac:dyDescent="0.7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4.25" x14ac:dyDescent="0.7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4.25" x14ac:dyDescent="0.7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4.25" x14ac:dyDescent="0.7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4.25" x14ac:dyDescent="0.7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9" x14ac:dyDescent="0.7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9" x14ac:dyDescent="0.7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4.25" x14ac:dyDescent="0.7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4.25" x14ac:dyDescent="0.7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4.25" x14ac:dyDescent="0.7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4.25" x14ac:dyDescent="0.7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4.25" x14ac:dyDescent="0.7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4.25" x14ac:dyDescent="0.7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4.25" x14ac:dyDescent="0.7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4.25" x14ac:dyDescent="0.7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.5" x14ac:dyDescent="0.7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4.25" x14ac:dyDescent="0.7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4.25" x14ac:dyDescent="0.7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4.25" x14ac:dyDescent="0.7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4.25" x14ac:dyDescent="0.7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4.25" x14ac:dyDescent="0.7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9" x14ac:dyDescent="0.7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4.25" x14ac:dyDescent="0.7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9" x14ac:dyDescent="0.7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4.25" x14ac:dyDescent="0.7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9" x14ac:dyDescent="0.7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4.25" x14ac:dyDescent="0.7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4.25" x14ac:dyDescent="0.7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ref="P386:P449" si="25">IFERROR(ROUND(E386/L386,2),0)</f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4.25" x14ac:dyDescent="0.7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si="25"/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4.25" x14ac:dyDescent="0.7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9" x14ac:dyDescent="0.7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4.25" x14ac:dyDescent="0.7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9" x14ac:dyDescent="0.7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4.25" x14ac:dyDescent="0.7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4.25" x14ac:dyDescent="0.7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4.25" x14ac:dyDescent="0.7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4.25" x14ac:dyDescent="0.7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4.25" x14ac:dyDescent="0.7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4.25" x14ac:dyDescent="0.7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4.25" x14ac:dyDescent="0.7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9" x14ac:dyDescent="0.7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4.25" x14ac:dyDescent="0.7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4.25" x14ac:dyDescent="0.7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4.25" x14ac:dyDescent="0.7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4.25" x14ac:dyDescent="0.7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4.25" x14ac:dyDescent="0.7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4.25" x14ac:dyDescent="0.7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4.25" x14ac:dyDescent="0.7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9.5" x14ac:dyDescent="0.7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4.25" x14ac:dyDescent="0.7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4.25" x14ac:dyDescent="0.7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4.25" x14ac:dyDescent="0.7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4.25" x14ac:dyDescent="0.7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4.25" x14ac:dyDescent="0.7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4.25" x14ac:dyDescent="0.7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4.25" x14ac:dyDescent="0.7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4.25" x14ac:dyDescent="0.7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4.25" x14ac:dyDescent="0.7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9" x14ac:dyDescent="0.7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4.25" x14ac:dyDescent="0.7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4.25" x14ac:dyDescent="0.7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4.25" x14ac:dyDescent="0.7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4.25" x14ac:dyDescent="0.7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4.25" x14ac:dyDescent="0.7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9" x14ac:dyDescent="0.7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4.25" x14ac:dyDescent="0.7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4.25" x14ac:dyDescent="0.7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4.25" x14ac:dyDescent="0.7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4.25" x14ac:dyDescent="0.7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4.25" x14ac:dyDescent="0.7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9" x14ac:dyDescent="0.7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.5" x14ac:dyDescent="0.7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9" x14ac:dyDescent="0.7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4.25" x14ac:dyDescent="0.7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4.25" x14ac:dyDescent="0.7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9" x14ac:dyDescent="0.7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9" x14ac:dyDescent="0.7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9" x14ac:dyDescent="0.7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9" x14ac:dyDescent="0.7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4.25" x14ac:dyDescent="0.7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4.25" x14ac:dyDescent="0.7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4.25" x14ac:dyDescent="0.7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4.25" x14ac:dyDescent="0.7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4.25" x14ac:dyDescent="0.7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4.25" x14ac:dyDescent="0.7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7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4.25" x14ac:dyDescent="0.7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4.25" x14ac:dyDescent="0.7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4.25" x14ac:dyDescent="0.7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4.25" x14ac:dyDescent="0.7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4.25" x14ac:dyDescent="0.7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4.25" x14ac:dyDescent="0.7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ref="P450:P513" si="29">IFERROR(ROUND(E450/L450,2),0)</f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4.25" x14ac:dyDescent="0.7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si="29"/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4.25" x14ac:dyDescent="0.7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4.25" x14ac:dyDescent="0.7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.5" x14ac:dyDescent="0.7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4.25" x14ac:dyDescent="0.7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4.25" x14ac:dyDescent="0.7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4.25" x14ac:dyDescent="0.7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9" x14ac:dyDescent="0.7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4.25" x14ac:dyDescent="0.7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4.25" x14ac:dyDescent="0.7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4.25" x14ac:dyDescent="0.7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.5" x14ac:dyDescent="0.7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4.25" x14ac:dyDescent="0.7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9" x14ac:dyDescent="0.7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4.25" x14ac:dyDescent="0.7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.5" x14ac:dyDescent="0.7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7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4.25" x14ac:dyDescent="0.7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4.25" x14ac:dyDescent="0.7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4.25" x14ac:dyDescent="0.7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.5" x14ac:dyDescent="0.7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4.25" x14ac:dyDescent="0.7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9" x14ac:dyDescent="0.7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4.25" x14ac:dyDescent="0.7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4.25" x14ac:dyDescent="0.7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4.25" x14ac:dyDescent="0.7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9" x14ac:dyDescent="0.7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.5" x14ac:dyDescent="0.7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9" x14ac:dyDescent="0.7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4.25" x14ac:dyDescent="0.7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4.25" x14ac:dyDescent="0.7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4.25" x14ac:dyDescent="0.7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4.25" x14ac:dyDescent="0.7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4.25" x14ac:dyDescent="0.7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9" x14ac:dyDescent="0.7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9" x14ac:dyDescent="0.7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4.25" x14ac:dyDescent="0.7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4.25" x14ac:dyDescent="0.7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4.25" x14ac:dyDescent="0.7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4.25" x14ac:dyDescent="0.7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4.25" x14ac:dyDescent="0.7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7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4.25" x14ac:dyDescent="0.7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4.25" x14ac:dyDescent="0.7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4.25" x14ac:dyDescent="0.7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4.25" x14ac:dyDescent="0.7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4.25" x14ac:dyDescent="0.7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.5" x14ac:dyDescent="0.7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7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4.25" x14ac:dyDescent="0.7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9" x14ac:dyDescent="0.7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9" x14ac:dyDescent="0.7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4.25" x14ac:dyDescent="0.7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9" x14ac:dyDescent="0.7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4.25" x14ac:dyDescent="0.7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4.25" x14ac:dyDescent="0.7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4.25" x14ac:dyDescent="0.7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4.25" x14ac:dyDescent="0.7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4.25" x14ac:dyDescent="0.7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9" x14ac:dyDescent="0.7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4.25" x14ac:dyDescent="0.7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4.25" x14ac:dyDescent="0.7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4.25" x14ac:dyDescent="0.7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4.25" x14ac:dyDescent="0.7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ref="P514:P577" si="33">IFERROR(ROUND(E514/L514,2),0)</f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.5" x14ac:dyDescent="0.7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si="33"/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4.25" x14ac:dyDescent="0.7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4.25" x14ac:dyDescent="0.7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.5" x14ac:dyDescent="0.7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4.25" x14ac:dyDescent="0.7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9" x14ac:dyDescent="0.7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4.25" x14ac:dyDescent="0.7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4.25" x14ac:dyDescent="0.7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4.25" x14ac:dyDescent="0.7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4.25" x14ac:dyDescent="0.7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4.25" x14ac:dyDescent="0.7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4.25" x14ac:dyDescent="0.7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9" x14ac:dyDescent="0.7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4.25" x14ac:dyDescent="0.7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9" x14ac:dyDescent="0.7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.5" x14ac:dyDescent="0.7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4.25" x14ac:dyDescent="0.7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4.25" x14ac:dyDescent="0.7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4.25" x14ac:dyDescent="0.7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4.25" x14ac:dyDescent="0.7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4.25" x14ac:dyDescent="0.7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4.25" x14ac:dyDescent="0.7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4.25" x14ac:dyDescent="0.7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9" x14ac:dyDescent="0.7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4.25" x14ac:dyDescent="0.7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4.25" x14ac:dyDescent="0.7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4.25" x14ac:dyDescent="0.7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9" x14ac:dyDescent="0.7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4.25" x14ac:dyDescent="0.7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4.25" x14ac:dyDescent="0.7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4.25" x14ac:dyDescent="0.7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4.25" x14ac:dyDescent="0.7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4.25" x14ac:dyDescent="0.7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4.25" x14ac:dyDescent="0.7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9" x14ac:dyDescent="0.7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4.25" x14ac:dyDescent="0.7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9" x14ac:dyDescent="0.7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4.25" x14ac:dyDescent="0.7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4.25" x14ac:dyDescent="0.7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4.25" x14ac:dyDescent="0.7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4.25" x14ac:dyDescent="0.7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4.25" x14ac:dyDescent="0.7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4.25" x14ac:dyDescent="0.7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.5" x14ac:dyDescent="0.7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4.25" x14ac:dyDescent="0.7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4.25" x14ac:dyDescent="0.7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9" x14ac:dyDescent="0.7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4.25" x14ac:dyDescent="0.7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4.25" x14ac:dyDescent="0.7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4.25" x14ac:dyDescent="0.7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4.25" x14ac:dyDescent="0.7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9" x14ac:dyDescent="0.7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4.25" x14ac:dyDescent="0.7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4.25" x14ac:dyDescent="0.7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4.25" x14ac:dyDescent="0.7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9" x14ac:dyDescent="0.7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4.25" x14ac:dyDescent="0.7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.5" x14ac:dyDescent="0.7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4.25" x14ac:dyDescent="0.7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4.25" x14ac:dyDescent="0.7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9" x14ac:dyDescent="0.7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4.25" x14ac:dyDescent="0.7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9" x14ac:dyDescent="0.7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4.25" x14ac:dyDescent="0.7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ref="P578:P641" si="37">IFERROR(ROUND(E578/L578,2),0)</f>
        <v>1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4.25" x14ac:dyDescent="0.7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si="37"/>
        <v>10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.5" x14ac:dyDescent="0.7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.5" x14ac:dyDescent="0.7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4.25" x14ac:dyDescent="0.7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4.25" x14ac:dyDescent="0.7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9" x14ac:dyDescent="0.7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4.25" x14ac:dyDescent="0.7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4.25" x14ac:dyDescent="0.7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4.25" x14ac:dyDescent="0.7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4.25" x14ac:dyDescent="0.7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3.75" x14ac:dyDescent="0.7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4.25" x14ac:dyDescent="0.7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7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9" x14ac:dyDescent="0.7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4.25" x14ac:dyDescent="0.7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4.25" x14ac:dyDescent="0.7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9" x14ac:dyDescent="0.7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.5" x14ac:dyDescent="0.7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4.25" x14ac:dyDescent="0.7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4.25" x14ac:dyDescent="0.7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4.25" x14ac:dyDescent="0.7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.5" x14ac:dyDescent="0.7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4.25" x14ac:dyDescent="0.7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.5" x14ac:dyDescent="0.7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4.25" x14ac:dyDescent="0.7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4.25" x14ac:dyDescent="0.7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4.25" x14ac:dyDescent="0.7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4.25" x14ac:dyDescent="0.7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.5" x14ac:dyDescent="0.7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9" x14ac:dyDescent="0.7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4.25" x14ac:dyDescent="0.7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4.25" x14ac:dyDescent="0.7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4.25" x14ac:dyDescent="0.7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4.25" x14ac:dyDescent="0.7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4.25" x14ac:dyDescent="0.7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.5" x14ac:dyDescent="0.7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4.25" x14ac:dyDescent="0.7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4.25" x14ac:dyDescent="0.7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4.25" x14ac:dyDescent="0.7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4.25" x14ac:dyDescent="0.7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9" x14ac:dyDescent="0.7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4.25" x14ac:dyDescent="0.7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.5" x14ac:dyDescent="0.7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4.25" x14ac:dyDescent="0.7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4.25" x14ac:dyDescent="0.7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4.25" x14ac:dyDescent="0.7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9" x14ac:dyDescent="0.7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4.25" x14ac:dyDescent="0.7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4.25" x14ac:dyDescent="0.7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4.25" x14ac:dyDescent="0.7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4.25" x14ac:dyDescent="0.7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4.25" x14ac:dyDescent="0.7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4.25" x14ac:dyDescent="0.7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9" x14ac:dyDescent="0.7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.5" x14ac:dyDescent="0.7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4.25" x14ac:dyDescent="0.7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4.25" x14ac:dyDescent="0.7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.5" x14ac:dyDescent="0.7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.5" x14ac:dyDescent="0.7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4.25" x14ac:dyDescent="0.7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4.25" x14ac:dyDescent="0.7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7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.5" x14ac:dyDescent="0.7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4.25" x14ac:dyDescent="0.7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ref="P642:P705" si="41">IFERROR(ROUND(E642/L642,2),0)</f>
        <v>50.5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4.25" x14ac:dyDescent="0.7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si="41"/>
        <v>151.32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4.25" x14ac:dyDescent="0.7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4.25" x14ac:dyDescent="0.7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4.25" x14ac:dyDescent="0.7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.5" x14ac:dyDescent="0.7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4.25" x14ac:dyDescent="0.7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4.25" x14ac:dyDescent="0.7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.5" x14ac:dyDescent="0.7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4.25" x14ac:dyDescent="0.7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4.25" x14ac:dyDescent="0.7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4.25" x14ac:dyDescent="0.7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9" x14ac:dyDescent="0.7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9" x14ac:dyDescent="0.7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4.25" x14ac:dyDescent="0.7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4.25" x14ac:dyDescent="0.7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4.25" x14ac:dyDescent="0.7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4.25" x14ac:dyDescent="0.7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4.25" x14ac:dyDescent="0.7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7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4.25" x14ac:dyDescent="0.7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4.25" x14ac:dyDescent="0.7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4.25" x14ac:dyDescent="0.7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4.25" x14ac:dyDescent="0.7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4.25" x14ac:dyDescent="0.7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4.25" x14ac:dyDescent="0.7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4.25" x14ac:dyDescent="0.7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9" x14ac:dyDescent="0.7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4.25" x14ac:dyDescent="0.7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9" x14ac:dyDescent="0.7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9" x14ac:dyDescent="0.7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9" x14ac:dyDescent="0.7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4.25" x14ac:dyDescent="0.7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9" x14ac:dyDescent="0.7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.5" x14ac:dyDescent="0.7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4.25" x14ac:dyDescent="0.7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9" x14ac:dyDescent="0.7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9" x14ac:dyDescent="0.7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4.25" x14ac:dyDescent="0.7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4.25" x14ac:dyDescent="0.7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9" x14ac:dyDescent="0.7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4.25" x14ac:dyDescent="0.7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4.25" x14ac:dyDescent="0.7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4.25" x14ac:dyDescent="0.7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.5" x14ac:dyDescent="0.7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4.25" x14ac:dyDescent="0.7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9" x14ac:dyDescent="0.7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4.25" x14ac:dyDescent="0.7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4.25" x14ac:dyDescent="0.7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4.25" x14ac:dyDescent="0.7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.5" x14ac:dyDescent="0.7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4.25" x14ac:dyDescent="0.7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4.25" x14ac:dyDescent="0.7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4.25" x14ac:dyDescent="0.7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4.25" x14ac:dyDescent="0.7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9" x14ac:dyDescent="0.7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.5" x14ac:dyDescent="0.7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4.25" x14ac:dyDescent="0.7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4.25" x14ac:dyDescent="0.7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4.25" x14ac:dyDescent="0.7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4.25" x14ac:dyDescent="0.7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4.25" x14ac:dyDescent="0.7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4.25" x14ac:dyDescent="0.7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4.25" x14ac:dyDescent="0.7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4.25" x14ac:dyDescent="0.7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ref="P706:P769" si="45">IFERROR(ROUND(E706/L706,2),0)</f>
        <v>120.25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.5" x14ac:dyDescent="0.7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si="45"/>
        <v>195.4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4.25" x14ac:dyDescent="0.7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4.25" x14ac:dyDescent="0.7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4.25" x14ac:dyDescent="0.7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.5" x14ac:dyDescent="0.7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.5" x14ac:dyDescent="0.7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9" x14ac:dyDescent="0.7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9" x14ac:dyDescent="0.7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4.25" x14ac:dyDescent="0.7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4.25" x14ac:dyDescent="0.7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9" x14ac:dyDescent="0.7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4.25" x14ac:dyDescent="0.7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7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4.25" x14ac:dyDescent="0.7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4.25" x14ac:dyDescent="0.7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4.25" x14ac:dyDescent="0.7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9" x14ac:dyDescent="0.7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4.25" x14ac:dyDescent="0.7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.5" x14ac:dyDescent="0.7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4.25" x14ac:dyDescent="0.7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4.25" x14ac:dyDescent="0.7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4.25" x14ac:dyDescent="0.7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9" x14ac:dyDescent="0.7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4.25" x14ac:dyDescent="0.7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4.25" x14ac:dyDescent="0.7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.5" x14ac:dyDescent="0.7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4.25" x14ac:dyDescent="0.7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4.25" x14ac:dyDescent="0.7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9" x14ac:dyDescent="0.7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4.25" x14ac:dyDescent="0.7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4.25" x14ac:dyDescent="0.7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4.25" x14ac:dyDescent="0.7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4.25" x14ac:dyDescent="0.7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.5" x14ac:dyDescent="0.7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4.25" x14ac:dyDescent="0.7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9" x14ac:dyDescent="0.7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.5" x14ac:dyDescent="0.7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9" x14ac:dyDescent="0.7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4.25" x14ac:dyDescent="0.7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4.25" x14ac:dyDescent="0.7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4.25" x14ac:dyDescent="0.7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.5" x14ac:dyDescent="0.7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4.25" x14ac:dyDescent="0.7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4.25" x14ac:dyDescent="0.7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4.25" x14ac:dyDescent="0.7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4.25" x14ac:dyDescent="0.7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4.25" x14ac:dyDescent="0.7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9" x14ac:dyDescent="0.7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4.25" x14ac:dyDescent="0.7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4.25" x14ac:dyDescent="0.7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4.25" x14ac:dyDescent="0.7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4.25" x14ac:dyDescent="0.7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4.25" x14ac:dyDescent="0.7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.5" x14ac:dyDescent="0.7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4.25" x14ac:dyDescent="0.7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4.25" x14ac:dyDescent="0.7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4.25" x14ac:dyDescent="0.7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4.25" x14ac:dyDescent="0.7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4.25" x14ac:dyDescent="0.7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4.25" x14ac:dyDescent="0.7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4.25" x14ac:dyDescent="0.7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4.25" x14ac:dyDescent="0.7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9" x14ac:dyDescent="0.7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4.25" x14ac:dyDescent="0.7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ref="P770:P833" si="49">IFERROR(ROUND(E770/L770,2),0)</f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9" x14ac:dyDescent="0.7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si="49"/>
        <v>31.85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4.25" x14ac:dyDescent="0.7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4.25" x14ac:dyDescent="0.7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9" x14ac:dyDescent="0.7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4.25" x14ac:dyDescent="0.7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4.25" x14ac:dyDescent="0.7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4.25" x14ac:dyDescent="0.7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4.25" x14ac:dyDescent="0.7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9" x14ac:dyDescent="0.7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4.25" x14ac:dyDescent="0.7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9" x14ac:dyDescent="0.7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4.25" x14ac:dyDescent="0.7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4.25" x14ac:dyDescent="0.7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4.25" x14ac:dyDescent="0.7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4.25" x14ac:dyDescent="0.7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4.25" x14ac:dyDescent="0.7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4.25" x14ac:dyDescent="0.7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4.25" x14ac:dyDescent="0.7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4.25" x14ac:dyDescent="0.7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4.25" x14ac:dyDescent="0.7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4.25" x14ac:dyDescent="0.7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4.25" x14ac:dyDescent="0.7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4.25" x14ac:dyDescent="0.7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.5" x14ac:dyDescent="0.7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4.25" x14ac:dyDescent="0.7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4.25" x14ac:dyDescent="0.7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4.25" x14ac:dyDescent="0.7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9" x14ac:dyDescent="0.7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4.25" x14ac:dyDescent="0.7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4.25" x14ac:dyDescent="0.7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4.25" x14ac:dyDescent="0.7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4.25" x14ac:dyDescent="0.7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4.25" x14ac:dyDescent="0.7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9" x14ac:dyDescent="0.7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4.25" x14ac:dyDescent="0.7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4.25" x14ac:dyDescent="0.7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4.25" x14ac:dyDescent="0.7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7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.5" x14ac:dyDescent="0.7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4.25" x14ac:dyDescent="0.7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4.25" x14ac:dyDescent="0.7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4.25" x14ac:dyDescent="0.7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.5" x14ac:dyDescent="0.7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4.25" x14ac:dyDescent="0.7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.5" x14ac:dyDescent="0.7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4.25" x14ac:dyDescent="0.7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.5" x14ac:dyDescent="0.7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.5" x14ac:dyDescent="0.7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4.25" x14ac:dyDescent="0.7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4.25" x14ac:dyDescent="0.7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.5" x14ac:dyDescent="0.7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4.25" x14ac:dyDescent="0.7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4.25" x14ac:dyDescent="0.7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4.25" x14ac:dyDescent="0.7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4.25" x14ac:dyDescent="0.7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9" x14ac:dyDescent="0.7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.5" x14ac:dyDescent="0.7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4.25" x14ac:dyDescent="0.7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9" x14ac:dyDescent="0.7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9" x14ac:dyDescent="0.7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9" x14ac:dyDescent="0.7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4.25" x14ac:dyDescent="0.7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9.5" x14ac:dyDescent="0.7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4.25" x14ac:dyDescent="0.7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ref="P834:P897" si="53">IFERROR(ROUND(E834/L834,2),0)</f>
        <v>97.99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7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si="53"/>
        <v>148.78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9" x14ac:dyDescent="0.7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4.25" x14ac:dyDescent="0.7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7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4.25" x14ac:dyDescent="0.7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4.25" x14ac:dyDescent="0.7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4.25" x14ac:dyDescent="0.7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4.25" x14ac:dyDescent="0.7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9" x14ac:dyDescent="0.7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4.25" x14ac:dyDescent="0.7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4.25" x14ac:dyDescent="0.7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9" x14ac:dyDescent="0.7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4.25" x14ac:dyDescent="0.7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4.25" x14ac:dyDescent="0.7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.5" x14ac:dyDescent="0.7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4.25" x14ac:dyDescent="0.7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9" x14ac:dyDescent="0.7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4.25" x14ac:dyDescent="0.7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4.25" x14ac:dyDescent="0.7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.5" x14ac:dyDescent="0.7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4.25" x14ac:dyDescent="0.7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4.25" x14ac:dyDescent="0.7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.5" x14ac:dyDescent="0.7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9" x14ac:dyDescent="0.7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4.25" x14ac:dyDescent="0.7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4.25" x14ac:dyDescent="0.7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4.25" x14ac:dyDescent="0.7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4.25" x14ac:dyDescent="0.7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4.25" x14ac:dyDescent="0.7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4.25" x14ac:dyDescent="0.7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4.25" x14ac:dyDescent="0.7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4.25" x14ac:dyDescent="0.7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4.25" x14ac:dyDescent="0.7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4.25" x14ac:dyDescent="0.7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9" x14ac:dyDescent="0.7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9" x14ac:dyDescent="0.7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9" x14ac:dyDescent="0.7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4.25" x14ac:dyDescent="0.7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4.25" x14ac:dyDescent="0.7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4.25" x14ac:dyDescent="0.7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.5" x14ac:dyDescent="0.7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9" x14ac:dyDescent="0.7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9" x14ac:dyDescent="0.7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.5" x14ac:dyDescent="0.7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4.25" x14ac:dyDescent="0.7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4.25" x14ac:dyDescent="0.7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4.25" x14ac:dyDescent="0.7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4.25" x14ac:dyDescent="0.7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4.25" x14ac:dyDescent="0.7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4.25" x14ac:dyDescent="0.7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9" x14ac:dyDescent="0.7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4.25" x14ac:dyDescent="0.7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4.25" x14ac:dyDescent="0.7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9" x14ac:dyDescent="0.7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4.25" x14ac:dyDescent="0.7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9" x14ac:dyDescent="0.7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4.25" x14ac:dyDescent="0.7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9" x14ac:dyDescent="0.7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4.25" x14ac:dyDescent="0.7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4.25" x14ac:dyDescent="0.7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4.25" x14ac:dyDescent="0.7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4.25" x14ac:dyDescent="0.7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9" x14ac:dyDescent="0.7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4.25" x14ac:dyDescent="0.7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ref="P898:P961" si="57">IFERROR(ROUND(E898/L898,2),0)</f>
        <v>44.44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4.25" x14ac:dyDescent="0.7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si="57"/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4.25" x14ac:dyDescent="0.7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4.25" x14ac:dyDescent="0.7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.5" x14ac:dyDescent="0.7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9" x14ac:dyDescent="0.7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9" x14ac:dyDescent="0.7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4.25" x14ac:dyDescent="0.7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4.25" x14ac:dyDescent="0.7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4.25" x14ac:dyDescent="0.7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.5" x14ac:dyDescent="0.7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4.25" x14ac:dyDescent="0.7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4.25" x14ac:dyDescent="0.7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9" x14ac:dyDescent="0.7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4.25" x14ac:dyDescent="0.7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4.25" x14ac:dyDescent="0.7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4.25" x14ac:dyDescent="0.7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4.25" x14ac:dyDescent="0.7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4.25" x14ac:dyDescent="0.7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4.25" x14ac:dyDescent="0.7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4.25" x14ac:dyDescent="0.7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4.25" x14ac:dyDescent="0.7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9" x14ac:dyDescent="0.7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7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4.25" x14ac:dyDescent="0.7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4.25" x14ac:dyDescent="0.7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4.25" x14ac:dyDescent="0.7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4.25" x14ac:dyDescent="0.7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4.25" x14ac:dyDescent="0.7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4.25" x14ac:dyDescent="0.7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9" x14ac:dyDescent="0.7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.5" x14ac:dyDescent="0.7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4.25" x14ac:dyDescent="0.7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4.25" x14ac:dyDescent="0.7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9" x14ac:dyDescent="0.7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4.25" x14ac:dyDescent="0.7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.5" x14ac:dyDescent="0.7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4.25" x14ac:dyDescent="0.7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4.25" x14ac:dyDescent="0.7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4.25" x14ac:dyDescent="0.7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4.25" x14ac:dyDescent="0.7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4.25" x14ac:dyDescent="0.7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4.25" x14ac:dyDescent="0.7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4.25" x14ac:dyDescent="0.7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4.25" x14ac:dyDescent="0.7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9" x14ac:dyDescent="0.7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9" x14ac:dyDescent="0.7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.5" x14ac:dyDescent="0.7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4.25" x14ac:dyDescent="0.7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4.25" x14ac:dyDescent="0.7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4.25" x14ac:dyDescent="0.7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9" x14ac:dyDescent="0.7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9" x14ac:dyDescent="0.7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4.25" x14ac:dyDescent="0.7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4.25" x14ac:dyDescent="0.7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7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.5" x14ac:dyDescent="0.7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4.25" x14ac:dyDescent="0.7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4.25" x14ac:dyDescent="0.7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4.25" x14ac:dyDescent="0.7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9" x14ac:dyDescent="0.7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.5" x14ac:dyDescent="0.7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9" x14ac:dyDescent="0.7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4.25" x14ac:dyDescent="0.7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4.25" x14ac:dyDescent="0.7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ref="P962:P1025" si="61">IFERROR(ROUND(E962/L962,2),0)</f>
        <v>136.46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4.25" x14ac:dyDescent="0.7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si="61"/>
        <v>364.35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4.25" x14ac:dyDescent="0.7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.5" x14ac:dyDescent="0.7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4.25" x14ac:dyDescent="0.7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4.25" x14ac:dyDescent="0.7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4.25" x14ac:dyDescent="0.7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4.25" x14ac:dyDescent="0.7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4.25" x14ac:dyDescent="0.7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.5" x14ac:dyDescent="0.7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9" x14ac:dyDescent="0.7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4.25" x14ac:dyDescent="0.7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4.25" x14ac:dyDescent="0.7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4.25" x14ac:dyDescent="0.7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4.25" x14ac:dyDescent="0.7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4.25" x14ac:dyDescent="0.7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4.25" x14ac:dyDescent="0.7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4.25" x14ac:dyDescent="0.7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4.25" x14ac:dyDescent="0.7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4.25" x14ac:dyDescent="0.7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9" x14ac:dyDescent="0.7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9" x14ac:dyDescent="0.7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.5" x14ac:dyDescent="0.7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9" x14ac:dyDescent="0.7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3.75" x14ac:dyDescent="0.7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4.25" x14ac:dyDescent="0.7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9" x14ac:dyDescent="0.7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4.25" x14ac:dyDescent="0.7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9" x14ac:dyDescent="0.7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.5" x14ac:dyDescent="0.7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4.25" x14ac:dyDescent="0.7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3.75" x14ac:dyDescent="0.7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4.25" x14ac:dyDescent="0.7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4.25" x14ac:dyDescent="0.7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9" x14ac:dyDescent="0.7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4.25" x14ac:dyDescent="0.7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4.25" x14ac:dyDescent="0.7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.5" x14ac:dyDescent="0.7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4.25" x14ac:dyDescent="0.7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4.25" x14ac:dyDescent="0.7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4.25" x14ac:dyDescent="0.7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9" x14ac:dyDescent="0.7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4.25" x14ac:dyDescent="0.7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4.25" x14ac:dyDescent="0.7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.5" x14ac:dyDescent="0.7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4.25" x14ac:dyDescent="0.7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4.25" x14ac:dyDescent="0.7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4.25" x14ac:dyDescent="0.7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4.25" x14ac:dyDescent="0.7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9" x14ac:dyDescent="0.7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4.25" x14ac:dyDescent="0.7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4.25" x14ac:dyDescent="0.7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9" x14ac:dyDescent="0.7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4.25" x14ac:dyDescent="0.7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.5" x14ac:dyDescent="0.7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.5" x14ac:dyDescent="0.7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4.25" x14ac:dyDescent="0.7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9" x14ac:dyDescent="0.7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4.25" x14ac:dyDescent="0.7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4.25" x14ac:dyDescent="0.7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4.25" x14ac:dyDescent="0.7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4.25" x14ac:dyDescent="0.7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.5" x14ac:dyDescent="0.7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4.25" x14ac:dyDescent="0.7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4.25" x14ac:dyDescent="0.7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ref="P1026:P1089" si="65">IFERROR(ROUND(E1026/L1026,2),0)</f>
        <v>388.98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.5" x14ac:dyDescent="0.7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si="65"/>
        <v>71.849999999999994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9" x14ac:dyDescent="0.7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4.25" x14ac:dyDescent="0.7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4.25" x14ac:dyDescent="0.7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.5" x14ac:dyDescent="0.7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.5" x14ac:dyDescent="0.7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9" x14ac:dyDescent="0.7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29.5" x14ac:dyDescent="0.7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4.25" x14ac:dyDescent="0.7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4.25" x14ac:dyDescent="0.7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4.25" x14ac:dyDescent="0.7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4.25" x14ac:dyDescent="0.7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4.25" x14ac:dyDescent="0.7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4.25" x14ac:dyDescent="0.7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4.25" x14ac:dyDescent="0.7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4.25" x14ac:dyDescent="0.7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4.25" x14ac:dyDescent="0.7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4.25" x14ac:dyDescent="0.7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4.25" x14ac:dyDescent="0.7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4.25" x14ac:dyDescent="0.7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4.25" x14ac:dyDescent="0.7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4.25" x14ac:dyDescent="0.7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4.25" x14ac:dyDescent="0.7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4.25" x14ac:dyDescent="0.7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7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.5" x14ac:dyDescent="0.7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4.25" x14ac:dyDescent="0.7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9" x14ac:dyDescent="0.7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4.25" x14ac:dyDescent="0.7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9" x14ac:dyDescent="0.7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4.25" x14ac:dyDescent="0.7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9" x14ac:dyDescent="0.7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4.25" x14ac:dyDescent="0.7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4.25" x14ac:dyDescent="0.7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7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4.25" x14ac:dyDescent="0.7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.5" x14ac:dyDescent="0.7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7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4.25" x14ac:dyDescent="0.7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4.25" x14ac:dyDescent="0.7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4.25" x14ac:dyDescent="0.7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4.25" x14ac:dyDescent="0.7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4.25" x14ac:dyDescent="0.7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9" x14ac:dyDescent="0.7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4.25" x14ac:dyDescent="0.7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4.25" x14ac:dyDescent="0.7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4.25" x14ac:dyDescent="0.7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4.25" x14ac:dyDescent="0.7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.5" x14ac:dyDescent="0.7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9" x14ac:dyDescent="0.7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.5" x14ac:dyDescent="0.7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4.25" x14ac:dyDescent="0.7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4.25" x14ac:dyDescent="0.7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9" x14ac:dyDescent="0.7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4.25" x14ac:dyDescent="0.7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4.25" x14ac:dyDescent="0.7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4.25" x14ac:dyDescent="0.7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4.25" x14ac:dyDescent="0.7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9" x14ac:dyDescent="0.7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7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4.25" x14ac:dyDescent="0.7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7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4.25" x14ac:dyDescent="0.7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.5" x14ac:dyDescent="0.7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ref="P1090:P1153" si="69">IFERROR(ROUND(E1090/L1090,2),0)</f>
        <v>43.42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.5" x14ac:dyDescent="0.7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si="69"/>
        <v>23.96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4.25" x14ac:dyDescent="0.7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4.25" x14ac:dyDescent="0.7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9" x14ac:dyDescent="0.7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4.25" x14ac:dyDescent="0.7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4.25" x14ac:dyDescent="0.7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4.25" x14ac:dyDescent="0.7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4.25" x14ac:dyDescent="0.7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4.25" x14ac:dyDescent="0.7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.5" x14ac:dyDescent="0.7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9" x14ac:dyDescent="0.7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4.25" x14ac:dyDescent="0.7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.5" x14ac:dyDescent="0.7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4.25" x14ac:dyDescent="0.7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4.25" x14ac:dyDescent="0.7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4.25" x14ac:dyDescent="0.7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9" x14ac:dyDescent="0.7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4.25" x14ac:dyDescent="0.7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9" x14ac:dyDescent="0.7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9" x14ac:dyDescent="0.7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4.25" x14ac:dyDescent="0.7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4.25" x14ac:dyDescent="0.7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4.25" x14ac:dyDescent="0.7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4.25" x14ac:dyDescent="0.7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4.25" x14ac:dyDescent="0.7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4.25" x14ac:dyDescent="0.7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4.25" x14ac:dyDescent="0.7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4.25" x14ac:dyDescent="0.7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4.25" x14ac:dyDescent="0.7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4.25" x14ac:dyDescent="0.7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9" x14ac:dyDescent="0.7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4.25" x14ac:dyDescent="0.7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4.25" x14ac:dyDescent="0.7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9" x14ac:dyDescent="0.7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4.25" x14ac:dyDescent="0.7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4.25" x14ac:dyDescent="0.7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9" x14ac:dyDescent="0.7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4.25" x14ac:dyDescent="0.7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9" x14ac:dyDescent="0.7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7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4.25" x14ac:dyDescent="0.7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4.25" x14ac:dyDescent="0.7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4.25" x14ac:dyDescent="0.7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4.25" x14ac:dyDescent="0.7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4.25" x14ac:dyDescent="0.7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4.25" x14ac:dyDescent="0.7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9" x14ac:dyDescent="0.7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4.25" x14ac:dyDescent="0.7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4.25" x14ac:dyDescent="0.7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4.25" x14ac:dyDescent="0.7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4.25" x14ac:dyDescent="0.7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4.25" x14ac:dyDescent="0.7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7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4.25" x14ac:dyDescent="0.7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4.25" x14ac:dyDescent="0.7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4.25" x14ac:dyDescent="0.7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4.25" x14ac:dyDescent="0.7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4.25" x14ac:dyDescent="0.7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4.25" x14ac:dyDescent="0.7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.5" x14ac:dyDescent="0.7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.5" x14ac:dyDescent="0.7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.5" x14ac:dyDescent="0.7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9" x14ac:dyDescent="0.7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7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ref="P1154:P1217" si="73">IFERROR(ROUND(E1154/L1154,2),0)</f>
        <v>60.73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.5" x14ac:dyDescent="0.7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si="73"/>
        <v>50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4.25" x14ac:dyDescent="0.7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4.25" x14ac:dyDescent="0.7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4.25" x14ac:dyDescent="0.7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4.25" x14ac:dyDescent="0.7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4.25" x14ac:dyDescent="0.7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4.25" x14ac:dyDescent="0.7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4.25" x14ac:dyDescent="0.7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4.25" x14ac:dyDescent="0.7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9" x14ac:dyDescent="0.7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4.25" x14ac:dyDescent="0.7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9" x14ac:dyDescent="0.7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4.25" x14ac:dyDescent="0.7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4.25" x14ac:dyDescent="0.7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4.25" x14ac:dyDescent="0.7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4.25" x14ac:dyDescent="0.7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4.25" x14ac:dyDescent="0.7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4.25" x14ac:dyDescent="0.7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4.25" x14ac:dyDescent="0.7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.5" x14ac:dyDescent="0.7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4.25" x14ac:dyDescent="0.7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4.25" x14ac:dyDescent="0.7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4.25" x14ac:dyDescent="0.7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9" x14ac:dyDescent="0.7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4.25" x14ac:dyDescent="0.7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4.25" x14ac:dyDescent="0.7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4.25" x14ac:dyDescent="0.7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4.25" x14ac:dyDescent="0.7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.5" x14ac:dyDescent="0.7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9" x14ac:dyDescent="0.7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4.25" x14ac:dyDescent="0.7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4.25" x14ac:dyDescent="0.7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9" x14ac:dyDescent="0.7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4.25" x14ac:dyDescent="0.7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4.25" x14ac:dyDescent="0.7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4.25" x14ac:dyDescent="0.7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4.25" x14ac:dyDescent="0.7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9.5" x14ac:dyDescent="0.7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4.25" x14ac:dyDescent="0.7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.5" x14ac:dyDescent="0.7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9" x14ac:dyDescent="0.7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4.25" x14ac:dyDescent="0.7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9" x14ac:dyDescent="0.7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.5" x14ac:dyDescent="0.7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9" x14ac:dyDescent="0.7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4.25" x14ac:dyDescent="0.7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4.25" x14ac:dyDescent="0.7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4.25" x14ac:dyDescent="0.7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4.25" x14ac:dyDescent="0.7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4.25" x14ac:dyDescent="0.7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4.25" x14ac:dyDescent="0.7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4.25" x14ac:dyDescent="0.7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4.25" x14ac:dyDescent="0.7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4.25" x14ac:dyDescent="0.7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.5" x14ac:dyDescent="0.7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9" x14ac:dyDescent="0.7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4.25" x14ac:dyDescent="0.7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.5" x14ac:dyDescent="0.7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4.25" x14ac:dyDescent="0.7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9" x14ac:dyDescent="0.7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9" x14ac:dyDescent="0.7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9" x14ac:dyDescent="0.7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4.25" x14ac:dyDescent="0.7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.5" x14ac:dyDescent="0.7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ref="P1218:P1281" si="77">IFERROR(ROUND(E1218/L1218,2),0)</f>
        <v>91.88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4.25" x14ac:dyDescent="0.7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si="77"/>
        <v>148.57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9" x14ac:dyDescent="0.7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.5" x14ac:dyDescent="0.7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4.25" x14ac:dyDescent="0.7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4.25" x14ac:dyDescent="0.7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.5" x14ac:dyDescent="0.7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4.25" x14ac:dyDescent="0.7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.5" x14ac:dyDescent="0.7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4.25" x14ac:dyDescent="0.7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4.25" x14ac:dyDescent="0.7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4.25" x14ac:dyDescent="0.7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4.25" x14ac:dyDescent="0.7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9" x14ac:dyDescent="0.7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4.25" x14ac:dyDescent="0.7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4.25" x14ac:dyDescent="0.7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4.25" x14ac:dyDescent="0.7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4.25" x14ac:dyDescent="0.7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4.25" x14ac:dyDescent="0.7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4.25" x14ac:dyDescent="0.7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7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9" x14ac:dyDescent="0.7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9" x14ac:dyDescent="0.7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.5" x14ac:dyDescent="0.7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4.25" x14ac:dyDescent="0.7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9" x14ac:dyDescent="0.7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4.25" x14ac:dyDescent="0.7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4.25" x14ac:dyDescent="0.7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4.25" x14ac:dyDescent="0.7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4.25" x14ac:dyDescent="0.7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4.25" x14ac:dyDescent="0.7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.5" x14ac:dyDescent="0.7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4.25" x14ac:dyDescent="0.7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4.25" x14ac:dyDescent="0.7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9" x14ac:dyDescent="0.7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.5" x14ac:dyDescent="0.7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4.25" x14ac:dyDescent="0.7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9" x14ac:dyDescent="0.7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4.25" x14ac:dyDescent="0.7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4.25" x14ac:dyDescent="0.7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4.25" x14ac:dyDescent="0.7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4.25" x14ac:dyDescent="0.7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4.25" x14ac:dyDescent="0.7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4.25" x14ac:dyDescent="0.7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4.25" x14ac:dyDescent="0.7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4.25" x14ac:dyDescent="0.7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4.25" x14ac:dyDescent="0.7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.5" x14ac:dyDescent="0.7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4.25" x14ac:dyDescent="0.7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9" x14ac:dyDescent="0.7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.5" x14ac:dyDescent="0.7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4.25" x14ac:dyDescent="0.7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.5" x14ac:dyDescent="0.7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4.25" x14ac:dyDescent="0.7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.5" x14ac:dyDescent="0.7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4.25" x14ac:dyDescent="0.7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9" x14ac:dyDescent="0.7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4.25" x14ac:dyDescent="0.7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4.25" x14ac:dyDescent="0.7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4.25" x14ac:dyDescent="0.7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.5" x14ac:dyDescent="0.7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4.25" x14ac:dyDescent="0.7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4.25" x14ac:dyDescent="0.7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4.25" x14ac:dyDescent="0.7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4.25" x14ac:dyDescent="0.7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ref="P1282:P1345" si="81">IFERROR(ROUND(E1282/L1282,2),0)</f>
        <v>127.98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4.25" x14ac:dyDescent="0.7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si="81"/>
        <v>104.73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9" x14ac:dyDescent="0.7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4.25" x14ac:dyDescent="0.7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4.25" x14ac:dyDescent="0.7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4.25" x14ac:dyDescent="0.7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4.25" x14ac:dyDescent="0.7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3.75" x14ac:dyDescent="0.7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9" x14ac:dyDescent="0.7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4.25" x14ac:dyDescent="0.7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.5" x14ac:dyDescent="0.7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4.25" x14ac:dyDescent="0.7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9" x14ac:dyDescent="0.7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9" x14ac:dyDescent="0.7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4.25" x14ac:dyDescent="0.7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4.25" x14ac:dyDescent="0.7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9" x14ac:dyDescent="0.7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4.25" x14ac:dyDescent="0.7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4.25" x14ac:dyDescent="0.7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4.25" x14ac:dyDescent="0.7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4.25" x14ac:dyDescent="0.7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4.25" x14ac:dyDescent="0.7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4.25" x14ac:dyDescent="0.7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.5" x14ac:dyDescent="0.7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4.25" x14ac:dyDescent="0.7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4.25" x14ac:dyDescent="0.7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9" x14ac:dyDescent="0.7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.5" x14ac:dyDescent="0.7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.5" x14ac:dyDescent="0.7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4.25" x14ac:dyDescent="0.7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4.25" x14ac:dyDescent="0.7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9" x14ac:dyDescent="0.7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4.25" x14ac:dyDescent="0.7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4.25" x14ac:dyDescent="0.7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4.25" x14ac:dyDescent="0.7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.5" x14ac:dyDescent="0.7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4.25" x14ac:dyDescent="0.7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9" x14ac:dyDescent="0.7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4.25" x14ac:dyDescent="0.7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4.25" x14ac:dyDescent="0.7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4.25" x14ac:dyDescent="0.7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9" x14ac:dyDescent="0.7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4.25" x14ac:dyDescent="0.7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4.25" x14ac:dyDescent="0.7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4.25" x14ac:dyDescent="0.7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4.25" x14ac:dyDescent="0.7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4.25" x14ac:dyDescent="0.7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4.25" x14ac:dyDescent="0.7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9" x14ac:dyDescent="0.7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4.25" x14ac:dyDescent="0.7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4.25" x14ac:dyDescent="0.7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4.25" x14ac:dyDescent="0.7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4.25" x14ac:dyDescent="0.7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4.25" x14ac:dyDescent="0.7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4.25" x14ac:dyDescent="0.7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9" x14ac:dyDescent="0.7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4.25" x14ac:dyDescent="0.7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4.25" x14ac:dyDescent="0.7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9" x14ac:dyDescent="0.7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.5" x14ac:dyDescent="0.7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4.25" x14ac:dyDescent="0.7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9" x14ac:dyDescent="0.7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4.25" x14ac:dyDescent="0.7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4.25" x14ac:dyDescent="0.7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4.25" x14ac:dyDescent="0.7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ref="P1346:P1409" si="85">IFERROR(ROUND(E1346/L1346,2),0)</f>
        <v>40.76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4.25" x14ac:dyDescent="0.7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si="85"/>
        <v>53.57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4.25" x14ac:dyDescent="0.7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4.25" x14ac:dyDescent="0.7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4.25" x14ac:dyDescent="0.7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4.25" x14ac:dyDescent="0.7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4.25" x14ac:dyDescent="0.7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.5" x14ac:dyDescent="0.7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4.25" x14ac:dyDescent="0.7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4.25" x14ac:dyDescent="0.7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4.25" x14ac:dyDescent="0.7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9" x14ac:dyDescent="0.7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4.25" x14ac:dyDescent="0.7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4.25" x14ac:dyDescent="0.7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4.25" x14ac:dyDescent="0.7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4.25" x14ac:dyDescent="0.7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.5" x14ac:dyDescent="0.7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4.25" x14ac:dyDescent="0.7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29.5" x14ac:dyDescent="0.7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4.25" x14ac:dyDescent="0.7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9" x14ac:dyDescent="0.7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4.25" x14ac:dyDescent="0.7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7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4.25" x14ac:dyDescent="0.7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4.25" x14ac:dyDescent="0.7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4.25" x14ac:dyDescent="0.7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.5" x14ac:dyDescent="0.7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4.25" x14ac:dyDescent="0.7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.5" x14ac:dyDescent="0.7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.5" x14ac:dyDescent="0.7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4.25" x14ac:dyDescent="0.7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9" x14ac:dyDescent="0.7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.5" x14ac:dyDescent="0.7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4.25" x14ac:dyDescent="0.7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7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.5" x14ac:dyDescent="0.7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4.25" x14ac:dyDescent="0.7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9" x14ac:dyDescent="0.7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4.25" x14ac:dyDescent="0.7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4.25" x14ac:dyDescent="0.7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4.25" x14ac:dyDescent="0.7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4.25" x14ac:dyDescent="0.7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.5" x14ac:dyDescent="0.7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4.25" x14ac:dyDescent="0.7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4.25" x14ac:dyDescent="0.7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.5" x14ac:dyDescent="0.7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4.25" x14ac:dyDescent="0.7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4.25" x14ac:dyDescent="0.7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4.25" x14ac:dyDescent="0.7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29.5" x14ac:dyDescent="0.7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4.25" x14ac:dyDescent="0.7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7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9" x14ac:dyDescent="0.7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4.25" x14ac:dyDescent="0.7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4.25" x14ac:dyDescent="0.7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4.25" x14ac:dyDescent="0.7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4.25" x14ac:dyDescent="0.7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9" x14ac:dyDescent="0.7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4.25" x14ac:dyDescent="0.7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4.25" x14ac:dyDescent="0.7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4.25" x14ac:dyDescent="0.7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.5" x14ac:dyDescent="0.7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7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4.25" x14ac:dyDescent="0.7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4.25" x14ac:dyDescent="0.7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ref="P1410:P1473" si="89">IFERROR(ROUND(E1410/L1410,2),0)</f>
        <v>12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4.25" x14ac:dyDescent="0.7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si="89"/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4.25" x14ac:dyDescent="0.7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9" x14ac:dyDescent="0.7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.5" x14ac:dyDescent="0.7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9" x14ac:dyDescent="0.7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4.25" x14ac:dyDescent="0.7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4.25" x14ac:dyDescent="0.7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4.25" x14ac:dyDescent="0.7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4.25" x14ac:dyDescent="0.7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9" x14ac:dyDescent="0.7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9" x14ac:dyDescent="0.7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.5" x14ac:dyDescent="0.7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9" x14ac:dyDescent="0.7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4.25" x14ac:dyDescent="0.7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4.25" x14ac:dyDescent="0.7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4.25" x14ac:dyDescent="0.7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4.25" x14ac:dyDescent="0.7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4.25" x14ac:dyDescent="0.7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9" x14ac:dyDescent="0.7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4.25" x14ac:dyDescent="0.7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4.25" x14ac:dyDescent="0.7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4.25" x14ac:dyDescent="0.7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4.25" x14ac:dyDescent="0.7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4.25" x14ac:dyDescent="0.7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4.25" x14ac:dyDescent="0.7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4.25" x14ac:dyDescent="0.7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4.25" x14ac:dyDescent="0.7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9" x14ac:dyDescent="0.7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9" x14ac:dyDescent="0.7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4.25" x14ac:dyDescent="0.7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4.25" x14ac:dyDescent="0.7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4.25" x14ac:dyDescent="0.7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4.25" x14ac:dyDescent="0.7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4.25" x14ac:dyDescent="0.7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4.25" x14ac:dyDescent="0.7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4.25" x14ac:dyDescent="0.7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4.25" x14ac:dyDescent="0.7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4.25" x14ac:dyDescent="0.7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.5" x14ac:dyDescent="0.7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9" x14ac:dyDescent="0.7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4.25" x14ac:dyDescent="0.7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9" x14ac:dyDescent="0.7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4.25" x14ac:dyDescent="0.7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.5" x14ac:dyDescent="0.7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4.25" x14ac:dyDescent="0.7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4.25" x14ac:dyDescent="0.7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9" x14ac:dyDescent="0.7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29.5" x14ac:dyDescent="0.7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.5" x14ac:dyDescent="0.7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9" x14ac:dyDescent="0.7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4.25" x14ac:dyDescent="0.7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4.25" x14ac:dyDescent="0.7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.5" x14ac:dyDescent="0.7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.5" x14ac:dyDescent="0.7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4.25" x14ac:dyDescent="0.7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7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4.25" x14ac:dyDescent="0.7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4.25" x14ac:dyDescent="0.7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.5" x14ac:dyDescent="0.7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4.25" x14ac:dyDescent="0.7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4.25" x14ac:dyDescent="0.7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9" x14ac:dyDescent="0.7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4.25" x14ac:dyDescent="0.7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9" x14ac:dyDescent="0.7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ref="P1474:P1537" si="93">IFERROR(ROUND(E1474/L1474,2),0)</f>
        <v>103.2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7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si="93"/>
        <v>38.46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4.25" x14ac:dyDescent="0.7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4.25" x14ac:dyDescent="0.7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.5" x14ac:dyDescent="0.7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4.25" x14ac:dyDescent="0.7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4.25" x14ac:dyDescent="0.7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4.25" x14ac:dyDescent="0.7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4.25" x14ac:dyDescent="0.7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4.25" x14ac:dyDescent="0.7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4.25" x14ac:dyDescent="0.7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4.25" x14ac:dyDescent="0.7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29.5" x14ac:dyDescent="0.7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4.25" x14ac:dyDescent="0.7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9" x14ac:dyDescent="0.7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4.25" x14ac:dyDescent="0.7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4.25" x14ac:dyDescent="0.7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4.25" x14ac:dyDescent="0.7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4.25" x14ac:dyDescent="0.7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4.25" x14ac:dyDescent="0.7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9" x14ac:dyDescent="0.7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.5" x14ac:dyDescent="0.7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9" x14ac:dyDescent="0.7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.5" x14ac:dyDescent="0.7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4.25" x14ac:dyDescent="0.7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4.25" x14ac:dyDescent="0.7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4.25" x14ac:dyDescent="0.7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9" x14ac:dyDescent="0.7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4.25" x14ac:dyDescent="0.7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.5" x14ac:dyDescent="0.7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4.25" x14ac:dyDescent="0.7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4.25" x14ac:dyDescent="0.7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4.25" x14ac:dyDescent="0.7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9" x14ac:dyDescent="0.7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4.25" x14ac:dyDescent="0.7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9" x14ac:dyDescent="0.7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4.25" x14ac:dyDescent="0.7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4.25" x14ac:dyDescent="0.7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4.25" x14ac:dyDescent="0.7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9" x14ac:dyDescent="0.7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4.25" x14ac:dyDescent="0.7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4.25" x14ac:dyDescent="0.7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4.25" x14ac:dyDescent="0.7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4.25" x14ac:dyDescent="0.7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4.25" x14ac:dyDescent="0.7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4.25" x14ac:dyDescent="0.7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.5" x14ac:dyDescent="0.7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4.25" x14ac:dyDescent="0.7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.5" x14ac:dyDescent="0.7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4.25" x14ac:dyDescent="0.7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9" x14ac:dyDescent="0.7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4.25" x14ac:dyDescent="0.7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4.25" x14ac:dyDescent="0.7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4.25" x14ac:dyDescent="0.7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4.25" x14ac:dyDescent="0.7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4.25" x14ac:dyDescent="0.7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.5" x14ac:dyDescent="0.7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4.25" x14ac:dyDescent="0.7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9" x14ac:dyDescent="0.7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9" x14ac:dyDescent="0.7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4.25" x14ac:dyDescent="0.7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4.25" x14ac:dyDescent="0.7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4.25" x14ac:dyDescent="0.7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4.25" x14ac:dyDescent="0.7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9" x14ac:dyDescent="0.7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ref="P1538:P1601" si="97">IFERROR(ROUND(E1538/L1538,2),0)</f>
        <v>66.02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4.25" x14ac:dyDescent="0.7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si="97"/>
        <v>96.38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4.25" x14ac:dyDescent="0.7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4.25" x14ac:dyDescent="0.7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4.25" x14ac:dyDescent="0.7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4.25" x14ac:dyDescent="0.7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9" x14ac:dyDescent="0.7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4.25" x14ac:dyDescent="0.7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4.25" x14ac:dyDescent="0.7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4.25" x14ac:dyDescent="0.7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4.25" x14ac:dyDescent="0.7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4.25" x14ac:dyDescent="0.7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.5" x14ac:dyDescent="0.7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4.25" x14ac:dyDescent="0.7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9" x14ac:dyDescent="0.7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4.25" x14ac:dyDescent="0.7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4.25" x14ac:dyDescent="0.7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4.25" x14ac:dyDescent="0.7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9" x14ac:dyDescent="0.7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4.25" x14ac:dyDescent="0.7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4.25" x14ac:dyDescent="0.7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4.25" x14ac:dyDescent="0.7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4.25" x14ac:dyDescent="0.7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.5" x14ac:dyDescent="0.7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4.25" x14ac:dyDescent="0.7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4.25" x14ac:dyDescent="0.7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9" x14ac:dyDescent="0.7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4.25" x14ac:dyDescent="0.7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4.25" x14ac:dyDescent="0.7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4.25" x14ac:dyDescent="0.7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4.25" x14ac:dyDescent="0.7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4.25" x14ac:dyDescent="0.7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4.25" x14ac:dyDescent="0.7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7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.5" x14ac:dyDescent="0.7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9" x14ac:dyDescent="0.7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4.25" x14ac:dyDescent="0.7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4.25" x14ac:dyDescent="0.7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4.25" x14ac:dyDescent="0.7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4.25" x14ac:dyDescent="0.7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.5" x14ac:dyDescent="0.7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4.25" x14ac:dyDescent="0.7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9" x14ac:dyDescent="0.7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.5" x14ac:dyDescent="0.7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4.25" x14ac:dyDescent="0.7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4.25" x14ac:dyDescent="0.7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.5" x14ac:dyDescent="0.7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9" x14ac:dyDescent="0.7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4.25" x14ac:dyDescent="0.7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9" x14ac:dyDescent="0.7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.5" x14ac:dyDescent="0.7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9" x14ac:dyDescent="0.7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.5" x14ac:dyDescent="0.7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4.25" x14ac:dyDescent="0.7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7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9" x14ac:dyDescent="0.7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.5" x14ac:dyDescent="0.7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.5" x14ac:dyDescent="0.7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.5" x14ac:dyDescent="0.7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4.25" x14ac:dyDescent="0.7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4.25" x14ac:dyDescent="0.7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4.25" x14ac:dyDescent="0.7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9" x14ac:dyDescent="0.7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4.25" x14ac:dyDescent="0.7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4.25" x14ac:dyDescent="0.7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ref="P1602:P1665" si="101">IFERROR(ROUND(E1602/L1602,2),0)</f>
        <v>40.78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4.25" x14ac:dyDescent="0.7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si="101"/>
        <v>48.33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4.25" x14ac:dyDescent="0.7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.5" x14ac:dyDescent="0.7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4.25" x14ac:dyDescent="0.7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4.25" x14ac:dyDescent="0.7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4.25" x14ac:dyDescent="0.7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4.25" x14ac:dyDescent="0.7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.5" x14ac:dyDescent="0.7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4.25" x14ac:dyDescent="0.7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.5" x14ac:dyDescent="0.7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29.5" x14ac:dyDescent="0.7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4.25" x14ac:dyDescent="0.7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4.25" x14ac:dyDescent="0.7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4.25" x14ac:dyDescent="0.7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4.25" x14ac:dyDescent="0.7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4.25" x14ac:dyDescent="0.7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.5" x14ac:dyDescent="0.7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4.25" x14ac:dyDescent="0.7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4.25" x14ac:dyDescent="0.7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.5" x14ac:dyDescent="0.7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4.25" x14ac:dyDescent="0.7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4.25" x14ac:dyDescent="0.7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4.25" x14ac:dyDescent="0.7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4.25" x14ac:dyDescent="0.7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9" x14ac:dyDescent="0.7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4.25" x14ac:dyDescent="0.7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4.25" x14ac:dyDescent="0.7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.5" x14ac:dyDescent="0.7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.5" x14ac:dyDescent="0.7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4.25" x14ac:dyDescent="0.7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4.25" x14ac:dyDescent="0.7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4.25" x14ac:dyDescent="0.7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4.25" x14ac:dyDescent="0.7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4.25" x14ac:dyDescent="0.7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9" x14ac:dyDescent="0.7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4.25" x14ac:dyDescent="0.7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4.25" x14ac:dyDescent="0.7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.5" x14ac:dyDescent="0.7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4.25" x14ac:dyDescent="0.7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4.25" x14ac:dyDescent="0.7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.5" x14ac:dyDescent="0.7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4.25" x14ac:dyDescent="0.7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.5" x14ac:dyDescent="0.7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4.25" x14ac:dyDescent="0.7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4.25" x14ac:dyDescent="0.7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9" x14ac:dyDescent="0.7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4.25" x14ac:dyDescent="0.7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4.25" x14ac:dyDescent="0.7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4.25" x14ac:dyDescent="0.7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4.25" x14ac:dyDescent="0.7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4.25" x14ac:dyDescent="0.7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4.25" x14ac:dyDescent="0.7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4.25" x14ac:dyDescent="0.7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4.25" x14ac:dyDescent="0.7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.5" x14ac:dyDescent="0.7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9" x14ac:dyDescent="0.7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9" x14ac:dyDescent="0.7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4.25" x14ac:dyDescent="0.7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4.25" x14ac:dyDescent="0.7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9" x14ac:dyDescent="0.7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9" x14ac:dyDescent="0.7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9" x14ac:dyDescent="0.7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4.25" x14ac:dyDescent="0.7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4.25" x14ac:dyDescent="0.7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4.25" x14ac:dyDescent="0.7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si="105"/>
        <v>44.96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4.25" x14ac:dyDescent="0.7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4.25" x14ac:dyDescent="0.7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4.25" x14ac:dyDescent="0.7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9" x14ac:dyDescent="0.7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9" x14ac:dyDescent="0.7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.5" x14ac:dyDescent="0.7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4.25" x14ac:dyDescent="0.7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4.25" x14ac:dyDescent="0.7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4.25" x14ac:dyDescent="0.7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.5" x14ac:dyDescent="0.7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.5" x14ac:dyDescent="0.7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4.25" x14ac:dyDescent="0.7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4.25" x14ac:dyDescent="0.7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9" x14ac:dyDescent="0.7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.5" x14ac:dyDescent="0.7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9" x14ac:dyDescent="0.7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4.25" x14ac:dyDescent="0.7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4.25" x14ac:dyDescent="0.7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.5" x14ac:dyDescent="0.7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4.25" x14ac:dyDescent="0.7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4.25" x14ac:dyDescent="0.7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4.25" x14ac:dyDescent="0.7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9" x14ac:dyDescent="0.7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.5" x14ac:dyDescent="0.7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4.25" x14ac:dyDescent="0.7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4.25" x14ac:dyDescent="0.7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4.25" x14ac:dyDescent="0.7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4.25" x14ac:dyDescent="0.7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4.25" x14ac:dyDescent="0.7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9" x14ac:dyDescent="0.7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9" x14ac:dyDescent="0.7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4.25" x14ac:dyDescent="0.7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3.75" x14ac:dyDescent="0.7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9" x14ac:dyDescent="0.7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4.25" x14ac:dyDescent="0.7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4.25" x14ac:dyDescent="0.7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.5" x14ac:dyDescent="0.7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4.25" x14ac:dyDescent="0.7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4.25" x14ac:dyDescent="0.7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4.25" x14ac:dyDescent="0.7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4.25" x14ac:dyDescent="0.7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4.25" x14ac:dyDescent="0.7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9" x14ac:dyDescent="0.7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4.25" x14ac:dyDescent="0.7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.5" x14ac:dyDescent="0.7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4.25" x14ac:dyDescent="0.7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9" x14ac:dyDescent="0.7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9" x14ac:dyDescent="0.7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4.25" x14ac:dyDescent="0.7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4.25" x14ac:dyDescent="0.7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4.25" x14ac:dyDescent="0.7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4.25" x14ac:dyDescent="0.7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7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4.25" x14ac:dyDescent="0.7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4.25" x14ac:dyDescent="0.7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4.25" x14ac:dyDescent="0.7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4.25" x14ac:dyDescent="0.7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9" x14ac:dyDescent="0.7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4.25" x14ac:dyDescent="0.7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4.25" x14ac:dyDescent="0.7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.5" x14ac:dyDescent="0.7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4.25" x14ac:dyDescent="0.7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4.25" x14ac:dyDescent="0.7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ref="P1730:P1793" si="109">IFERROR(ROUND(E1730/L1730,2),0)</f>
        <v>122.14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4.25" x14ac:dyDescent="0.7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si="109"/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4.25" x14ac:dyDescent="0.7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.5" x14ac:dyDescent="0.7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4.25" x14ac:dyDescent="0.7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4.25" x14ac:dyDescent="0.7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4.25" x14ac:dyDescent="0.7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4.25" x14ac:dyDescent="0.7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.5" x14ac:dyDescent="0.7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4.25" x14ac:dyDescent="0.7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.5" x14ac:dyDescent="0.7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4.25" x14ac:dyDescent="0.7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4.25" x14ac:dyDescent="0.7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.5" x14ac:dyDescent="0.7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4.25" x14ac:dyDescent="0.7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4.25" x14ac:dyDescent="0.7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4.25" x14ac:dyDescent="0.7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4.25" x14ac:dyDescent="0.7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9" x14ac:dyDescent="0.7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4.25" x14ac:dyDescent="0.7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.5" x14ac:dyDescent="0.7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.5" x14ac:dyDescent="0.7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4.25" x14ac:dyDescent="0.7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.5" x14ac:dyDescent="0.7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.5" x14ac:dyDescent="0.7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4.25" x14ac:dyDescent="0.7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4.25" x14ac:dyDescent="0.7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4.25" x14ac:dyDescent="0.7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4.25" x14ac:dyDescent="0.7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4.25" x14ac:dyDescent="0.7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9" x14ac:dyDescent="0.7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.5" x14ac:dyDescent="0.7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4.25" x14ac:dyDescent="0.7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.5" x14ac:dyDescent="0.7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.5" x14ac:dyDescent="0.7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9" x14ac:dyDescent="0.7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4.25" x14ac:dyDescent="0.7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4.25" x14ac:dyDescent="0.7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.5" x14ac:dyDescent="0.7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.5" x14ac:dyDescent="0.7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4.25" x14ac:dyDescent="0.7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4.25" x14ac:dyDescent="0.7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4.25" x14ac:dyDescent="0.7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4.25" x14ac:dyDescent="0.7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4.25" x14ac:dyDescent="0.7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4.25" x14ac:dyDescent="0.7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4.25" x14ac:dyDescent="0.7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4.25" x14ac:dyDescent="0.7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4.25" x14ac:dyDescent="0.7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4.25" x14ac:dyDescent="0.7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4.25" x14ac:dyDescent="0.7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4.25" x14ac:dyDescent="0.7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4.25" x14ac:dyDescent="0.7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4.25" x14ac:dyDescent="0.7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9" x14ac:dyDescent="0.7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4.25" x14ac:dyDescent="0.7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4.25" x14ac:dyDescent="0.7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4.25" x14ac:dyDescent="0.7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4.25" x14ac:dyDescent="0.7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4.25" x14ac:dyDescent="0.7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4.25" x14ac:dyDescent="0.7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4.25" x14ac:dyDescent="0.7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4.25" x14ac:dyDescent="0.7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.5" x14ac:dyDescent="0.7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.5" x14ac:dyDescent="0.7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ref="P1794:P1857" si="113">IFERROR(ROUND(E1794/L1794,2),0)</f>
        <v>109.94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4.25" x14ac:dyDescent="0.7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si="113"/>
        <v>20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4.25" x14ac:dyDescent="0.7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4.25" x14ac:dyDescent="0.7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9" x14ac:dyDescent="0.7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4.25" x14ac:dyDescent="0.7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4.25" x14ac:dyDescent="0.7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.5" x14ac:dyDescent="0.7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9" x14ac:dyDescent="0.7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9" x14ac:dyDescent="0.7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4.25" x14ac:dyDescent="0.7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4.25" x14ac:dyDescent="0.7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4.25" x14ac:dyDescent="0.7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4.25" x14ac:dyDescent="0.7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4.25" x14ac:dyDescent="0.7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.5" x14ac:dyDescent="0.7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4.25" x14ac:dyDescent="0.7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4.25" x14ac:dyDescent="0.7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4.25" x14ac:dyDescent="0.7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4.25" x14ac:dyDescent="0.7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4.25" x14ac:dyDescent="0.7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4.25" x14ac:dyDescent="0.7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4.25" x14ac:dyDescent="0.7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9" x14ac:dyDescent="0.7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4.25" x14ac:dyDescent="0.7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.5" x14ac:dyDescent="0.7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.5" x14ac:dyDescent="0.7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4.25" x14ac:dyDescent="0.7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9" x14ac:dyDescent="0.7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4.25" x14ac:dyDescent="0.7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.5" x14ac:dyDescent="0.7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4.25" x14ac:dyDescent="0.7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7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4.25" x14ac:dyDescent="0.7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.5" x14ac:dyDescent="0.7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4.25" x14ac:dyDescent="0.7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9" x14ac:dyDescent="0.7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4.25" x14ac:dyDescent="0.7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4.25" x14ac:dyDescent="0.7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4.25" x14ac:dyDescent="0.7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4.25" x14ac:dyDescent="0.7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4.25" x14ac:dyDescent="0.7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.5" x14ac:dyDescent="0.7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9" x14ac:dyDescent="0.7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.5" x14ac:dyDescent="0.7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9" x14ac:dyDescent="0.7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4.25" x14ac:dyDescent="0.7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4.25" x14ac:dyDescent="0.7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4.25" x14ac:dyDescent="0.7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.5" x14ac:dyDescent="0.7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4.25" x14ac:dyDescent="0.7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9" x14ac:dyDescent="0.7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4.25" x14ac:dyDescent="0.7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8.5" x14ac:dyDescent="0.7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4.25" x14ac:dyDescent="0.7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9" x14ac:dyDescent="0.7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4.25" x14ac:dyDescent="0.7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.5" x14ac:dyDescent="0.7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4.25" x14ac:dyDescent="0.7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4.25" x14ac:dyDescent="0.7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9" x14ac:dyDescent="0.7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4.25" x14ac:dyDescent="0.7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4.25" x14ac:dyDescent="0.7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4.25" x14ac:dyDescent="0.7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9" x14ac:dyDescent="0.7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ref="P1858:P1921" si="117">IFERROR(ROUND(E1858/L1858,2),0)</f>
        <v>53.29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4.25" x14ac:dyDescent="0.7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si="117"/>
        <v>136.36000000000001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9" x14ac:dyDescent="0.7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.5" x14ac:dyDescent="0.7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4.25" x14ac:dyDescent="0.7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4.25" x14ac:dyDescent="0.7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4.25" x14ac:dyDescent="0.7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4.25" x14ac:dyDescent="0.7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4.25" x14ac:dyDescent="0.7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9" x14ac:dyDescent="0.7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4.25" x14ac:dyDescent="0.7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4.25" x14ac:dyDescent="0.7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4.25" x14ac:dyDescent="0.7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4.25" x14ac:dyDescent="0.7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4.25" x14ac:dyDescent="0.7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9" x14ac:dyDescent="0.7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4.25" x14ac:dyDescent="0.7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4.25" x14ac:dyDescent="0.7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9" x14ac:dyDescent="0.7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4.25" x14ac:dyDescent="0.7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4.25" x14ac:dyDescent="0.7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4.25" x14ac:dyDescent="0.7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9" x14ac:dyDescent="0.7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4.25" x14ac:dyDescent="0.7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.5" x14ac:dyDescent="0.7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4.25" x14ac:dyDescent="0.7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9" x14ac:dyDescent="0.7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4.25" x14ac:dyDescent="0.7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4.25" x14ac:dyDescent="0.7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4.25" x14ac:dyDescent="0.7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4.25" x14ac:dyDescent="0.7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4.25" x14ac:dyDescent="0.7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9" x14ac:dyDescent="0.7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4.25" x14ac:dyDescent="0.7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4.25" x14ac:dyDescent="0.7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9" x14ac:dyDescent="0.7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4.25" x14ac:dyDescent="0.7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4.25" x14ac:dyDescent="0.7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.5" x14ac:dyDescent="0.7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9" x14ac:dyDescent="0.7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4.25" x14ac:dyDescent="0.7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4.25" x14ac:dyDescent="0.7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4.25" x14ac:dyDescent="0.7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4.25" x14ac:dyDescent="0.7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4.25" x14ac:dyDescent="0.7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4.25" x14ac:dyDescent="0.7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4.25" x14ac:dyDescent="0.7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4.25" x14ac:dyDescent="0.7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4.25" x14ac:dyDescent="0.7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9" x14ac:dyDescent="0.7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4.25" x14ac:dyDescent="0.7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4.25" x14ac:dyDescent="0.7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4.25" x14ac:dyDescent="0.7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4.25" x14ac:dyDescent="0.7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4.25" x14ac:dyDescent="0.7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9" x14ac:dyDescent="0.7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4.25" x14ac:dyDescent="0.7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.5" x14ac:dyDescent="0.7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4.25" x14ac:dyDescent="0.7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4.25" x14ac:dyDescent="0.7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.5" x14ac:dyDescent="0.7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.5" x14ac:dyDescent="0.7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4.25" x14ac:dyDescent="0.7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4.25" x14ac:dyDescent="0.7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4.25" x14ac:dyDescent="0.7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ref="P1922:P1985" si="121">IFERROR(ROUND(E1922/L1922,2),0)</f>
        <v>40.98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.5" x14ac:dyDescent="0.7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si="121"/>
        <v>54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4.25" x14ac:dyDescent="0.7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4.25" x14ac:dyDescent="0.7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9" x14ac:dyDescent="0.7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4.25" x14ac:dyDescent="0.7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9" x14ac:dyDescent="0.7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7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.5" x14ac:dyDescent="0.7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4.25" x14ac:dyDescent="0.7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.5" x14ac:dyDescent="0.7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4.25" x14ac:dyDescent="0.7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9" x14ac:dyDescent="0.7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4.25" x14ac:dyDescent="0.7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4.25" x14ac:dyDescent="0.7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4.25" x14ac:dyDescent="0.7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4.25" x14ac:dyDescent="0.7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4.25" x14ac:dyDescent="0.7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4.25" x14ac:dyDescent="0.7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9" x14ac:dyDescent="0.7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4.25" x14ac:dyDescent="0.7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4.25" x14ac:dyDescent="0.7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4.25" x14ac:dyDescent="0.7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4.25" x14ac:dyDescent="0.7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9" x14ac:dyDescent="0.7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4.25" x14ac:dyDescent="0.7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9" x14ac:dyDescent="0.7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9" x14ac:dyDescent="0.7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.5" x14ac:dyDescent="0.7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4.25" x14ac:dyDescent="0.7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4.25" x14ac:dyDescent="0.7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4.25" x14ac:dyDescent="0.7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4.25" x14ac:dyDescent="0.7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4.25" x14ac:dyDescent="0.7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.5" x14ac:dyDescent="0.7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4.25" x14ac:dyDescent="0.7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4.25" x14ac:dyDescent="0.7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.5" x14ac:dyDescent="0.7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4.25" x14ac:dyDescent="0.7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9" x14ac:dyDescent="0.7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4.25" x14ac:dyDescent="0.7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4.25" x14ac:dyDescent="0.7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4.25" x14ac:dyDescent="0.7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9" x14ac:dyDescent="0.7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4.25" x14ac:dyDescent="0.7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4.25" x14ac:dyDescent="0.7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4.25" x14ac:dyDescent="0.7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4.25" x14ac:dyDescent="0.7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.5" x14ac:dyDescent="0.7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4.25" x14ac:dyDescent="0.7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4.25" x14ac:dyDescent="0.7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4.25" x14ac:dyDescent="0.7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4.25" x14ac:dyDescent="0.7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4.25" x14ac:dyDescent="0.7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4.25" x14ac:dyDescent="0.7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.5" x14ac:dyDescent="0.7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.5" x14ac:dyDescent="0.7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4.25" x14ac:dyDescent="0.7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4.25" x14ac:dyDescent="0.7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4.25" x14ac:dyDescent="0.7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.5" x14ac:dyDescent="0.7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4.25" x14ac:dyDescent="0.7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4.25" x14ac:dyDescent="0.7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4.25" x14ac:dyDescent="0.7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9" x14ac:dyDescent="0.7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ref="P1986:P2049" si="125">IFERROR(ROUND(E1986/L1986,2),0)</f>
        <v>453.14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4.25" x14ac:dyDescent="0.7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si="125"/>
        <v>12.75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4.25" x14ac:dyDescent="0.7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.5" x14ac:dyDescent="0.7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7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4.25" x14ac:dyDescent="0.7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4.25" x14ac:dyDescent="0.7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.5" x14ac:dyDescent="0.7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.5" x14ac:dyDescent="0.7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4.25" x14ac:dyDescent="0.7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9" x14ac:dyDescent="0.7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4.25" x14ac:dyDescent="0.7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9" x14ac:dyDescent="0.7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4.25" x14ac:dyDescent="0.7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9" x14ac:dyDescent="0.7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4.25" x14ac:dyDescent="0.7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4.25" x14ac:dyDescent="0.7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4.25" x14ac:dyDescent="0.7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4.25" x14ac:dyDescent="0.7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9" x14ac:dyDescent="0.7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4.25" x14ac:dyDescent="0.7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4.25" x14ac:dyDescent="0.7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9" x14ac:dyDescent="0.7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9" x14ac:dyDescent="0.7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4.25" x14ac:dyDescent="0.7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4.25" x14ac:dyDescent="0.7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.5" x14ac:dyDescent="0.7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4.25" x14ac:dyDescent="0.7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4.25" x14ac:dyDescent="0.7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9" x14ac:dyDescent="0.7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4.25" x14ac:dyDescent="0.7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4.25" x14ac:dyDescent="0.7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.5" x14ac:dyDescent="0.7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4.25" x14ac:dyDescent="0.7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4.25" x14ac:dyDescent="0.7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9" x14ac:dyDescent="0.7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4.25" x14ac:dyDescent="0.7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4.25" x14ac:dyDescent="0.7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4.25" x14ac:dyDescent="0.7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9" x14ac:dyDescent="0.7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4.25" x14ac:dyDescent="0.7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4.25" x14ac:dyDescent="0.7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.5" x14ac:dyDescent="0.7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4.25" x14ac:dyDescent="0.7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.5" x14ac:dyDescent="0.7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4.25" x14ac:dyDescent="0.7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4.25" x14ac:dyDescent="0.7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4.25" x14ac:dyDescent="0.7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4.25" x14ac:dyDescent="0.7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4.25" x14ac:dyDescent="0.7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9" x14ac:dyDescent="0.7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9" x14ac:dyDescent="0.7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4.25" x14ac:dyDescent="0.7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4.25" x14ac:dyDescent="0.7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4.25" x14ac:dyDescent="0.7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4.25" x14ac:dyDescent="0.7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.5" x14ac:dyDescent="0.7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4.25" x14ac:dyDescent="0.7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4.25" x14ac:dyDescent="0.7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4.25" x14ac:dyDescent="0.7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4.25" x14ac:dyDescent="0.7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4.25" x14ac:dyDescent="0.7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4.25" x14ac:dyDescent="0.7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4.25" x14ac:dyDescent="0.7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4.25" x14ac:dyDescent="0.7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ref="P2050:P2113" si="129">IFERROR(ROUND(E2050/L2050,2),0)</f>
        <v>91.83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29.5" x14ac:dyDescent="0.7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si="129"/>
        <v>80.989999999999995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4.25" x14ac:dyDescent="0.7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4.25" x14ac:dyDescent="0.7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4.25" x14ac:dyDescent="0.7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4.25" x14ac:dyDescent="0.7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4.25" x14ac:dyDescent="0.7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4.25" x14ac:dyDescent="0.7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4.25" x14ac:dyDescent="0.7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9" x14ac:dyDescent="0.7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.5" x14ac:dyDescent="0.7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4.25" x14ac:dyDescent="0.7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4.25" x14ac:dyDescent="0.7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4.25" x14ac:dyDescent="0.7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9" x14ac:dyDescent="0.7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.5" x14ac:dyDescent="0.7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4.25" x14ac:dyDescent="0.7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4.25" x14ac:dyDescent="0.7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4.25" x14ac:dyDescent="0.7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4.25" x14ac:dyDescent="0.7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4.25" x14ac:dyDescent="0.7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9" x14ac:dyDescent="0.7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4.25" x14ac:dyDescent="0.7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4.25" x14ac:dyDescent="0.7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9" x14ac:dyDescent="0.7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4.25" x14ac:dyDescent="0.7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.5" x14ac:dyDescent="0.7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4.25" x14ac:dyDescent="0.7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.5" x14ac:dyDescent="0.7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4.25" x14ac:dyDescent="0.7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4.25" x14ac:dyDescent="0.7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9" x14ac:dyDescent="0.7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4.25" x14ac:dyDescent="0.7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4.25" x14ac:dyDescent="0.7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4.25" x14ac:dyDescent="0.7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4.25" x14ac:dyDescent="0.7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4.25" x14ac:dyDescent="0.7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9" x14ac:dyDescent="0.7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4.25" x14ac:dyDescent="0.7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9" x14ac:dyDescent="0.7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4.25" x14ac:dyDescent="0.7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.5" x14ac:dyDescent="0.7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4.25" x14ac:dyDescent="0.7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9" x14ac:dyDescent="0.7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4.25" x14ac:dyDescent="0.7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4.25" x14ac:dyDescent="0.7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9" x14ac:dyDescent="0.7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4.25" x14ac:dyDescent="0.7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4.25" x14ac:dyDescent="0.7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4.25" x14ac:dyDescent="0.7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4.25" x14ac:dyDescent="0.7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7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4.25" x14ac:dyDescent="0.7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4.25" x14ac:dyDescent="0.7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4.25" x14ac:dyDescent="0.7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.5" x14ac:dyDescent="0.7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4.25" x14ac:dyDescent="0.7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4.25" x14ac:dyDescent="0.7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4.25" x14ac:dyDescent="0.7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4.25" x14ac:dyDescent="0.7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9" x14ac:dyDescent="0.7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4.25" x14ac:dyDescent="0.7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.5" x14ac:dyDescent="0.7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4.25" x14ac:dyDescent="0.7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4.25" x14ac:dyDescent="0.7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ref="P2114:P2177" si="133">IFERROR(ROUND(E2114/L2114,2),0)</f>
        <v>27.27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.5" x14ac:dyDescent="0.7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si="133"/>
        <v>68.599999999999994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4.25" x14ac:dyDescent="0.7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4.25" x14ac:dyDescent="0.7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4.25" x14ac:dyDescent="0.7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4.25" x14ac:dyDescent="0.7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.5" x14ac:dyDescent="0.7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4.25" x14ac:dyDescent="0.7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4.25" x14ac:dyDescent="0.7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4.25" x14ac:dyDescent="0.7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4.25" x14ac:dyDescent="0.7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9" x14ac:dyDescent="0.7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9" x14ac:dyDescent="0.7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4.25" x14ac:dyDescent="0.7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4.25" x14ac:dyDescent="0.7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.5" x14ac:dyDescent="0.7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4.25" x14ac:dyDescent="0.7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4.25" x14ac:dyDescent="0.7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.5" x14ac:dyDescent="0.7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4.25" x14ac:dyDescent="0.7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4.25" x14ac:dyDescent="0.7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4.25" x14ac:dyDescent="0.7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4.25" x14ac:dyDescent="0.7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4.25" x14ac:dyDescent="0.7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4.25" x14ac:dyDescent="0.7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4.25" x14ac:dyDescent="0.7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.5" x14ac:dyDescent="0.7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9" x14ac:dyDescent="0.7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4.25" x14ac:dyDescent="0.7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9" x14ac:dyDescent="0.7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4.25" x14ac:dyDescent="0.7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4.25" x14ac:dyDescent="0.7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4.25" x14ac:dyDescent="0.7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4.25" x14ac:dyDescent="0.7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9" x14ac:dyDescent="0.7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7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4.25" x14ac:dyDescent="0.7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9" x14ac:dyDescent="0.7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7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4.25" x14ac:dyDescent="0.7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4.25" x14ac:dyDescent="0.7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4.25" x14ac:dyDescent="0.7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.5" x14ac:dyDescent="0.7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4.25" x14ac:dyDescent="0.7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4.25" x14ac:dyDescent="0.7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.5" x14ac:dyDescent="0.7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4.25" x14ac:dyDescent="0.7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9" x14ac:dyDescent="0.7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4.25" x14ac:dyDescent="0.7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.5" x14ac:dyDescent="0.7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4.25" x14ac:dyDescent="0.7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4.25" x14ac:dyDescent="0.7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.5" x14ac:dyDescent="0.7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4.25" x14ac:dyDescent="0.7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9" x14ac:dyDescent="0.7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.5" x14ac:dyDescent="0.7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4.25" x14ac:dyDescent="0.7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9" x14ac:dyDescent="0.7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4.25" x14ac:dyDescent="0.7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4.25" x14ac:dyDescent="0.7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4.25" x14ac:dyDescent="0.7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4.25" x14ac:dyDescent="0.7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9" x14ac:dyDescent="0.7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4.25" x14ac:dyDescent="0.7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4.25" x14ac:dyDescent="0.7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ref="P2178:P2241" si="137">IFERROR(ROUND(E2178/L2178,2),0)</f>
        <v>88.75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3.75" x14ac:dyDescent="0.7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si="137"/>
        <v>65.87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4.25" x14ac:dyDescent="0.7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4.25" x14ac:dyDescent="0.7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.5" x14ac:dyDescent="0.7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9" x14ac:dyDescent="0.7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4.25" x14ac:dyDescent="0.7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4.25" x14ac:dyDescent="0.7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9" x14ac:dyDescent="0.7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4.25" x14ac:dyDescent="0.7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4.25" x14ac:dyDescent="0.7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4.25" x14ac:dyDescent="0.7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4.25" x14ac:dyDescent="0.7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4.25" x14ac:dyDescent="0.7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4.25" x14ac:dyDescent="0.7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9" x14ac:dyDescent="0.7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9" x14ac:dyDescent="0.7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9" x14ac:dyDescent="0.7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9" x14ac:dyDescent="0.7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.5" x14ac:dyDescent="0.7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.5" x14ac:dyDescent="0.7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4.25" x14ac:dyDescent="0.7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4.25" x14ac:dyDescent="0.7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.5" x14ac:dyDescent="0.7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4.25" x14ac:dyDescent="0.7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4.25" x14ac:dyDescent="0.7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.5" x14ac:dyDescent="0.7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4.25" x14ac:dyDescent="0.7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4.25" x14ac:dyDescent="0.7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4.25" x14ac:dyDescent="0.7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4.25" x14ac:dyDescent="0.7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4.25" x14ac:dyDescent="0.7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4.25" x14ac:dyDescent="0.7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.5" x14ac:dyDescent="0.7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4.25" x14ac:dyDescent="0.7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9" x14ac:dyDescent="0.7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9" x14ac:dyDescent="0.7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9" x14ac:dyDescent="0.7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4.25" x14ac:dyDescent="0.7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.5" x14ac:dyDescent="0.7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4.25" x14ac:dyDescent="0.7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4.25" x14ac:dyDescent="0.7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4.25" x14ac:dyDescent="0.7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4.25" x14ac:dyDescent="0.7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4.25" x14ac:dyDescent="0.7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4.25" x14ac:dyDescent="0.7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4.25" x14ac:dyDescent="0.7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9" x14ac:dyDescent="0.7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4.25" x14ac:dyDescent="0.7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4.25" x14ac:dyDescent="0.7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4.25" x14ac:dyDescent="0.7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4.25" x14ac:dyDescent="0.7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9" x14ac:dyDescent="0.7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9" x14ac:dyDescent="0.7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4.25" x14ac:dyDescent="0.7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4.25" x14ac:dyDescent="0.7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4.25" x14ac:dyDescent="0.7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4.25" x14ac:dyDescent="0.7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4.25" x14ac:dyDescent="0.7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.5" x14ac:dyDescent="0.7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4.25" x14ac:dyDescent="0.7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4.25" x14ac:dyDescent="0.7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.5" x14ac:dyDescent="0.7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.5" x14ac:dyDescent="0.7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4.25" x14ac:dyDescent="0.7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4.25" x14ac:dyDescent="0.7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si="141"/>
        <v>49.47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.5" x14ac:dyDescent="0.7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4.25" x14ac:dyDescent="0.7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4.25" x14ac:dyDescent="0.7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4.25" x14ac:dyDescent="0.7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4.25" x14ac:dyDescent="0.7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.5" x14ac:dyDescent="0.7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4.25" x14ac:dyDescent="0.7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4.25" x14ac:dyDescent="0.7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4.25" x14ac:dyDescent="0.7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4.25" x14ac:dyDescent="0.7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4.25" x14ac:dyDescent="0.7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4.25" x14ac:dyDescent="0.7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4.25" x14ac:dyDescent="0.7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.5" x14ac:dyDescent="0.7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4.25" x14ac:dyDescent="0.7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9" x14ac:dyDescent="0.7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.5" x14ac:dyDescent="0.7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4.25" x14ac:dyDescent="0.7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4.25" x14ac:dyDescent="0.7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4.25" x14ac:dyDescent="0.7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4.25" x14ac:dyDescent="0.7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4.25" x14ac:dyDescent="0.7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9" x14ac:dyDescent="0.7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4.25" x14ac:dyDescent="0.7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4.25" x14ac:dyDescent="0.7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4.25" x14ac:dyDescent="0.7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4.25" x14ac:dyDescent="0.7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4.25" x14ac:dyDescent="0.7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4.25" x14ac:dyDescent="0.7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4.25" x14ac:dyDescent="0.7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4.25" x14ac:dyDescent="0.7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4.25" x14ac:dyDescent="0.7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9" x14ac:dyDescent="0.7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4.25" x14ac:dyDescent="0.7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9" x14ac:dyDescent="0.7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4.25" x14ac:dyDescent="0.7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.5" x14ac:dyDescent="0.7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9" x14ac:dyDescent="0.7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9" x14ac:dyDescent="0.7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4.25" x14ac:dyDescent="0.7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.5" x14ac:dyDescent="0.7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4.25" x14ac:dyDescent="0.7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.5" x14ac:dyDescent="0.7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4.25" x14ac:dyDescent="0.7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4.25" x14ac:dyDescent="0.7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4.25" x14ac:dyDescent="0.7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4.25" x14ac:dyDescent="0.7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4.25" x14ac:dyDescent="0.7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4.25" x14ac:dyDescent="0.7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4.25" x14ac:dyDescent="0.7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4.25" x14ac:dyDescent="0.7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.5" x14ac:dyDescent="0.7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9" x14ac:dyDescent="0.7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9" x14ac:dyDescent="0.7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4.25" x14ac:dyDescent="0.7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.5" x14ac:dyDescent="0.7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4.25" x14ac:dyDescent="0.7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4.25" x14ac:dyDescent="0.7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4.25" x14ac:dyDescent="0.7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.5" x14ac:dyDescent="0.7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4.25" x14ac:dyDescent="0.7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9" x14ac:dyDescent="0.7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4.25" x14ac:dyDescent="0.7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ref="P2306:P2369" si="145">IFERROR(ROUND(E2306/L2306,2),0)</f>
        <v>53.47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4.25" x14ac:dyDescent="0.7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si="145"/>
        <v>109.11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4.25" x14ac:dyDescent="0.7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4.25" x14ac:dyDescent="0.7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4.25" x14ac:dyDescent="0.7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4.25" x14ac:dyDescent="0.7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9" x14ac:dyDescent="0.7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4.25" x14ac:dyDescent="0.7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4.25" x14ac:dyDescent="0.7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.5" x14ac:dyDescent="0.7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4.25" x14ac:dyDescent="0.7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4.25" x14ac:dyDescent="0.7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9" x14ac:dyDescent="0.7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4.25" x14ac:dyDescent="0.7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9" x14ac:dyDescent="0.7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4.25" x14ac:dyDescent="0.7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9" x14ac:dyDescent="0.7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4.25" x14ac:dyDescent="0.7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4.25" x14ac:dyDescent="0.7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4.25" x14ac:dyDescent="0.7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4.25" x14ac:dyDescent="0.7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4.25" x14ac:dyDescent="0.7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4.25" x14ac:dyDescent="0.7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.5" x14ac:dyDescent="0.7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9" x14ac:dyDescent="0.7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4.25" x14ac:dyDescent="0.7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9" x14ac:dyDescent="0.7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4.25" x14ac:dyDescent="0.7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4.25" x14ac:dyDescent="0.7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4.25" x14ac:dyDescent="0.7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4.25" x14ac:dyDescent="0.7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4.25" x14ac:dyDescent="0.7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4.25" x14ac:dyDescent="0.7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.5" x14ac:dyDescent="0.7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4.25" x14ac:dyDescent="0.7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4.25" x14ac:dyDescent="0.7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4.25" x14ac:dyDescent="0.7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4.25" x14ac:dyDescent="0.7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4.25" x14ac:dyDescent="0.7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4.25" x14ac:dyDescent="0.7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9" x14ac:dyDescent="0.7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4.25" x14ac:dyDescent="0.7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4.25" x14ac:dyDescent="0.7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4.25" x14ac:dyDescent="0.7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4.25" x14ac:dyDescent="0.7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4.25" x14ac:dyDescent="0.7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4.25" x14ac:dyDescent="0.7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.5" x14ac:dyDescent="0.7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4.25" x14ac:dyDescent="0.7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4.25" x14ac:dyDescent="0.7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4.25" x14ac:dyDescent="0.7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4.25" x14ac:dyDescent="0.7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.5" x14ac:dyDescent="0.7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4.25" x14ac:dyDescent="0.7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4.25" x14ac:dyDescent="0.7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4.25" x14ac:dyDescent="0.7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4.25" x14ac:dyDescent="0.7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4.25" x14ac:dyDescent="0.7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4.25" x14ac:dyDescent="0.7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4.25" x14ac:dyDescent="0.7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.5" x14ac:dyDescent="0.7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4.25" x14ac:dyDescent="0.7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4.25" x14ac:dyDescent="0.7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4.25" x14ac:dyDescent="0.7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4.25" x14ac:dyDescent="0.7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ref="P2370:P2433" si="149">IFERROR(ROUND(E2370/L2370,2),0)</f>
        <v>50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4.25" x14ac:dyDescent="0.7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si="149"/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59" x14ac:dyDescent="0.7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4.25" x14ac:dyDescent="0.7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4.25" x14ac:dyDescent="0.7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.5" x14ac:dyDescent="0.7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9" x14ac:dyDescent="0.7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4.25" x14ac:dyDescent="0.7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4.25" x14ac:dyDescent="0.7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4.25" x14ac:dyDescent="0.7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4.25" x14ac:dyDescent="0.7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.5" x14ac:dyDescent="0.7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4.25" x14ac:dyDescent="0.7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4.25" x14ac:dyDescent="0.7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9" x14ac:dyDescent="0.7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4.25" x14ac:dyDescent="0.7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9" x14ac:dyDescent="0.7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4.25" x14ac:dyDescent="0.7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4.25" x14ac:dyDescent="0.7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9" x14ac:dyDescent="0.7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4.25" x14ac:dyDescent="0.7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9" x14ac:dyDescent="0.7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4.25" x14ac:dyDescent="0.7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.5" x14ac:dyDescent="0.7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9" x14ac:dyDescent="0.7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4.25" x14ac:dyDescent="0.7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4.25" x14ac:dyDescent="0.7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4.25" x14ac:dyDescent="0.7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4.25" x14ac:dyDescent="0.7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4.25" x14ac:dyDescent="0.7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4.25" x14ac:dyDescent="0.7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4.25" x14ac:dyDescent="0.7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4.25" x14ac:dyDescent="0.7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4.25" x14ac:dyDescent="0.7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7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4.25" x14ac:dyDescent="0.7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4.25" x14ac:dyDescent="0.7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4.25" x14ac:dyDescent="0.7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4.25" x14ac:dyDescent="0.7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9" x14ac:dyDescent="0.7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4.25" x14ac:dyDescent="0.7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4.25" x14ac:dyDescent="0.7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9" x14ac:dyDescent="0.7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9" x14ac:dyDescent="0.7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9" x14ac:dyDescent="0.7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4.25" x14ac:dyDescent="0.7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4.25" x14ac:dyDescent="0.7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4.25" x14ac:dyDescent="0.7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4.25" x14ac:dyDescent="0.7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4.25" x14ac:dyDescent="0.7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7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9" x14ac:dyDescent="0.7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4.25" x14ac:dyDescent="0.7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.5" x14ac:dyDescent="0.7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.5" x14ac:dyDescent="0.7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4.25" x14ac:dyDescent="0.7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.5" x14ac:dyDescent="0.7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9" x14ac:dyDescent="0.7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4.25" x14ac:dyDescent="0.7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.5" x14ac:dyDescent="0.7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.5" x14ac:dyDescent="0.7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4.25" x14ac:dyDescent="0.7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9" x14ac:dyDescent="0.7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.5" x14ac:dyDescent="0.7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4.25" x14ac:dyDescent="0.7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ref="P2434:P2497" si="153">IFERROR(ROUND(E2434/L2434,2),0)</f>
        <v>1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9" x14ac:dyDescent="0.7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si="153"/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4.25" x14ac:dyDescent="0.7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4.25" x14ac:dyDescent="0.7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9" x14ac:dyDescent="0.7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4.25" x14ac:dyDescent="0.7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4.25" x14ac:dyDescent="0.7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9" x14ac:dyDescent="0.7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.5" x14ac:dyDescent="0.7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.5" x14ac:dyDescent="0.7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.5" x14ac:dyDescent="0.7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9" x14ac:dyDescent="0.7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4.25" x14ac:dyDescent="0.7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9" x14ac:dyDescent="0.7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9" x14ac:dyDescent="0.7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9" x14ac:dyDescent="0.7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4.25" x14ac:dyDescent="0.7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4.25" x14ac:dyDescent="0.7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4.25" x14ac:dyDescent="0.7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4.25" x14ac:dyDescent="0.7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4.25" x14ac:dyDescent="0.7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4.25" x14ac:dyDescent="0.7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4.25" x14ac:dyDescent="0.7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4.25" x14ac:dyDescent="0.7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4.25" x14ac:dyDescent="0.7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4.25" x14ac:dyDescent="0.7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9" x14ac:dyDescent="0.7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9" x14ac:dyDescent="0.7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4.25" x14ac:dyDescent="0.7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4.25" x14ac:dyDescent="0.7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4.25" x14ac:dyDescent="0.7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29.5" x14ac:dyDescent="0.7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4.25" x14ac:dyDescent="0.7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4.25" x14ac:dyDescent="0.7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4.25" x14ac:dyDescent="0.7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4.25" x14ac:dyDescent="0.7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4.25" x14ac:dyDescent="0.7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4.25" x14ac:dyDescent="0.7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4.25" x14ac:dyDescent="0.7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9" x14ac:dyDescent="0.7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9" x14ac:dyDescent="0.7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4.25" x14ac:dyDescent="0.7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9" x14ac:dyDescent="0.7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.5" x14ac:dyDescent="0.7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4.25" x14ac:dyDescent="0.7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.5" x14ac:dyDescent="0.7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4.25" x14ac:dyDescent="0.7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.5" x14ac:dyDescent="0.7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4.25" x14ac:dyDescent="0.7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4.25" x14ac:dyDescent="0.7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4.25" x14ac:dyDescent="0.7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4.25" x14ac:dyDescent="0.7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9" x14ac:dyDescent="0.7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4.25" x14ac:dyDescent="0.7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4.25" x14ac:dyDescent="0.7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4.25" x14ac:dyDescent="0.7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9" x14ac:dyDescent="0.7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4.25" x14ac:dyDescent="0.7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4.25" x14ac:dyDescent="0.7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4.25" x14ac:dyDescent="0.7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.5" x14ac:dyDescent="0.7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4.25" x14ac:dyDescent="0.7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4.25" x14ac:dyDescent="0.7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4.25" x14ac:dyDescent="0.7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.5" x14ac:dyDescent="0.7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ref="P2498:P2561" si="157">IFERROR(ROUND(E2498/L2498,2),0)</f>
        <v>600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4.25" x14ac:dyDescent="0.7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si="157"/>
        <v>80.55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4.25" x14ac:dyDescent="0.7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4.25" x14ac:dyDescent="0.7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4.25" x14ac:dyDescent="0.7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4.25" x14ac:dyDescent="0.7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9" x14ac:dyDescent="0.7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4.25" x14ac:dyDescent="0.7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.5" x14ac:dyDescent="0.7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9" x14ac:dyDescent="0.7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4.25" x14ac:dyDescent="0.7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7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4.25" x14ac:dyDescent="0.7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4.25" x14ac:dyDescent="0.7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4.25" x14ac:dyDescent="0.7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4.25" x14ac:dyDescent="0.7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4.25" x14ac:dyDescent="0.7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9" x14ac:dyDescent="0.7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4.25" x14ac:dyDescent="0.7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4.25" x14ac:dyDescent="0.7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4.25" x14ac:dyDescent="0.7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4.25" x14ac:dyDescent="0.7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4.25" x14ac:dyDescent="0.7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.5" x14ac:dyDescent="0.7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4.25" x14ac:dyDescent="0.7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9" x14ac:dyDescent="0.7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4.25" x14ac:dyDescent="0.7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4.25" x14ac:dyDescent="0.7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4.25" x14ac:dyDescent="0.7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4.25" x14ac:dyDescent="0.7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4.25" x14ac:dyDescent="0.7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4.25" x14ac:dyDescent="0.7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4.25" x14ac:dyDescent="0.7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.5" x14ac:dyDescent="0.7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4.25" x14ac:dyDescent="0.7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9" x14ac:dyDescent="0.7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4.25" x14ac:dyDescent="0.7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4.25" x14ac:dyDescent="0.7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9" x14ac:dyDescent="0.7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7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4.25" x14ac:dyDescent="0.7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4.25" x14ac:dyDescent="0.7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.5" x14ac:dyDescent="0.7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4.25" x14ac:dyDescent="0.7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9" x14ac:dyDescent="0.7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9" x14ac:dyDescent="0.7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4.25" x14ac:dyDescent="0.7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4.25" x14ac:dyDescent="0.7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4.25" x14ac:dyDescent="0.7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4.25" x14ac:dyDescent="0.7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4.25" x14ac:dyDescent="0.7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4.25" x14ac:dyDescent="0.7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4.25" x14ac:dyDescent="0.7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4.25" x14ac:dyDescent="0.7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9" x14ac:dyDescent="0.7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4.25" x14ac:dyDescent="0.7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4.25" x14ac:dyDescent="0.7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4.25" x14ac:dyDescent="0.7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9" x14ac:dyDescent="0.7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9" x14ac:dyDescent="0.7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4.25" x14ac:dyDescent="0.7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.5" x14ac:dyDescent="0.7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4.25" x14ac:dyDescent="0.7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4.25" x14ac:dyDescent="0.7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4.25" x14ac:dyDescent="0.7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ref="P2562:P2625" si="161">IFERROR(ROUND(E2562/L2562,2),0)</f>
        <v>143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4.25" x14ac:dyDescent="0.7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si="161"/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9" x14ac:dyDescent="0.7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.5" x14ac:dyDescent="0.7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4.25" x14ac:dyDescent="0.7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4.25" x14ac:dyDescent="0.7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4.25" x14ac:dyDescent="0.7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4.25" x14ac:dyDescent="0.7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4.25" x14ac:dyDescent="0.7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4.25" x14ac:dyDescent="0.7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4.25" x14ac:dyDescent="0.7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4.25" x14ac:dyDescent="0.7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4.25" x14ac:dyDescent="0.7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4.25" x14ac:dyDescent="0.7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4.25" x14ac:dyDescent="0.7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4.25" x14ac:dyDescent="0.7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.5" x14ac:dyDescent="0.7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4.25" x14ac:dyDescent="0.7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9" x14ac:dyDescent="0.7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4.25" x14ac:dyDescent="0.7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4.25" x14ac:dyDescent="0.7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4.25" x14ac:dyDescent="0.7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.5" x14ac:dyDescent="0.7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4.25" x14ac:dyDescent="0.7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.5" x14ac:dyDescent="0.7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4.25" x14ac:dyDescent="0.7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.5" x14ac:dyDescent="0.7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4.25" x14ac:dyDescent="0.7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9" x14ac:dyDescent="0.7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4.25" x14ac:dyDescent="0.7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4.25" x14ac:dyDescent="0.7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4.25" x14ac:dyDescent="0.7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9" x14ac:dyDescent="0.7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4.25" x14ac:dyDescent="0.7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4.25" x14ac:dyDescent="0.7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.5" x14ac:dyDescent="0.7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4.25" x14ac:dyDescent="0.7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4.25" x14ac:dyDescent="0.7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4.25" x14ac:dyDescent="0.7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.5" x14ac:dyDescent="0.7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4.25" x14ac:dyDescent="0.7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9" x14ac:dyDescent="0.7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4.25" x14ac:dyDescent="0.7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.5" x14ac:dyDescent="0.7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4.25" x14ac:dyDescent="0.7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4.25" x14ac:dyDescent="0.7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9" x14ac:dyDescent="0.7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4.25" x14ac:dyDescent="0.7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4.25" x14ac:dyDescent="0.7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9" x14ac:dyDescent="0.7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4.25" x14ac:dyDescent="0.7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9" x14ac:dyDescent="0.7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4.25" x14ac:dyDescent="0.7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4.25" x14ac:dyDescent="0.7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4.25" x14ac:dyDescent="0.7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4.25" x14ac:dyDescent="0.7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4.25" x14ac:dyDescent="0.7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4.25" x14ac:dyDescent="0.7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.5" x14ac:dyDescent="0.7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4.25" x14ac:dyDescent="0.7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4.25" x14ac:dyDescent="0.7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4.25" x14ac:dyDescent="0.7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4.25" x14ac:dyDescent="0.7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4.25" x14ac:dyDescent="0.7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4.25" x14ac:dyDescent="0.7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ref="P2626:P2689" si="165">IFERROR(ROUND(E2626/L2626,2),0)</f>
        <v>31.82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9" x14ac:dyDescent="0.7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si="165"/>
        <v>27.58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4.25" x14ac:dyDescent="0.7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4.25" x14ac:dyDescent="0.7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4.25" x14ac:dyDescent="0.7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.5" x14ac:dyDescent="0.7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4.25" x14ac:dyDescent="0.7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4.25" x14ac:dyDescent="0.7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4.25" x14ac:dyDescent="0.7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4.25" x14ac:dyDescent="0.7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4.25" x14ac:dyDescent="0.7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4.25" x14ac:dyDescent="0.7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9" x14ac:dyDescent="0.7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.5" x14ac:dyDescent="0.7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4.25" x14ac:dyDescent="0.7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4.25" x14ac:dyDescent="0.7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9" x14ac:dyDescent="0.7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.5" x14ac:dyDescent="0.7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9" x14ac:dyDescent="0.7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9" x14ac:dyDescent="0.7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4.25" x14ac:dyDescent="0.7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4.25" x14ac:dyDescent="0.7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4.25" x14ac:dyDescent="0.7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4.25" x14ac:dyDescent="0.7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9" x14ac:dyDescent="0.7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.5" x14ac:dyDescent="0.7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9" x14ac:dyDescent="0.7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4.25" x14ac:dyDescent="0.7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4.25" x14ac:dyDescent="0.7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4.25" x14ac:dyDescent="0.7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4.25" x14ac:dyDescent="0.7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7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.5" x14ac:dyDescent="0.7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4.25" x14ac:dyDescent="0.7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4.25" x14ac:dyDescent="0.7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7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9" x14ac:dyDescent="0.7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4.25" x14ac:dyDescent="0.7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4.25" x14ac:dyDescent="0.7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4.25" x14ac:dyDescent="0.7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4.25" x14ac:dyDescent="0.7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4.25" x14ac:dyDescent="0.7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4.25" x14ac:dyDescent="0.7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9" x14ac:dyDescent="0.7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.5" x14ac:dyDescent="0.7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4.25" x14ac:dyDescent="0.7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4.25" x14ac:dyDescent="0.7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4.25" x14ac:dyDescent="0.7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9" x14ac:dyDescent="0.7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4.25" x14ac:dyDescent="0.7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9" x14ac:dyDescent="0.7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9" x14ac:dyDescent="0.7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4.25" x14ac:dyDescent="0.7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4.25" x14ac:dyDescent="0.7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4.25" x14ac:dyDescent="0.7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9" x14ac:dyDescent="0.7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7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4.25" x14ac:dyDescent="0.7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4.25" x14ac:dyDescent="0.7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4.25" x14ac:dyDescent="0.7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4.25" x14ac:dyDescent="0.7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4.25" x14ac:dyDescent="0.7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4.25" x14ac:dyDescent="0.7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4.25" x14ac:dyDescent="0.7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.5" x14ac:dyDescent="0.7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ref="P2690:P2753" si="169">IFERROR(ROUND(E2690/L2690,2),0)</f>
        <v>5.29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4.25" x14ac:dyDescent="0.7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si="169"/>
        <v>1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9" x14ac:dyDescent="0.7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.5" x14ac:dyDescent="0.7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4.25" x14ac:dyDescent="0.7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4.25" x14ac:dyDescent="0.7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9" x14ac:dyDescent="0.7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4.25" x14ac:dyDescent="0.7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9" x14ac:dyDescent="0.7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4.25" x14ac:dyDescent="0.7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4.25" x14ac:dyDescent="0.7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4.25" x14ac:dyDescent="0.7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4.25" x14ac:dyDescent="0.7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4.25" x14ac:dyDescent="0.7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4.25" x14ac:dyDescent="0.7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.5" x14ac:dyDescent="0.7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4.25" x14ac:dyDescent="0.7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.5" x14ac:dyDescent="0.7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4.25" x14ac:dyDescent="0.7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4.25" x14ac:dyDescent="0.7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4.25" x14ac:dyDescent="0.7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4.25" x14ac:dyDescent="0.7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.5" x14ac:dyDescent="0.7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4.25" x14ac:dyDescent="0.7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4.25" x14ac:dyDescent="0.7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4.25" x14ac:dyDescent="0.7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.5" x14ac:dyDescent="0.7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4.25" x14ac:dyDescent="0.7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3.75" x14ac:dyDescent="0.7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4.25" x14ac:dyDescent="0.7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4.25" x14ac:dyDescent="0.7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9" x14ac:dyDescent="0.7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4.25" x14ac:dyDescent="0.7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4.25" x14ac:dyDescent="0.7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4.25" x14ac:dyDescent="0.7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9" x14ac:dyDescent="0.7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4.25" x14ac:dyDescent="0.7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4.25" x14ac:dyDescent="0.7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29.5" x14ac:dyDescent="0.7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4.25" x14ac:dyDescent="0.7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.5" x14ac:dyDescent="0.7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.5" x14ac:dyDescent="0.7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4.25" x14ac:dyDescent="0.7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9" x14ac:dyDescent="0.7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4.25" x14ac:dyDescent="0.7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9" x14ac:dyDescent="0.7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4.25" x14ac:dyDescent="0.7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4.25" x14ac:dyDescent="0.7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9" x14ac:dyDescent="0.7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4.25" x14ac:dyDescent="0.7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4.25" x14ac:dyDescent="0.7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4.25" x14ac:dyDescent="0.7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4.25" x14ac:dyDescent="0.7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.5" x14ac:dyDescent="0.7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4.25" x14ac:dyDescent="0.7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9" x14ac:dyDescent="0.7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4.25" x14ac:dyDescent="0.7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4.25" x14ac:dyDescent="0.7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4.25" x14ac:dyDescent="0.7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4.25" x14ac:dyDescent="0.7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4.25" x14ac:dyDescent="0.7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.5" x14ac:dyDescent="0.7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4.25" x14ac:dyDescent="0.7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4.25" x14ac:dyDescent="0.7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4.25" x14ac:dyDescent="0.7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ref="P2754:P2817" si="173">IFERROR(ROUND(E2754/L2754,2),0)</f>
        <v>39.29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4.25" x14ac:dyDescent="0.7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si="173"/>
        <v>47.5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4.25" x14ac:dyDescent="0.7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4.25" x14ac:dyDescent="0.7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4.25" x14ac:dyDescent="0.7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.5" x14ac:dyDescent="0.7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9" x14ac:dyDescent="0.7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4.25" x14ac:dyDescent="0.7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4.25" x14ac:dyDescent="0.7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.5" x14ac:dyDescent="0.7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4.25" x14ac:dyDescent="0.7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.5" x14ac:dyDescent="0.7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4.25" x14ac:dyDescent="0.7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4.25" x14ac:dyDescent="0.7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4.25" x14ac:dyDescent="0.7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4.25" x14ac:dyDescent="0.7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4.25" x14ac:dyDescent="0.7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4.25" x14ac:dyDescent="0.7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4.25" x14ac:dyDescent="0.7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4.25" x14ac:dyDescent="0.7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4.25" x14ac:dyDescent="0.7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4.25" x14ac:dyDescent="0.7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4.25" x14ac:dyDescent="0.7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4.25" x14ac:dyDescent="0.7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9" x14ac:dyDescent="0.7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4.25" x14ac:dyDescent="0.7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9" x14ac:dyDescent="0.7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4.25" x14ac:dyDescent="0.7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.5" x14ac:dyDescent="0.7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4.25" x14ac:dyDescent="0.7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.5" x14ac:dyDescent="0.7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4.25" x14ac:dyDescent="0.7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4.25" x14ac:dyDescent="0.7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4.25" x14ac:dyDescent="0.7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.5" x14ac:dyDescent="0.7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4.25" x14ac:dyDescent="0.7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4.25" x14ac:dyDescent="0.7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.5" x14ac:dyDescent="0.7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4.25" x14ac:dyDescent="0.7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9" x14ac:dyDescent="0.7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4.25" x14ac:dyDescent="0.7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9" x14ac:dyDescent="0.7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9" x14ac:dyDescent="0.7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4.25" x14ac:dyDescent="0.7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4.25" x14ac:dyDescent="0.7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4.25" x14ac:dyDescent="0.7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9" x14ac:dyDescent="0.7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9" x14ac:dyDescent="0.7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4.25" x14ac:dyDescent="0.7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4.25" x14ac:dyDescent="0.7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4.25" x14ac:dyDescent="0.7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4.25" x14ac:dyDescent="0.7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4.25" x14ac:dyDescent="0.7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9" x14ac:dyDescent="0.7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4.25" x14ac:dyDescent="0.7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7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9" x14ac:dyDescent="0.7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4.25" x14ac:dyDescent="0.7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4.25" x14ac:dyDescent="0.7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4.25" x14ac:dyDescent="0.7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4.25" x14ac:dyDescent="0.7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4.25" x14ac:dyDescent="0.7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4.25" x14ac:dyDescent="0.7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4.25" x14ac:dyDescent="0.7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4.25" x14ac:dyDescent="0.7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 s="12">
        <f t="shared" ref="P2818:P2881" si="177">IFERROR(ROUND(E2818/L2818,2),0)</f>
        <v>25.13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9" x14ac:dyDescent="0.7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 s="12">
        <f t="shared" si="177"/>
        <v>23.64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4.25" x14ac:dyDescent="0.7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4.25" x14ac:dyDescent="0.7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4.25" x14ac:dyDescent="0.7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9" x14ac:dyDescent="0.7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9" x14ac:dyDescent="0.7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9" x14ac:dyDescent="0.7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4.25" x14ac:dyDescent="0.7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9" x14ac:dyDescent="0.7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9" x14ac:dyDescent="0.7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9" x14ac:dyDescent="0.7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4.25" x14ac:dyDescent="0.7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4.25" x14ac:dyDescent="0.7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.5" x14ac:dyDescent="0.7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4.25" x14ac:dyDescent="0.7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4.25" x14ac:dyDescent="0.7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7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4.25" x14ac:dyDescent="0.7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4.25" x14ac:dyDescent="0.7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9" x14ac:dyDescent="0.7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9" x14ac:dyDescent="0.7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4.25" x14ac:dyDescent="0.7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4.25" x14ac:dyDescent="0.7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9" x14ac:dyDescent="0.7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4.25" x14ac:dyDescent="0.7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4.25" x14ac:dyDescent="0.7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4.25" x14ac:dyDescent="0.7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4.25" x14ac:dyDescent="0.7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4.25" x14ac:dyDescent="0.7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9" x14ac:dyDescent="0.7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4.25" x14ac:dyDescent="0.7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9" x14ac:dyDescent="0.7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4.25" x14ac:dyDescent="0.7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4.25" x14ac:dyDescent="0.7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4.25" x14ac:dyDescent="0.7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4.25" x14ac:dyDescent="0.7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4.25" x14ac:dyDescent="0.7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4.25" x14ac:dyDescent="0.7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9" x14ac:dyDescent="0.7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4.25" x14ac:dyDescent="0.7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9" x14ac:dyDescent="0.7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4.25" x14ac:dyDescent="0.7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4.25" x14ac:dyDescent="0.7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9" x14ac:dyDescent="0.7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4.25" x14ac:dyDescent="0.7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4.25" x14ac:dyDescent="0.7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4.25" x14ac:dyDescent="0.7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7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4.25" x14ac:dyDescent="0.7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4.25" x14ac:dyDescent="0.7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9" x14ac:dyDescent="0.7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9" x14ac:dyDescent="0.7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9" x14ac:dyDescent="0.7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9" x14ac:dyDescent="0.7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4.25" x14ac:dyDescent="0.7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4.25" x14ac:dyDescent="0.7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9" x14ac:dyDescent="0.7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4.25" x14ac:dyDescent="0.7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4.25" x14ac:dyDescent="0.7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4.25" x14ac:dyDescent="0.7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4.25" x14ac:dyDescent="0.7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4.25" x14ac:dyDescent="0.7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4.25" x14ac:dyDescent="0.7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4.25" x14ac:dyDescent="0.7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 s="12">
        <f t="shared" ref="P2882:P2945" si="181">IFERROR(ROUND(E2882/L2882,2),0)</f>
        <v>96.55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4.25" x14ac:dyDescent="0.7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 s="12">
        <f t="shared" si="181"/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4.25" x14ac:dyDescent="0.7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9" x14ac:dyDescent="0.7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.5" x14ac:dyDescent="0.7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.5" x14ac:dyDescent="0.7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4.25" x14ac:dyDescent="0.7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4.25" x14ac:dyDescent="0.7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4.25" x14ac:dyDescent="0.7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4.25" x14ac:dyDescent="0.7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4.25" x14ac:dyDescent="0.7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4.25" x14ac:dyDescent="0.7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4.25" x14ac:dyDescent="0.7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7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.5" x14ac:dyDescent="0.7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4.25" x14ac:dyDescent="0.7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4.25" x14ac:dyDescent="0.7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4.25" x14ac:dyDescent="0.7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4.25" x14ac:dyDescent="0.7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4.25" x14ac:dyDescent="0.7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9" x14ac:dyDescent="0.7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4.25" x14ac:dyDescent="0.7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4.25" x14ac:dyDescent="0.7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4.25" x14ac:dyDescent="0.7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4.25" x14ac:dyDescent="0.7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4.25" x14ac:dyDescent="0.7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9" x14ac:dyDescent="0.7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4.25" x14ac:dyDescent="0.7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9" x14ac:dyDescent="0.7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9" x14ac:dyDescent="0.7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4.25" x14ac:dyDescent="0.7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9" x14ac:dyDescent="0.7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4.25" x14ac:dyDescent="0.7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4.25" x14ac:dyDescent="0.7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.5" x14ac:dyDescent="0.7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4.25" x14ac:dyDescent="0.7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4.25" x14ac:dyDescent="0.7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4.25" x14ac:dyDescent="0.7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4.25" x14ac:dyDescent="0.7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4.25" x14ac:dyDescent="0.7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4.25" x14ac:dyDescent="0.7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.5" x14ac:dyDescent="0.7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4.25" x14ac:dyDescent="0.7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4.25" x14ac:dyDescent="0.7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4.25" x14ac:dyDescent="0.7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4.25" x14ac:dyDescent="0.7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4.25" x14ac:dyDescent="0.7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4.25" x14ac:dyDescent="0.7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.5" x14ac:dyDescent="0.7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4.25" x14ac:dyDescent="0.7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4.25" x14ac:dyDescent="0.7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9" x14ac:dyDescent="0.7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4.25" x14ac:dyDescent="0.7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4.25" x14ac:dyDescent="0.7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4.25" x14ac:dyDescent="0.7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4.25" x14ac:dyDescent="0.7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4.25" x14ac:dyDescent="0.7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.5" x14ac:dyDescent="0.7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4.25" x14ac:dyDescent="0.7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4.25" x14ac:dyDescent="0.7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4.25" x14ac:dyDescent="0.7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4.25" x14ac:dyDescent="0.7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4.25" x14ac:dyDescent="0.7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4.25" x14ac:dyDescent="0.7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4.25" x14ac:dyDescent="0.7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 s="12">
        <f t="shared" ref="P2946:P3009" si="185">IFERROR(ROUND(E2946/L2946,2),0)</f>
        <v>100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9" x14ac:dyDescent="0.7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 s="12">
        <f t="shared" si="185"/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4.25" x14ac:dyDescent="0.7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9" x14ac:dyDescent="0.7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9" x14ac:dyDescent="0.7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4.25" x14ac:dyDescent="0.7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4.25" x14ac:dyDescent="0.7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9" x14ac:dyDescent="0.7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4.25" x14ac:dyDescent="0.7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4.25" x14ac:dyDescent="0.7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4.25" x14ac:dyDescent="0.7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.5" x14ac:dyDescent="0.7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4.25" x14ac:dyDescent="0.7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4.25" x14ac:dyDescent="0.7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4.25" x14ac:dyDescent="0.7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4.25" x14ac:dyDescent="0.7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4.25" x14ac:dyDescent="0.7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4.25" x14ac:dyDescent="0.7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4.25" x14ac:dyDescent="0.7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9" x14ac:dyDescent="0.7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4.25" x14ac:dyDescent="0.7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9" x14ac:dyDescent="0.7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4.25" x14ac:dyDescent="0.7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4.25" x14ac:dyDescent="0.7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.5" x14ac:dyDescent="0.7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4.25" x14ac:dyDescent="0.7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4.25" x14ac:dyDescent="0.7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4.25" x14ac:dyDescent="0.7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.5" x14ac:dyDescent="0.7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4.25" x14ac:dyDescent="0.7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9" x14ac:dyDescent="0.7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4.25" x14ac:dyDescent="0.7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4.25" x14ac:dyDescent="0.7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9" x14ac:dyDescent="0.7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9" x14ac:dyDescent="0.7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4.25" x14ac:dyDescent="0.7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4.25" x14ac:dyDescent="0.7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9" x14ac:dyDescent="0.7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4.25" x14ac:dyDescent="0.7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4.25" x14ac:dyDescent="0.7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9" x14ac:dyDescent="0.7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9" x14ac:dyDescent="0.7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4.25" x14ac:dyDescent="0.7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9" x14ac:dyDescent="0.7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4.25" x14ac:dyDescent="0.7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7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4.25" x14ac:dyDescent="0.7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4.25" x14ac:dyDescent="0.7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4.25" x14ac:dyDescent="0.7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7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4.25" x14ac:dyDescent="0.7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4.25" x14ac:dyDescent="0.7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.5" x14ac:dyDescent="0.7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4.25" x14ac:dyDescent="0.7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4.25" x14ac:dyDescent="0.7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4.25" x14ac:dyDescent="0.7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4.25" x14ac:dyDescent="0.7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4.25" x14ac:dyDescent="0.7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.5" x14ac:dyDescent="0.7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4.25" x14ac:dyDescent="0.7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9" x14ac:dyDescent="0.7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9" x14ac:dyDescent="0.7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.5" x14ac:dyDescent="0.7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.5" x14ac:dyDescent="0.7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4.25" x14ac:dyDescent="0.7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 s="12">
        <f t="shared" ref="P3010:P3073" si="189">IFERROR(ROUND(E3010/L3010,2),0)</f>
        <v>116.73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4.25" x14ac:dyDescent="0.7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 s="12">
        <f t="shared" si="189"/>
        <v>233.9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4.25" x14ac:dyDescent="0.7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4.25" x14ac:dyDescent="0.7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4.25" x14ac:dyDescent="0.7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4.25" x14ac:dyDescent="0.7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4.25" x14ac:dyDescent="0.7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4.25" x14ac:dyDescent="0.7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9" x14ac:dyDescent="0.7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4.25" x14ac:dyDescent="0.7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4.25" x14ac:dyDescent="0.7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4.25" x14ac:dyDescent="0.7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9" x14ac:dyDescent="0.7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4.25" x14ac:dyDescent="0.7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4.25" x14ac:dyDescent="0.7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9" x14ac:dyDescent="0.7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4.25" x14ac:dyDescent="0.7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4.25" x14ac:dyDescent="0.7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9" x14ac:dyDescent="0.7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4.25" x14ac:dyDescent="0.7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.5" x14ac:dyDescent="0.7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4.25" x14ac:dyDescent="0.7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4.25" x14ac:dyDescent="0.7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3.75" x14ac:dyDescent="0.7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4.25" x14ac:dyDescent="0.7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4.25" x14ac:dyDescent="0.7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3.75" x14ac:dyDescent="0.7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.5" x14ac:dyDescent="0.7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4.25" x14ac:dyDescent="0.7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9" x14ac:dyDescent="0.7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4.25" x14ac:dyDescent="0.7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4.25" x14ac:dyDescent="0.7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4.25" x14ac:dyDescent="0.7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.5" x14ac:dyDescent="0.7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9" x14ac:dyDescent="0.7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4.25" x14ac:dyDescent="0.7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4.25" x14ac:dyDescent="0.7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9" x14ac:dyDescent="0.7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9" x14ac:dyDescent="0.7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4.25" x14ac:dyDescent="0.7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59" x14ac:dyDescent="0.7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9" x14ac:dyDescent="0.7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.5" x14ac:dyDescent="0.7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9" x14ac:dyDescent="0.7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4.25" x14ac:dyDescent="0.7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9" x14ac:dyDescent="0.7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9" x14ac:dyDescent="0.7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4.25" x14ac:dyDescent="0.7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4.25" x14ac:dyDescent="0.7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4.25" x14ac:dyDescent="0.7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9" x14ac:dyDescent="0.7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4.25" x14ac:dyDescent="0.7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.5" x14ac:dyDescent="0.7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7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4.25" x14ac:dyDescent="0.7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4.25" x14ac:dyDescent="0.7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.5" x14ac:dyDescent="0.7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4.25" x14ac:dyDescent="0.7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4.25" x14ac:dyDescent="0.7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4.25" x14ac:dyDescent="0.7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9" x14ac:dyDescent="0.7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4.25" x14ac:dyDescent="0.7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4.25" x14ac:dyDescent="0.7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4.25" x14ac:dyDescent="0.7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9" x14ac:dyDescent="0.7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 s="12">
        <f t="shared" ref="P3074:P3137" si="193">IFERROR(ROUND(E3074/L3074,2),0)</f>
        <v>1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4.25" x14ac:dyDescent="0.7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 s="12">
        <f t="shared" si="193"/>
        <v>92.14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9" x14ac:dyDescent="0.7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4.25" x14ac:dyDescent="0.7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.5" x14ac:dyDescent="0.7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4.25" x14ac:dyDescent="0.7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4.25" x14ac:dyDescent="0.7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4.25" x14ac:dyDescent="0.7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4.25" x14ac:dyDescent="0.7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4.25" x14ac:dyDescent="0.7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4.25" x14ac:dyDescent="0.7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9" x14ac:dyDescent="0.7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9" x14ac:dyDescent="0.7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4.25" x14ac:dyDescent="0.7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9" x14ac:dyDescent="0.7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4.25" x14ac:dyDescent="0.7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4.25" x14ac:dyDescent="0.7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4.25" x14ac:dyDescent="0.7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4.25" x14ac:dyDescent="0.7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9" x14ac:dyDescent="0.7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4.25" x14ac:dyDescent="0.7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9" x14ac:dyDescent="0.7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4.25" x14ac:dyDescent="0.7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4.25" x14ac:dyDescent="0.7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4.25" x14ac:dyDescent="0.7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4.25" x14ac:dyDescent="0.7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9" x14ac:dyDescent="0.7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4.25" x14ac:dyDescent="0.7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4.25" x14ac:dyDescent="0.7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9" x14ac:dyDescent="0.7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9" x14ac:dyDescent="0.7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.5" x14ac:dyDescent="0.7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4.25" x14ac:dyDescent="0.7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4.25" x14ac:dyDescent="0.7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9" x14ac:dyDescent="0.7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4.25" x14ac:dyDescent="0.7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29.5" x14ac:dyDescent="0.7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4.25" x14ac:dyDescent="0.7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4.25" x14ac:dyDescent="0.7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4.25" x14ac:dyDescent="0.7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4.25" x14ac:dyDescent="0.7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4.25" x14ac:dyDescent="0.7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4.25" x14ac:dyDescent="0.7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4.25" x14ac:dyDescent="0.7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4.25" x14ac:dyDescent="0.7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4.25" x14ac:dyDescent="0.7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.5" x14ac:dyDescent="0.7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9" x14ac:dyDescent="0.7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4.25" x14ac:dyDescent="0.7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.5" x14ac:dyDescent="0.7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7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4.25" x14ac:dyDescent="0.7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4.25" x14ac:dyDescent="0.7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7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3.75" x14ac:dyDescent="0.7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4.25" x14ac:dyDescent="0.7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4.25" x14ac:dyDescent="0.7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9" x14ac:dyDescent="0.7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4.25" x14ac:dyDescent="0.7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.5" x14ac:dyDescent="0.7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.5" x14ac:dyDescent="0.7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4.25" x14ac:dyDescent="0.7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4.25" x14ac:dyDescent="0.7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4.25" x14ac:dyDescent="0.7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4.25" x14ac:dyDescent="0.7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 s="12">
        <f t="shared" ref="P3138:P3201" si="197">IFERROR(ROUND(E3138/L3138,2),0)</f>
        <v>29.05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.5" x14ac:dyDescent="0.7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 s="12">
        <f t="shared" si="197"/>
        <v>50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9" x14ac:dyDescent="0.7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4.25" x14ac:dyDescent="0.7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9" x14ac:dyDescent="0.7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9" x14ac:dyDescent="0.7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4.25" x14ac:dyDescent="0.7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9" x14ac:dyDescent="0.7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9" x14ac:dyDescent="0.7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4.25" x14ac:dyDescent="0.7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4.25" x14ac:dyDescent="0.7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4.25" x14ac:dyDescent="0.7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.5" x14ac:dyDescent="0.7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4.25" x14ac:dyDescent="0.7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9" x14ac:dyDescent="0.7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4.25" x14ac:dyDescent="0.7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4.25" x14ac:dyDescent="0.7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4.25" x14ac:dyDescent="0.7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4.25" x14ac:dyDescent="0.7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4.25" x14ac:dyDescent="0.7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4.25" x14ac:dyDescent="0.7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.5" x14ac:dyDescent="0.7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.5" x14ac:dyDescent="0.7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4.25" x14ac:dyDescent="0.7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4.25" x14ac:dyDescent="0.7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9" x14ac:dyDescent="0.7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9" x14ac:dyDescent="0.7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4.25" x14ac:dyDescent="0.7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9" x14ac:dyDescent="0.7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9" x14ac:dyDescent="0.7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4.25" x14ac:dyDescent="0.7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.5" x14ac:dyDescent="0.7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4.25" x14ac:dyDescent="0.7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.5" x14ac:dyDescent="0.7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4.25" x14ac:dyDescent="0.7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9" x14ac:dyDescent="0.7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4.25" x14ac:dyDescent="0.7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4.25" x14ac:dyDescent="0.7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9" x14ac:dyDescent="0.7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9" x14ac:dyDescent="0.7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9" x14ac:dyDescent="0.7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4.25" x14ac:dyDescent="0.7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9" x14ac:dyDescent="0.7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4.25" x14ac:dyDescent="0.7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4.25" x14ac:dyDescent="0.7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4.25" x14ac:dyDescent="0.7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9" x14ac:dyDescent="0.7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4.25" x14ac:dyDescent="0.7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4.25" x14ac:dyDescent="0.7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4.25" x14ac:dyDescent="0.7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4.25" x14ac:dyDescent="0.7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9" x14ac:dyDescent="0.7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4.25" x14ac:dyDescent="0.7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9" x14ac:dyDescent="0.7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4.25" x14ac:dyDescent="0.7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4.25" x14ac:dyDescent="0.7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4.25" x14ac:dyDescent="0.7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4.25" x14ac:dyDescent="0.7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9" x14ac:dyDescent="0.7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4.25" x14ac:dyDescent="0.7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4.25" x14ac:dyDescent="0.7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.5" x14ac:dyDescent="0.7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9" x14ac:dyDescent="0.7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4.25" x14ac:dyDescent="0.7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9" x14ac:dyDescent="0.7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 s="12">
        <f t="shared" ref="P3202:P3265" si="201">IFERROR(ROUND(E3202/L3202,2),0)</f>
        <v>1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4.25" x14ac:dyDescent="0.7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 s="12">
        <f t="shared" si="201"/>
        <v>12.5</v>
      </c>
      <c r="Q3203" s="14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4.25" x14ac:dyDescent="0.7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4.25" x14ac:dyDescent="0.7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4.25" x14ac:dyDescent="0.7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4.25" x14ac:dyDescent="0.7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4.25" x14ac:dyDescent="0.7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4.25" x14ac:dyDescent="0.7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4.25" x14ac:dyDescent="0.7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4.25" x14ac:dyDescent="0.7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4.25" x14ac:dyDescent="0.7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9" x14ac:dyDescent="0.7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.5" x14ac:dyDescent="0.7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4.25" x14ac:dyDescent="0.7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9" x14ac:dyDescent="0.7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9" x14ac:dyDescent="0.7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4.25" x14ac:dyDescent="0.7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.5" x14ac:dyDescent="0.7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4.25" x14ac:dyDescent="0.7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4.25" x14ac:dyDescent="0.7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.5" x14ac:dyDescent="0.7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9" x14ac:dyDescent="0.7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4.25" x14ac:dyDescent="0.7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.5" x14ac:dyDescent="0.7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9" x14ac:dyDescent="0.7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4.25" x14ac:dyDescent="0.7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4.25" x14ac:dyDescent="0.7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4.25" x14ac:dyDescent="0.7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.5" x14ac:dyDescent="0.7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4.25" x14ac:dyDescent="0.7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4.25" x14ac:dyDescent="0.7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4.25" x14ac:dyDescent="0.7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4.25" x14ac:dyDescent="0.7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4.25" x14ac:dyDescent="0.7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4.25" x14ac:dyDescent="0.7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4.25" x14ac:dyDescent="0.7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4.25" x14ac:dyDescent="0.7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.5" x14ac:dyDescent="0.7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4.25" x14ac:dyDescent="0.7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9" x14ac:dyDescent="0.7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4.25" x14ac:dyDescent="0.7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9" x14ac:dyDescent="0.7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29.5" x14ac:dyDescent="0.7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4.25" x14ac:dyDescent="0.7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4.25" x14ac:dyDescent="0.7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4.25" x14ac:dyDescent="0.7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4.25" x14ac:dyDescent="0.7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4.25" x14ac:dyDescent="0.7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.5" x14ac:dyDescent="0.7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4.25" x14ac:dyDescent="0.7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9" x14ac:dyDescent="0.7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4.25" x14ac:dyDescent="0.7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4.25" x14ac:dyDescent="0.7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4.25" x14ac:dyDescent="0.7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4.25" x14ac:dyDescent="0.7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9" x14ac:dyDescent="0.7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4.25" x14ac:dyDescent="0.7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4.25" x14ac:dyDescent="0.7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4.25" x14ac:dyDescent="0.7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4.25" x14ac:dyDescent="0.7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4.25" x14ac:dyDescent="0.7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4.25" x14ac:dyDescent="0.7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.5" x14ac:dyDescent="0.7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.5" x14ac:dyDescent="0.7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.5" x14ac:dyDescent="0.7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 s="12">
        <f t="shared" ref="P3266:P3329" si="205">IFERROR(ROUND(E3266/L3266,2),0)</f>
        <v>52.55</v>
      </c>
      <c r="Q3266" s="14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4.25" x14ac:dyDescent="0.7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 s="12">
        <f t="shared" si="205"/>
        <v>70.290000000000006</v>
      </c>
      <c r="Q3267" s="14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4.25" x14ac:dyDescent="0.7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4.25" x14ac:dyDescent="0.7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4.25" x14ac:dyDescent="0.7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4.25" x14ac:dyDescent="0.7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9" x14ac:dyDescent="0.7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7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4.25" x14ac:dyDescent="0.7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9" x14ac:dyDescent="0.7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4.25" x14ac:dyDescent="0.7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4.25" x14ac:dyDescent="0.7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4.25" x14ac:dyDescent="0.7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9" x14ac:dyDescent="0.7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4.25" x14ac:dyDescent="0.7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9" x14ac:dyDescent="0.7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9" x14ac:dyDescent="0.7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.5" x14ac:dyDescent="0.7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4.25" x14ac:dyDescent="0.7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9" x14ac:dyDescent="0.7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4.25" x14ac:dyDescent="0.7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7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9" x14ac:dyDescent="0.7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.5" x14ac:dyDescent="0.7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4.25" x14ac:dyDescent="0.7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9" x14ac:dyDescent="0.7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3.75" x14ac:dyDescent="0.7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9" x14ac:dyDescent="0.7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4.25" x14ac:dyDescent="0.7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9" x14ac:dyDescent="0.7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4.25" x14ac:dyDescent="0.7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4.25" x14ac:dyDescent="0.7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4.25" x14ac:dyDescent="0.7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4.25" x14ac:dyDescent="0.7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4.25" x14ac:dyDescent="0.7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4.25" x14ac:dyDescent="0.7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4.25" x14ac:dyDescent="0.7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4.25" x14ac:dyDescent="0.7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7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4.25" x14ac:dyDescent="0.7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4.25" x14ac:dyDescent="0.7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4.25" x14ac:dyDescent="0.7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9" x14ac:dyDescent="0.7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4.25" x14ac:dyDescent="0.7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4.25" x14ac:dyDescent="0.7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.5" x14ac:dyDescent="0.7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.5" x14ac:dyDescent="0.7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4.25" x14ac:dyDescent="0.7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4.25" x14ac:dyDescent="0.7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4.25" x14ac:dyDescent="0.7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4.25" x14ac:dyDescent="0.7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4.25" x14ac:dyDescent="0.7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3.75" x14ac:dyDescent="0.7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4.25" x14ac:dyDescent="0.7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.5" x14ac:dyDescent="0.7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9" x14ac:dyDescent="0.7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4.25" x14ac:dyDescent="0.7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9" x14ac:dyDescent="0.7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4.25" x14ac:dyDescent="0.7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4.25" x14ac:dyDescent="0.7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4.25" x14ac:dyDescent="0.7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4.25" x14ac:dyDescent="0.7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4.25" x14ac:dyDescent="0.7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4.25" x14ac:dyDescent="0.7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4.25" x14ac:dyDescent="0.7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 s="12">
        <f t="shared" ref="P3330:P3393" si="209">IFERROR(ROUND(E3330/L3330,2),0)</f>
        <v>292.77999999999997</v>
      </c>
      <c r="Q3330" s="14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4.25" x14ac:dyDescent="0.7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 s="12">
        <f t="shared" si="209"/>
        <v>44.92</v>
      </c>
      <c r="Q3331" s="14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4.25" x14ac:dyDescent="0.7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4.25" x14ac:dyDescent="0.7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4.25" x14ac:dyDescent="0.7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4.25" x14ac:dyDescent="0.7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.5" x14ac:dyDescent="0.7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4.25" x14ac:dyDescent="0.7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4.25" x14ac:dyDescent="0.7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4.25" x14ac:dyDescent="0.7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.5" x14ac:dyDescent="0.7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4.25" x14ac:dyDescent="0.7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4.25" x14ac:dyDescent="0.7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4.25" x14ac:dyDescent="0.7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4.25" x14ac:dyDescent="0.7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4.25" x14ac:dyDescent="0.7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4.25" x14ac:dyDescent="0.7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4.25" x14ac:dyDescent="0.7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4.25" x14ac:dyDescent="0.7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9" x14ac:dyDescent="0.7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4.25" x14ac:dyDescent="0.7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4.25" x14ac:dyDescent="0.7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9" x14ac:dyDescent="0.7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4.25" x14ac:dyDescent="0.7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9" x14ac:dyDescent="0.7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4.25" x14ac:dyDescent="0.7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4.25" x14ac:dyDescent="0.7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4.25" x14ac:dyDescent="0.7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4.25" x14ac:dyDescent="0.7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4.25" x14ac:dyDescent="0.7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4.25" x14ac:dyDescent="0.7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4.25" x14ac:dyDescent="0.7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.5" x14ac:dyDescent="0.7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9" x14ac:dyDescent="0.7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4.25" x14ac:dyDescent="0.7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4.25" x14ac:dyDescent="0.7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4.25" x14ac:dyDescent="0.7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4.25" x14ac:dyDescent="0.7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4.25" x14ac:dyDescent="0.7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4.25" x14ac:dyDescent="0.7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4.25" x14ac:dyDescent="0.7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4.25" x14ac:dyDescent="0.7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.5" x14ac:dyDescent="0.7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.5" x14ac:dyDescent="0.7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4.25" x14ac:dyDescent="0.7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4.25" x14ac:dyDescent="0.7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4.25" x14ac:dyDescent="0.7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4.25" x14ac:dyDescent="0.7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4.25" x14ac:dyDescent="0.7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4.25" x14ac:dyDescent="0.7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4.25" x14ac:dyDescent="0.7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9" x14ac:dyDescent="0.7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9" x14ac:dyDescent="0.7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4.25" x14ac:dyDescent="0.7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9" x14ac:dyDescent="0.7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4.25" x14ac:dyDescent="0.7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4.25" x14ac:dyDescent="0.7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9" x14ac:dyDescent="0.7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4.25" x14ac:dyDescent="0.7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9" x14ac:dyDescent="0.7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9" x14ac:dyDescent="0.7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4.25" x14ac:dyDescent="0.7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9" x14ac:dyDescent="0.7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4.25" x14ac:dyDescent="0.7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9" x14ac:dyDescent="0.7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 s="12">
        <f t="shared" ref="P3394:P3457" si="213">IFERROR(ROUND(E3394/L3394,2),0)</f>
        <v>41.67</v>
      </c>
      <c r="Q3394" s="14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4.25" x14ac:dyDescent="0.7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 s="12">
        <f t="shared" si="213"/>
        <v>36.07</v>
      </c>
      <c r="Q3395" s="14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4.25" x14ac:dyDescent="0.7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.5" x14ac:dyDescent="0.7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4.25" x14ac:dyDescent="0.7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.5" x14ac:dyDescent="0.7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4.25" x14ac:dyDescent="0.7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4.25" x14ac:dyDescent="0.7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4.25" x14ac:dyDescent="0.7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9" x14ac:dyDescent="0.7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4.25" x14ac:dyDescent="0.7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4.25" x14ac:dyDescent="0.7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9" x14ac:dyDescent="0.7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4.25" x14ac:dyDescent="0.7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4.25" x14ac:dyDescent="0.7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9" x14ac:dyDescent="0.7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4.25" x14ac:dyDescent="0.7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4.25" x14ac:dyDescent="0.7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4.25" x14ac:dyDescent="0.7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4.25" x14ac:dyDescent="0.7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4.25" x14ac:dyDescent="0.7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9" x14ac:dyDescent="0.7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4.25" x14ac:dyDescent="0.7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4.25" x14ac:dyDescent="0.7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9" x14ac:dyDescent="0.7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4.25" x14ac:dyDescent="0.7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4.25" x14ac:dyDescent="0.7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9" x14ac:dyDescent="0.7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4.25" x14ac:dyDescent="0.7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4.25" x14ac:dyDescent="0.7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4.25" x14ac:dyDescent="0.7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4.25" x14ac:dyDescent="0.7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4.25" x14ac:dyDescent="0.7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4.25" x14ac:dyDescent="0.7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4.25" x14ac:dyDescent="0.7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4.25" x14ac:dyDescent="0.7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4.25" x14ac:dyDescent="0.7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4.25" x14ac:dyDescent="0.7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4.25" x14ac:dyDescent="0.7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4.25" x14ac:dyDescent="0.7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4.25" x14ac:dyDescent="0.7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4.25" x14ac:dyDescent="0.7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4.25" x14ac:dyDescent="0.7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4.25" x14ac:dyDescent="0.7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4.25" x14ac:dyDescent="0.7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9" x14ac:dyDescent="0.7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4.25" x14ac:dyDescent="0.7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.5" x14ac:dyDescent="0.7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4.25" x14ac:dyDescent="0.7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4.25" x14ac:dyDescent="0.7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4.25" x14ac:dyDescent="0.7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4.25" x14ac:dyDescent="0.7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4.25" x14ac:dyDescent="0.7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4.25" x14ac:dyDescent="0.7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4.25" x14ac:dyDescent="0.7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.5" x14ac:dyDescent="0.7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4.25" x14ac:dyDescent="0.7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4.25" x14ac:dyDescent="0.7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4.25" x14ac:dyDescent="0.7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4.25" x14ac:dyDescent="0.7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4.25" x14ac:dyDescent="0.7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4.25" x14ac:dyDescent="0.7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9" x14ac:dyDescent="0.7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4.25" x14ac:dyDescent="0.7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4.25" x14ac:dyDescent="0.7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 s="12">
        <f t="shared" ref="P3458:P3521" si="217">IFERROR(ROUND(E3458/L3458,2),0)</f>
        <v>358.69</v>
      </c>
      <c r="Q3458" s="14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.5" x14ac:dyDescent="0.7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 s="12">
        <f t="shared" si="217"/>
        <v>50.98</v>
      </c>
      <c r="Q3459" s="14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4.25" x14ac:dyDescent="0.7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4.25" x14ac:dyDescent="0.7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4.25" x14ac:dyDescent="0.7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9" x14ac:dyDescent="0.7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4.25" x14ac:dyDescent="0.7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4.25" x14ac:dyDescent="0.7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9" x14ac:dyDescent="0.7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4.25" x14ac:dyDescent="0.7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4.25" x14ac:dyDescent="0.7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7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4.25" x14ac:dyDescent="0.7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9" x14ac:dyDescent="0.7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.5" x14ac:dyDescent="0.7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4.25" x14ac:dyDescent="0.7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4.25" x14ac:dyDescent="0.7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4.25" x14ac:dyDescent="0.7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4.25" x14ac:dyDescent="0.7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4.25" x14ac:dyDescent="0.7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9" x14ac:dyDescent="0.7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4.25" x14ac:dyDescent="0.7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4.25" x14ac:dyDescent="0.7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4.25" x14ac:dyDescent="0.7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4.25" x14ac:dyDescent="0.7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4.25" x14ac:dyDescent="0.7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4.25" x14ac:dyDescent="0.7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4.25" x14ac:dyDescent="0.7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9" x14ac:dyDescent="0.7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4.25" x14ac:dyDescent="0.7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4.25" x14ac:dyDescent="0.7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4.25" x14ac:dyDescent="0.7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9" x14ac:dyDescent="0.7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4.25" x14ac:dyDescent="0.7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4.25" x14ac:dyDescent="0.7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9" x14ac:dyDescent="0.7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4.25" x14ac:dyDescent="0.7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4.25" x14ac:dyDescent="0.7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4.25" x14ac:dyDescent="0.7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4.25" x14ac:dyDescent="0.7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9" x14ac:dyDescent="0.7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9" x14ac:dyDescent="0.7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9" x14ac:dyDescent="0.7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4.25" x14ac:dyDescent="0.7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9" x14ac:dyDescent="0.7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4.25" x14ac:dyDescent="0.7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4.25" x14ac:dyDescent="0.7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4.25" x14ac:dyDescent="0.7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4.25" x14ac:dyDescent="0.7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8.5" x14ac:dyDescent="0.7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4.25" x14ac:dyDescent="0.7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4.25" x14ac:dyDescent="0.7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4.25" x14ac:dyDescent="0.7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4.25" x14ac:dyDescent="0.7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9" x14ac:dyDescent="0.7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4.25" x14ac:dyDescent="0.7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4.25" x14ac:dyDescent="0.7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4.25" x14ac:dyDescent="0.7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4.25" x14ac:dyDescent="0.7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4.25" x14ac:dyDescent="0.7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4.25" x14ac:dyDescent="0.7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4.25" x14ac:dyDescent="0.7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4.25" x14ac:dyDescent="0.7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4.25" x14ac:dyDescent="0.7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4.25" x14ac:dyDescent="0.7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 s="12">
        <f t="shared" ref="P3522:P3585" si="221">IFERROR(ROUND(E3522/L3522,2),0)</f>
        <v>95.95</v>
      </c>
      <c r="Q3522" s="14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9" x14ac:dyDescent="0.7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 s="12">
        <f t="shared" si="221"/>
        <v>45.62</v>
      </c>
      <c r="Q3523" s="14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4.25" x14ac:dyDescent="0.7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4.25" x14ac:dyDescent="0.7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4.25" x14ac:dyDescent="0.7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4.25" x14ac:dyDescent="0.7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4.25" x14ac:dyDescent="0.7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4.25" x14ac:dyDescent="0.7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4.25" x14ac:dyDescent="0.7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9" x14ac:dyDescent="0.7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4.25" x14ac:dyDescent="0.7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7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9" x14ac:dyDescent="0.7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9" x14ac:dyDescent="0.7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4.25" x14ac:dyDescent="0.7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4.25" x14ac:dyDescent="0.7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4.25" x14ac:dyDescent="0.7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4.25" x14ac:dyDescent="0.7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4.25" x14ac:dyDescent="0.7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4.25" x14ac:dyDescent="0.7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9" x14ac:dyDescent="0.7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4.25" x14ac:dyDescent="0.7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4.25" x14ac:dyDescent="0.7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4.25" x14ac:dyDescent="0.7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.5" x14ac:dyDescent="0.7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4.25" x14ac:dyDescent="0.7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4.25" x14ac:dyDescent="0.7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4.25" x14ac:dyDescent="0.7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4.25" x14ac:dyDescent="0.7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4.25" x14ac:dyDescent="0.7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9" x14ac:dyDescent="0.7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4.25" x14ac:dyDescent="0.7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4.25" x14ac:dyDescent="0.7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4.25" x14ac:dyDescent="0.7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4.25" x14ac:dyDescent="0.7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4.25" x14ac:dyDescent="0.7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9" x14ac:dyDescent="0.7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9" x14ac:dyDescent="0.7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4.25" x14ac:dyDescent="0.7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9" x14ac:dyDescent="0.7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4.25" x14ac:dyDescent="0.7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03.25" x14ac:dyDescent="0.7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4.25" x14ac:dyDescent="0.7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4.25" x14ac:dyDescent="0.7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.5" x14ac:dyDescent="0.7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4.25" x14ac:dyDescent="0.7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4.25" x14ac:dyDescent="0.7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4.25" x14ac:dyDescent="0.7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4.25" x14ac:dyDescent="0.7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4.25" x14ac:dyDescent="0.7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4.25" x14ac:dyDescent="0.7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4.25" x14ac:dyDescent="0.7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.5" x14ac:dyDescent="0.7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4.25" x14ac:dyDescent="0.7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4.25" x14ac:dyDescent="0.7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4.25" x14ac:dyDescent="0.7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4.25" x14ac:dyDescent="0.7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4.25" x14ac:dyDescent="0.7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4.25" x14ac:dyDescent="0.7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4.25" x14ac:dyDescent="0.7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4.25" x14ac:dyDescent="0.7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4.25" x14ac:dyDescent="0.7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4.25" x14ac:dyDescent="0.7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4.25" x14ac:dyDescent="0.7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8.5" x14ac:dyDescent="0.7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 s="12">
        <f t="shared" ref="P3586:P3649" si="225">IFERROR(ROUND(E3586/L3586,2),0)</f>
        <v>30.94</v>
      </c>
      <c r="Q3586" s="14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4.25" x14ac:dyDescent="0.7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 s="12">
        <f t="shared" si="225"/>
        <v>176.09</v>
      </c>
      <c r="Q3587" s="14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29.5" x14ac:dyDescent="0.7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4.25" x14ac:dyDescent="0.7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4.25" x14ac:dyDescent="0.7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4.25" x14ac:dyDescent="0.7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4.25" x14ac:dyDescent="0.7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4.25" x14ac:dyDescent="0.7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4.25" x14ac:dyDescent="0.7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4.25" x14ac:dyDescent="0.7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9" x14ac:dyDescent="0.7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.5" x14ac:dyDescent="0.7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4.25" x14ac:dyDescent="0.7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.5" x14ac:dyDescent="0.7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4.25" x14ac:dyDescent="0.7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4.25" x14ac:dyDescent="0.7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.5" x14ac:dyDescent="0.7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4.25" x14ac:dyDescent="0.7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9" x14ac:dyDescent="0.7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4.25" x14ac:dyDescent="0.7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4.25" x14ac:dyDescent="0.7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9" x14ac:dyDescent="0.7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4.25" x14ac:dyDescent="0.7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.5" x14ac:dyDescent="0.7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4.25" x14ac:dyDescent="0.7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4.25" x14ac:dyDescent="0.7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4.25" x14ac:dyDescent="0.7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4.25" x14ac:dyDescent="0.7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4.25" x14ac:dyDescent="0.7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4.25" x14ac:dyDescent="0.7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4.25" x14ac:dyDescent="0.7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4.25" x14ac:dyDescent="0.7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4.25" x14ac:dyDescent="0.7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4.25" x14ac:dyDescent="0.7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4.25" x14ac:dyDescent="0.7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4.25" x14ac:dyDescent="0.7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4.25" x14ac:dyDescent="0.7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4.25" x14ac:dyDescent="0.7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.5" x14ac:dyDescent="0.7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.5" x14ac:dyDescent="0.7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3.75" x14ac:dyDescent="0.7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9" x14ac:dyDescent="0.7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4.25" x14ac:dyDescent="0.7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4.25" x14ac:dyDescent="0.7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4.25" x14ac:dyDescent="0.7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9" x14ac:dyDescent="0.7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4.25" x14ac:dyDescent="0.7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9" x14ac:dyDescent="0.7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4.25" x14ac:dyDescent="0.7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4.25" x14ac:dyDescent="0.7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4.25" x14ac:dyDescent="0.7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.5" x14ac:dyDescent="0.7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4.25" x14ac:dyDescent="0.7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9" x14ac:dyDescent="0.7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.5" x14ac:dyDescent="0.7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4.25" x14ac:dyDescent="0.7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3.75" x14ac:dyDescent="0.7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4.25" x14ac:dyDescent="0.7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9" x14ac:dyDescent="0.7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4.25" x14ac:dyDescent="0.7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4.25" x14ac:dyDescent="0.7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4.25" x14ac:dyDescent="0.7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4.25" x14ac:dyDescent="0.7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4.25" x14ac:dyDescent="0.7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.5" x14ac:dyDescent="0.7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 s="12">
        <f t="shared" ref="P3650:P3713" si="229">IFERROR(ROUND(E3650/L3650,2),0)</f>
        <v>550.04</v>
      </c>
      <c r="Q3650" s="14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4.25" x14ac:dyDescent="0.7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 s="12">
        <f t="shared" si="229"/>
        <v>97.5</v>
      </c>
      <c r="Q3651" s="14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4.25" x14ac:dyDescent="0.7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4.25" x14ac:dyDescent="0.7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4.25" x14ac:dyDescent="0.7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9" x14ac:dyDescent="0.7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9" x14ac:dyDescent="0.7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9" x14ac:dyDescent="0.7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4.25" x14ac:dyDescent="0.7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9" x14ac:dyDescent="0.7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.5" x14ac:dyDescent="0.7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4.25" x14ac:dyDescent="0.7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9" x14ac:dyDescent="0.7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4.25" x14ac:dyDescent="0.7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9" x14ac:dyDescent="0.7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4.25" x14ac:dyDescent="0.7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4.25" x14ac:dyDescent="0.7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4.25" x14ac:dyDescent="0.7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.5" x14ac:dyDescent="0.7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4.25" x14ac:dyDescent="0.7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4.25" x14ac:dyDescent="0.7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4.25" x14ac:dyDescent="0.7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4.25" x14ac:dyDescent="0.7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4.25" x14ac:dyDescent="0.7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9" x14ac:dyDescent="0.7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4.25" x14ac:dyDescent="0.7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4.25" x14ac:dyDescent="0.7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4.25" x14ac:dyDescent="0.7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4.25" x14ac:dyDescent="0.7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4.25" x14ac:dyDescent="0.7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4.25" x14ac:dyDescent="0.7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4.25" x14ac:dyDescent="0.7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4.25" x14ac:dyDescent="0.7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9" x14ac:dyDescent="0.7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4.25" x14ac:dyDescent="0.7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4.25" x14ac:dyDescent="0.7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4.25" x14ac:dyDescent="0.7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4.25" x14ac:dyDescent="0.7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4.25" x14ac:dyDescent="0.7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4.25" x14ac:dyDescent="0.7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4.25" x14ac:dyDescent="0.7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4.25" x14ac:dyDescent="0.7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4.25" x14ac:dyDescent="0.7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.5" x14ac:dyDescent="0.7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.5" x14ac:dyDescent="0.7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4.25" x14ac:dyDescent="0.7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9" x14ac:dyDescent="0.7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9" x14ac:dyDescent="0.7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4.25" x14ac:dyDescent="0.7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4.25" x14ac:dyDescent="0.7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4.25" x14ac:dyDescent="0.7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9" x14ac:dyDescent="0.7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.5" x14ac:dyDescent="0.7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4.25" x14ac:dyDescent="0.7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9" x14ac:dyDescent="0.7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4.25" x14ac:dyDescent="0.7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4.25" x14ac:dyDescent="0.7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4.25" x14ac:dyDescent="0.7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4.25" x14ac:dyDescent="0.7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4.25" x14ac:dyDescent="0.7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9" x14ac:dyDescent="0.7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4.25" x14ac:dyDescent="0.7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.5" x14ac:dyDescent="0.7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.5" x14ac:dyDescent="0.7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9" x14ac:dyDescent="0.7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 s="12">
        <f t="shared" ref="P3714:P3777" si="233">IFERROR(ROUND(E3714/L3714,2),0)</f>
        <v>110.87</v>
      </c>
      <c r="Q3714" s="14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4.25" x14ac:dyDescent="0.7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 s="12">
        <f t="shared" si="233"/>
        <v>106.84</v>
      </c>
      <c r="Q3715" s="14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4.25" x14ac:dyDescent="0.7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4.25" x14ac:dyDescent="0.7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4.25" x14ac:dyDescent="0.7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4.25" x14ac:dyDescent="0.7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4.25" x14ac:dyDescent="0.7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.5" x14ac:dyDescent="0.7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.5" x14ac:dyDescent="0.7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9" x14ac:dyDescent="0.7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9" x14ac:dyDescent="0.7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.5" x14ac:dyDescent="0.7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4.25" x14ac:dyDescent="0.7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4.25" x14ac:dyDescent="0.7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4.25" x14ac:dyDescent="0.7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4.25" x14ac:dyDescent="0.7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4.25" x14ac:dyDescent="0.7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9" x14ac:dyDescent="0.7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4.25" x14ac:dyDescent="0.7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4.25" x14ac:dyDescent="0.7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4.25" x14ac:dyDescent="0.7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4.25" x14ac:dyDescent="0.7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9" x14ac:dyDescent="0.7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.5" x14ac:dyDescent="0.7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4.25" x14ac:dyDescent="0.7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4.25" x14ac:dyDescent="0.7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9.5" x14ac:dyDescent="0.7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4.25" x14ac:dyDescent="0.7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4.25" x14ac:dyDescent="0.7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4.25" x14ac:dyDescent="0.7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4.25" x14ac:dyDescent="0.7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.5" x14ac:dyDescent="0.7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9" x14ac:dyDescent="0.7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4.25" x14ac:dyDescent="0.7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.5" x14ac:dyDescent="0.7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.5" x14ac:dyDescent="0.7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4.25" x14ac:dyDescent="0.7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4.25" x14ac:dyDescent="0.7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8.5" x14ac:dyDescent="0.7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4.25" x14ac:dyDescent="0.7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9" x14ac:dyDescent="0.7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4.25" x14ac:dyDescent="0.7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4.25" x14ac:dyDescent="0.7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4.25" x14ac:dyDescent="0.7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4.25" x14ac:dyDescent="0.7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4.25" x14ac:dyDescent="0.7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.5" x14ac:dyDescent="0.7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.5" x14ac:dyDescent="0.7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4.25" x14ac:dyDescent="0.7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9" x14ac:dyDescent="0.7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4.25" x14ac:dyDescent="0.7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.5" x14ac:dyDescent="0.7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4.25" x14ac:dyDescent="0.7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4.25" x14ac:dyDescent="0.7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4.25" x14ac:dyDescent="0.7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4.25" x14ac:dyDescent="0.7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4.25" x14ac:dyDescent="0.7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4.25" x14ac:dyDescent="0.7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4.25" x14ac:dyDescent="0.7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.5" x14ac:dyDescent="0.7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4.25" x14ac:dyDescent="0.7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.5" x14ac:dyDescent="0.7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9" x14ac:dyDescent="0.7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4.25" x14ac:dyDescent="0.7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9" x14ac:dyDescent="0.7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 s="12">
        <f t="shared" ref="P3778:P3841" si="237">IFERROR(ROUND(E3778/L3778,2),0)</f>
        <v>90.82</v>
      </c>
      <c r="Q3778" s="14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4.25" x14ac:dyDescent="0.7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 s="12">
        <f t="shared" si="237"/>
        <v>48.54</v>
      </c>
      <c r="Q3779" s="14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.5" x14ac:dyDescent="0.7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.5" x14ac:dyDescent="0.7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4.25" x14ac:dyDescent="0.7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9" x14ac:dyDescent="0.7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4.25" x14ac:dyDescent="0.7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4.25" x14ac:dyDescent="0.7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4.25" x14ac:dyDescent="0.7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4.25" x14ac:dyDescent="0.7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4.25" x14ac:dyDescent="0.7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4.25" x14ac:dyDescent="0.7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3.75" x14ac:dyDescent="0.7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4.25" x14ac:dyDescent="0.7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4.25" x14ac:dyDescent="0.7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.5" x14ac:dyDescent="0.7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.5" x14ac:dyDescent="0.7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4.25" x14ac:dyDescent="0.7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9" x14ac:dyDescent="0.7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4.25" x14ac:dyDescent="0.7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4.25" x14ac:dyDescent="0.7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9" x14ac:dyDescent="0.7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4.25" x14ac:dyDescent="0.7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4.25" x14ac:dyDescent="0.7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4.25" x14ac:dyDescent="0.7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4.25" x14ac:dyDescent="0.7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4.25" x14ac:dyDescent="0.7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.5" x14ac:dyDescent="0.7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4.25" x14ac:dyDescent="0.7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4.25" x14ac:dyDescent="0.7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9" x14ac:dyDescent="0.7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4.25" x14ac:dyDescent="0.7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4.25" x14ac:dyDescent="0.7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9" x14ac:dyDescent="0.7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4.25" x14ac:dyDescent="0.7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4.25" x14ac:dyDescent="0.7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4.25" x14ac:dyDescent="0.7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4.25" x14ac:dyDescent="0.7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4.25" x14ac:dyDescent="0.7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.5" x14ac:dyDescent="0.7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9" x14ac:dyDescent="0.7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4.25" x14ac:dyDescent="0.7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4.25" x14ac:dyDescent="0.7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4.25" x14ac:dyDescent="0.7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4.25" x14ac:dyDescent="0.7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4.25" x14ac:dyDescent="0.7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9" x14ac:dyDescent="0.7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4.25" x14ac:dyDescent="0.7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4.25" x14ac:dyDescent="0.7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4.25" x14ac:dyDescent="0.7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9.5" x14ac:dyDescent="0.7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9" x14ac:dyDescent="0.7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4.25" x14ac:dyDescent="0.7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4.25" x14ac:dyDescent="0.7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4.25" x14ac:dyDescent="0.7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9" x14ac:dyDescent="0.7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4.25" x14ac:dyDescent="0.7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9" x14ac:dyDescent="0.7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4.25" x14ac:dyDescent="0.7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4.25" x14ac:dyDescent="0.7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4.25" x14ac:dyDescent="0.7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.5" x14ac:dyDescent="0.7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9" x14ac:dyDescent="0.7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4.25" x14ac:dyDescent="0.7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4.25" x14ac:dyDescent="0.7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 s="12">
        <f t="shared" ref="P3842:P3905" si="241">IFERROR(ROUND(E3842/L3842,2),0)</f>
        <v>21.67</v>
      </c>
      <c r="Q3842" s="14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4.25" x14ac:dyDescent="0.7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 s="12">
        <f t="shared" si="241"/>
        <v>25.65</v>
      </c>
      <c r="Q3843" s="14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4.25" x14ac:dyDescent="0.7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4.25" x14ac:dyDescent="0.7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4.25" x14ac:dyDescent="0.7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9" x14ac:dyDescent="0.7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4.25" x14ac:dyDescent="0.7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4.25" x14ac:dyDescent="0.7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4.25" x14ac:dyDescent="0.7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9" x14ac:dyDescent="0.7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.5" x14ac:dyDescent="0.7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4.25" x14ac:dyDescent="0.7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4.25" x14ac:dyDescent="0.7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4.25" x14ac:dyDescent="0.7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.5" x14ac:dyDescent="0.7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9" x14ac:dyDescent="0.7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9" x14ac:dyDescent="0.7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4.25" x14ac:dyDescent="0.7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9" x14ac:dyDescent="0.7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4.25" x14ac:dyDescent="0.7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4.25" x14ac:dyDescent="0.7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7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.5" x14ac:dyDescent="0.7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4.25" x14ac:dyDescent="0.7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4.25" x14ac:dyDescent="0.7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4.25" x14ac:dyDescent="0.7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.5" x14ac:dyDescent="0.7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4.25" x14ac:dyDescent="0.7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7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.5" x14ac:dyDescent="0.7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9" x14ac:dyDescent="0.7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.5" x14ac:dyDescent="0.7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4.25" x14ac:dyDescent="0.7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4.25" x14ac:dyDescent="0.7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9" x14ac:dyDescent="0.7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4.25" x14ac:dyDescent="0.7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9" x14ac:dyDescent="0.7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4.25" x14ac:dyDescent="0.7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4.25" x14ac:dyDescent="0.7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4.25" x14ac:dyDescent="0.7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4.25" x14ac:dyDescent="0.7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.5" x14ac:dyDescent="0.7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4.25" x14ac:dyDescent="0.7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9" x14ac:dyDescent="0.7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4.25" x14ac:dyDescent="0.7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4.25" x14ac:dyDescent="0.7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7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4.25" x14ac:dyDescent="0.7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9" x14ac:dyDescent="0.7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4.25" x14ac:dyDescent="0.7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4.25" x14ac:dyDescent="0.7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.5" x14ac:dyDescent="0.7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9" x14ac:dyDescent="0.7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9" x14ac:dyDescent="0.7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9" x14ac:dyDescent="0.7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9" x14ac:dyDescent="0.7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4.25" x14ac:dyDescent="0.7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4.25" x14ac:dyDescent="0.7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9" x14ac:dyDescent="0.7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4.25" x14ac:dyDescent="0.7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4.25" x14ac:dyDescent="0.7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4.25" x14ac:dyDescent="0.7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4.25" x14ac:dyDescent="0.7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9" x14ac:dyDescent="0.7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.5" x14ac:dyDescent="0.7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 s="12">
        <f t="shared" ref="P3906:P3969" si="245">IFERROR(ROUND(E3906/L3906,2),0)</f>
        <v>1.5</v>
      </c>
      <c r="Q3906" s="14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4.25" x14ac:dyDescent="0.7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 s="12">
        <f t="shared" si="245"/>
        <v>24.71</v>
      </c>
      <c r="Q3907" s="14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4.25" x14ac:dyDescent="0.7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4.25" x14ac:dyDescent="0.7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9" x14ac:dyDescent="0.7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4.25" x14ac:dyDescent="0.7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4.25" x14ac:dyDescent="0.7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4.25" x14ac:dyDescent="0.7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4.25" x14ac:dyDescent="0.7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4.25" x14ac:dyDescent="0.7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4.25" x14ac:dyDescent="0.7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4.25" x14ac:dyDescent="0.7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4.25" x14ac:dyDescent="0.7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4.25" x14ac:dyDescent="0.7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9" x14ac:dyDescent="0.7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4.25" x14ac:dyDescent="0.7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4.25" x14ac:dyDescent="0.7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4.25" x14ac:dyDescent="0.7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4.25" x14ac:dyDescent="0.7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4.25" x14ac:dyDescent="0.7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4.25" x14ac:dyDescent="0.7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4.25" x14ac:dyDescent="0.7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.5" x14ac:dyDescent="0.7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4.25" x14ac:dyDescent="0.7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4.25" x14ac:dyDescent="0.7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4.25" x14ac:dyDescent="0.7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4.25" x14ac:dyDescent="0.7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4.25" x14ac:dyDescent="0.7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4.25" x14ac:dyDescent="0.7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4.25" x14ac:dyDescent="0.7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4.25" x14ac:dyDescent="0.7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9" x14ac:dyDescent="0.7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4.25" x14ac:dyDescent="0.7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4.25" x14ac:dyDescent="0.7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4.25" x14ac:dyDescent="0.7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4.25" x14ac:dyDescent="0.7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4.25" x14ac:dyDescent="0.7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3.75" x14ac:dyDescent="0.7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4.25" x14ac:dyDescent="0.7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4.25" x14ac:dyDescent="0.7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9" x14ac:dyDescent="0.7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4.25" x14ac:dyDescent="0.7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.5" x14ac:dyDescent="0.7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4.25" x14ac:dyDescent="0.7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4.25" x14ac:dyDescent="0.7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9" x14ac:dyDescent="0.7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9" x14ac:dyDescent="0.7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4.25" x14ac:dyDescent="0.7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4.25" x14ac:dyDescent="0.7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4.25" x14ac:dyDescent="0.7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9" x14ac:dyDescent="0.7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4.25" x14ac:dyDescent="0.7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4.25" x14ac:dyDescent="0.7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4.25" x14ac:dyDescent="0.7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4.25" x14ac:dyDescent="0.7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4.25" x14ac:dyDescent="0.7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4.25" x14ac:dyDescent="0.7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9" x14ac:dyDescent="0.7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9" x14ac:dyDescent="0.7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9" x14ac:dyDescent="0.7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4.25" x14ac:dyDescent="0.7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9" x14ac:dyDescent="0.7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9" x14ac:dyDescent="0.7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4.25" x14ac:dyDescent="0.7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4.25" x14ac:dyDescent="0.7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 s="12">
        <f t="shared" ref="P3970:P4033" si="249">IFERROR(ROUND(E3970/L3970,2),0)</f>
        <v>47.91</v>
      </c>
      <c r="Q3970" s="14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9" x14ac:dyDescent="0.7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 s="12">
        <f t="shared" si="249"/>
        <v>35.17</v>
      </c>
      <c r="Q3971" s="14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9" x14ac:dyDescent="0.7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4.25" x14ac:dyDescent="0.7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4.25" x14ac:dyDescent="0.7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4.25" x14ac:dyDescent="0.7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4.25" x14ac:dyDescent="0.7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4.25" x14ac:dyDescent="0.7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9" x14ac:dyDescent="0.7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4.25" x14ac:dyDescent="0.7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4.25" x14ac:dyDescent="0.7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4.25" x14ac:dyDescent="0.7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9" x14ac:dyDescent="0.7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4.25" x14ac:dyDescent="0.7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9" x14ac:dyDescent="0.7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4.25" x14ac:dyDescent="0.7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4.25" x14ac:dyDescent="0.7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9" x14ac:dyDescent="0.7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9" x14ac:dyDescent="0.7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4.25" x14ac:dyDescent="0.7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.5" x14ac:dyDescent="0.7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4.25" x14ac:dyDescent="0.7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4.25" x14ac:dyDescent="0.7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.5" x14ac:dyDescent="0.7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4.25" x14ac:dyDescent="0.7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4.25" x14ac:dyDescent="0.7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4.25" x14ac:dyDescent="0.7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4.25" x14ac:dyDescent="0.7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4.25" x14ac:dyDescent="0.7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4.25" x14ac:dyDescent="0.7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4.25" x14ac:dyDescent="0.7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4.25" x14ac:dyDescent="0.7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.5" x14ac:dyDescent="0.7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9" x14ac:dyDescent="0.7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4.25" x14ac:dyDescent="0.7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4.25" x14ac:dyDescent="0.7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7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4.25" x14ac:dyDescent="0.7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4.25" x14ac:dyDescent="0.7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4.25" x14ac:dyDescent="0.7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9" x14ac:dyDescent="0.7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4.25" x14ac:dyDescent="0.7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4.25" x14ac:dyDescent="0.7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4.25" x14ac:dyDescent="0.7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9" x14ac:dyDescent="0.7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9" x14ac:dyDescent="0.7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4.25" x14ac:dyDescent="0.7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4.25" x14ac:dyDescent="0.7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4.25" x14ac:dyDescent="0.7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4.25" x14ac:dyDescent="0.7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.5" x14ac:dyDescent="0.7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4.25" x14ac:dyDescent="0.7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4.25" x14ac:dyDescent="0.7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4.25" x14ac:dyDescent="0.7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.5" x14ac:dyDescent="0.7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4.25" x14ac:dyDescent="0.7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4.25" x14ac:dyDescent="0.7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9" x14ac:dyDescent="0.7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4.25" x14ac:dyDescent="0.7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4.25" x14ac:dyDescent="0.7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4.25" x14ac:dyDescent="0.7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4.25" x14ac:dyDescent="0.7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9" x14ac:dyDescent="0.7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4.25" x14ac:dyDescent="0.7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4.25" x14ac:dyDescent="0.7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 s="12">
        <f t="shared" ref="P4034:P4097" si="253">IFERROR(ROUND(E4034/L4034,2),0)</f>
        <v>59</v>
      </c>
      <c r="Q4034" s="14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4.25" x14ac:dyDescent="0.7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 s="12">
        <f t="shared" si="253"/>
        <v>65.34</v>
      </c>
      <c r="Q4035" s="14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4.25" x14ac:dyDescent="0.7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.5" x14ac:dyDescent="0.7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4.25" x14ac:dyDescent="0.7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9" x14ac:dyDescent="0.7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4.25" x14ac:dyDescent="0.7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4.25" x14ac:dyDescent="0.7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4.25" x14ac:dyDescent="0.7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.5" x14ac:dyDescent="0.7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4.25" x14ac:dyDescent="0.7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4.25" x14ac:dyDescent="0.7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4.25" x14ac:dyDescent="0.7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9" x14ac:dyDescent="0.7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9" x14ac:dyDescent="0.7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4.25" x14ac:dyDescent="0.7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9" x14ac:dyDescent="0.7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4.25" x14ac:dyDescent="0.7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4.25" x14ac:dyDescent="0.7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4.25" x14ac:dyDescent="0.7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9" x14ac:dyDescent="0.7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4.25" x14ac:dyDescent="0.7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4.25" x14ac:dyDescent="0.7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4.25" x14ac:dyDescent="0.7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4.25" x14ac:dyDescent="0.7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9" x14ac:dyDescent="0.7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4.25" x14ac:dyDescent="0.7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4.25" x14ac:dyDescent="0.7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9" x14ac:dyDescent="0.7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4.25" x14ac:dyDescent="0.7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4.25" x14ac:dyDescent="0.7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4.25" x14ac:dyDescent="0.7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4.25" x14ac:dyDescent="0.7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.5" x14ac:dyDescent="0.7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9" x14ac:dyDescent="0.7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4.25" x14ac:dyDescent="0.7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4.25" x14ac:dyDescent="0.7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4.25" x14ac:dyDescent="0.7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4.25" x14ac:dyDescent="0.7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9" x14ac:dyDescent="0.7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9" x14ac:dyDescent="0.7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4.25" x14ac:dyDescent="0.7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4.25" x14ac:dyDescent="0.7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4.25" x14ac:dyDescent="0.7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4.25" x14ac:dyDescent="0.7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4.25" x14ac:dyDescent="0.7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4.25" x14ac:dyDescent="0.7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4.25" x14ac:dyDescent="0.7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4.25" x14ac:dyDescent="0.7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4.25" x14ac:dyDescent="0.7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4.25" x14ac:dyDescent="0.7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4.25" x14ac:dyDescent="0.7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9" x14ac:dyDescent="0.7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4.25" x14ac:dyDescent="0.7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4.25" x14ac:dyDescent="0.7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7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4.25" x14ac:dyDescent="0.7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9" x14ac:dyDescent="0.7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4.25" x14ac:dyDescent="0.7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4.25" x14ac:dyDescent="0.7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4.25" x14ac:dyDescent="0.7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4.25" x14ac:dyDescent="0.7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4.25" x14ac:dyDescent="0.7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4.25" x14ac:dyDescent="0.7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4.25" x14ac:dyDescent="0.7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 s="12">
        <f t="shared" ref="P4098:P4115" si="257">IFERROR(ROUND(E4098/L4098,2),0)</f>
        <v>80</v>
      </c>
      <c r="Q4098" s="14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4.25" x14ac:dyDescent="0.7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 s="12">
        <f t="shared" si="257"/>
        <v>0</v>
      </c>
      <c r="Q4099" s="14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4.25" x14ac:dyDescent="0.7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9" x14ac:dyDescent="0.7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4.25" x14ac:dyDescent="0.7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4.25" x14ac:dyDescent="0.7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4.25" x14ac:dyDescent="0.7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4.25" x14ac:dyDescent="0.7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4.25" x14ac:dyDescent="0.7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9" x14ac:dyDescent="0.7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4.25" x14ac:dyDescent="0.7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4.25" x14ac:dyDescent="0.7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4.25" x14ac:dyDescent="0.7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4.25" x14ac:dyDescent="0.7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4.25" x14ac:dyDescent="0.7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4.25" x14ac:dyDescent="0.7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4.25" x14ac:dyDescent="0.7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4.25" x14ac:dyDescent="0.7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21567DD0-B35B-4B98-948B-AAEE9CE7BEFA}"/>
  <sortState xmlns:xlrd2="http://schemas.microsoft.com/office/spreadsheetml/2017/richdata2" ref="A2:P4115">
    <sortCondition ref="A1"/>
  </sortState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">
    <cfRule type="colorScale" priority="1">
      <colorScale>
        <cfvo type="min"/>
        <cfvo type="max"/>
        <color rgb="FFFF5757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C140-BC94-469B-9125-6118A6347007}">
  <dimension ref="A1:T1067"/>
  <sheetViews>
    <sheetView zoomScale="80" zoomScaleNormal="80" zoomScaleSheetLayoutView="50" workbookViewId="0">
      <selection activeCell="F4" sqref="F4"/>
    </sheetView>
  </sheetViews>
  <sheetFormatPr defaultRowHeight="14.75" x14ac:dyDescent="0.75"/>
  <cols>
    <col min="1" max="1" width="4.81640625" bestFit="1" customWidth="1"/>
    <col min="2" max="2" width="27.1328125" customWidth="1"/>
    <col min="3" max="3" width="42.5" customWidth="1"/>
    <col min="4" max="4" width="11.86328125" bestFit="1" customWidth="1"/>
    <col min="5" max="5" width="10.6796875" bestFit="1" customWidth="1"/>
    <col min="6" max="6" width="13.453125" customWidth="1"/>
    <col min="7" max="7" width="7.1328125" bestFit="1" customWidth="1"/>
    <col min="8" max="8" width="7.90625" bestFit="1" customWidth="1"/>
    <col min="9" max="9" width="10.953125" bestFit="1" customWidth="1"/>
    <col min="10" max="10" width="11.04296875" bestFit="1" customWidth="1"/>
    <col min="11" max="11" width="8.81640625" bestFit="1" customWidth="1"/>
    <col min="12" max="12" width="12.90625" bestFit="1" customWidth="1"/>
    <col min="13" max="13" width="8.08984375" bestFit="1" customWidth="1"/>
    <col min="14" max="14" width="22.7265625" bestFit="1" customWidth="1"/>
    <col min="15" max="15" width="16.81640625" bestFit="1" customWidth="1"/>
    <col min="16" max="16" width="15.86328125" bestFit="1" customWidth="1"/>
    <col min="17" max="17" width="8.1328125" bestFit="1" customWidth="1"/>
    <col min="18" max="18" width="11.04296875" bestFit="1" customWidth="1"/>
    <col min="19" max="19" width="11.6328125" bestFit="1" customWidth="1"/>
    <col min="20" max="20" width="10.5" bestFit="1" customWidth="1"/>
  </cols>
  <sheetData>
    <row r="1" spans="1:20" x14ac:dyDescent="0.7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5" t="s">
        <v>8359</v>
      </c>
      <c r="S1" s="18" t="s">
        <v>8365</v>
      </c>
      <c r="T1" s="18" t="s">
        <v>8366</v>
      </c>
    </row>
    <row r="2" spans="1:20" ht="44.25" x14ac:dyDescent="0.75">
      <c r="A2" s="10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12">
        <v>102</v>
      </c>
      <c r="P2" s="12">
        <v>150.15</v>
      </c>
      <c r="Q2" s="14" t="s">
        <v>8315</v>
      </c>
      <c r="R2" t="s">
        <v>8316</v>
      </c>
      <c r="S2" s="17">
        <v>42318.702094907407</v>
      </c>
      <c r="T2" s="17">
        <v>42348.702094907407</v>
      </c>
    </row>
    <row r="3" spans="1:20" ht="44.25" x14ac:dyDescent="0.75">
      <c r="A3" s="10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12">
        <v>105</v>
      </c>
      <c r="P3" s="12">
        <v>93.43</v>
      </c>
      <c r="Q3" s="14" t="s">
        <v>8315</v>
      </c>
      <c r="R3" t="s">
        <v>8316</v>
      </c>
      <c r="S3" s="17">
        <v>42646.092812499999</v>
      </c>
      <c r="T3" s="17">
        <v>42675.207638888889</v>
      </c>
    </row>
    <row r="4" spans="1:20" ht="44.25" x14ac:dyDescent="0.75">
      <c r="A4" s="10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12">
        <v>115</v>
      </c>
      <c r="P4" s="12">
        <v>110.97</v>
      </c>
      <c r="Q4" s="14" t="s">
        <v>8315</v>
      </c>
      <c r="R4" t="s">
        <v>8316</v>
      </c>
      <c r="S4" s="17">
        <v>42430.040798611109</v>
      </c>
      <c r="T4" s="17">
        <v>42449.999131944445</v>
      </c>
    </row>
    <row r="5" spans="1:20" ht="44.25" x14ac:dyDescent="0.75">
      <c r="A5" s="10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12">
        <v>121</v>
      </c>
      <c r="P5" s="12">
        <v>71.790000000000006</v>
      </c>
      <c r="Q5" s="14" t="s">
        <v>8315</v>
      </c>
      <c r="R5" t="s">
        <v>8316</v>
      </c>
      <c r="S5" s="17">
        <v>42238.13282407407</v>
      </c>
      <c r="T5" s="17">
        <v>42268.13282407407</v>
      </c>
    </row>
    <row r="6" spans="1:20" ht="44.25" x14ac:dyDescent="0.75">
      <c r="A6" s="10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12">
        <v>109</v>
      </c>
      <c r="P6" s="12">
        <v>29.26</v>
      </c>
      <c r="Q6" s="14" t="s">
        <v>8315</v>
      </c>
      <c r="R6" t="s">
        <v>8316</v>
      </c>
      <c r="S6" s="17">
        <v>42492.717233796298</v>
      </c>
      <c r="T6" s="17">
        <v>42522.717233796298</v>
      </c>
    </row>
    <row r="7" spans="1:20" ht="44.25" x14ac:dyDescent="0.75">
      <c r="A7" s="10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12">
        <v>100</v>
      </c>
      <c r="P7" s="12">
        <v>1000</v>
      </c>
      <c r="Q7" s="14" t="s">
        <v>8315</v>
      </c>
      <c r="R7" t="s">
        <v>8316</v>
      </c>
      <c r="S7" s="17">
        <v>41850.400937500002</v>
      </c>
      <c r="T7" s="17">
        <v>41895.400937500002</v>
      </c>
    </row>
    <row r="8" spans="1:20" ht="44.25" x14ac:dyDescent="0.75">
      <c r="A8" s="10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12">
        <v>114</v>
      </c>
      <c r="P8" s="12">
        <v>74.349999999999994</v>
      </c>
      <c r="Q8" s="14" t="s">
        <v>8315</v>
      </c>
      <c r="R8" t="s">
        <v>8316</v>
      </c>
      <c r="S8" s="17">
        <v>42192.591944444444</v>
      </c>
      <c r="T8" s="17">
        <v>42223.708333333328</v>
      </c>
    </row>
    <row r="9" spans="1:20" ht="59" x14ac:dyDescent="0.75">
      <c r="A9" s="10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12">
        <v>101</v>
      </c>
      <c r="P9" s="12">
        <v>63.83</v>
      </c>
      <c r="Q9" s="14" t="s">
        <v>8315</v>
      </c>
      <c r="R9" t="s">
        <v>8316</v>
      </c>
      <c r="S9" s="17">
        <v>42753.205625000002</v>
      </c>
      <c r="T9" s="17">
        <v>42783.670138888891</v>
      </c>
    </row>
    <row r="10" spans="1:20" ht="29.5" x14ac:dyDescent="0.75">
      <c r="A10" s="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12">
        <v>116</v>
      </c>
      <c r="P10" s="12">
        <v>44.33</v>
      </c>
      <c r="Q10" s="14" t="s">
        <v>8315</v>
      </c>
      <c r="R10" t="s">
        <v>8316</v>
      </c>
      <c r="S10" s="17">
        <v>42155.920219907406</v>
      </c>
      <c r="T10" s="17">
        <v>42176.888888888891</v>
      </c>
    </row>
    <row r="11" spans="1:20" ht="44.25" x14ac:dyDescent="0.75">
      <c r="A11" s="10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12">
        <v>130</v>
      </c>
      <c r="P11" s="12">
        <v>86.94</v>
      </c>
      <c r="Q11" s="14" t="s">
        <v>8315</v>
      </c>
      <c r="R11" t="s">
        <v>8316</v>
      </c>
      <c r="S11" s="17">
        <v>42725.031180555554</v>
      </c>
      <c r="T11" s="17">
        <v>42746.208333333328</v>
      </c>
    </row>
    <row r="12" spans="1:20" ht="44.25" x14ac:dyDescent="0.75">
      <c r="A12" s="10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12">
        <v>108</v>
      </c>
      <c r="P12" s="12">
        <v>126.55</v>
      </c>
      <c r="Q12" s="14" t="s">
        <v>8315</v>
      </c>
      <c r="R12" t="s">
        <v>8316</v>
      </c>
      <c r="S12" s="17">
        <v>42157.591064814813</v>
      </c>
      <c r="T12" s="17">
        <v>42179.083333333328</v>
      </c>
    </row>
    <row r="13" spans="1:20" ht="44.25" x14ac:dyDescent="0.75">
      <c r="A13" s="10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12">
        <v>100</v>
      </c>
      <c r="P13" s="12">
        <v>129.03</v>
      </c>
      <c r="Q13" s="14" t="s">
        <v>8315</v>
      </c>
      <c r="R13" t="s">
        <v>8316</v>
      </c>
      <c r="S13" s="17">
        <v>42676.065150462964</v>
      </c>
      <c r="T13" s="17">
        <v>42721.290972222225</v>
      </c>
    </row>
    <row r="14" spans="1:20" ht="44.25" x14ac:dyDescent="0.75">
      <c r="A14" s="10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12">
        <v>123</v>
      </c>
      <c r="P14" s="12">
        <v>71.239999999999995</v>
      </c>
      <c r="Q14" s="14" t="s">
        <v>8315</v>
      </c>
      <c r="R14" t="s">
        <v>8316</v>
      </c>
      <c r="S14" s="17">
        <v>42473.007037037038</v>
      </c>
      <c r="T14" s="17">
        <v>42503.007037037038</v>
      </c>
    </row>
    <row r="15" spans="1:20" ht="44.25" x14ac:dyDescent="0.75">
      <c r="A15" s="10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12">
        <v>100</v>
      </c>
      <c r="P15" s="12">
        <v>117.88</v>
      </c>
      <c r="Q15" s="14" t="s">
        <v>8315</v>
      </c>
      <c r="R15" t="s">
        <v>8316</v>
      </c>
      <c r="S15" s="17">
        <v>42482.43478009259</v>
      </c>
      <c r="T15" s="17">
        <v>42506.43478009259</v>
      </c>
    </row>
    <row r="16" spans="1:20" ht="44.25" x14ac:dyDescent="0.75">
      <c r="A16" s="10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12">
        <v>105</v>
      </c>
      <c r="P16" s="12">
        <v>327.08</v>
      </c>
      <c r="Q16" s="14" t="s">
        <v>8315</v>
      </c>
      <c r="R16" t="s">
        <v>8316</v>
      </c>
      <c r="S16" s="17">
        <v>42270.810995370368</v>
      </c>
      <c r="T16" s="17">
        <v>42309.958333333328</v>
      </c>
    </row>
    <row r="17" spans="1:20" ht="29.5" x14ac:dyDescent="0.75">
      <c r="A17" s="10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12">
        <v>103</v>
      </c>
      <c r="P17" s="12">
        <v>34.75</v>
      </c>
      <c r="Q17" s="14" t="s">
        <v>8315</v>
      </c>
      <c r="R17" t="s">
        <v>8316</v>
      </c>
      <c r="S17" s="17">
        <v>42711.545196759253</v>
      </c>
      <c r="T17" s="17">
        <v>42741.545196759253</v>
      </c>
    </row>
    <row r="18" spans="1:20" ht="44.25" x14ac:dyDescent="0.75">
      <c r="A18" s="10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12">
        <v>118</v>
      </c>
      <c r="P18" s="12">
        <v>100.06</v>
      </c>
      <c r="Q18" s="14" t="s">
        <v>8315</v>
      </c>
      <c r="R18" t="s">
        <v>8316</v>
      </c>
      <c r="S18" s="17">
        <v>42179.344988425932</v>
      </c>
      <c r="T18" s="17">
        <v>42219.75</v>
      </c>
    </row>
    <row r="19" spans="1:20" ht="44.25" x14ac:dyDescent="0.75">
      <c r="A19" s="10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12">
        <v>121</v>
      </c>
      <c r="P19" s="12">
        <v>40.85</v>
      </c>
      <c r="Q19" s="14" t="s">
        <v>8315</v>
      </c>
      <c r="R19" t="s">
        <v>8316</v>
      </c>
      <c r="S19" s="17">
        <v>42282.768414351856</v>
      </c>
      <c r="T19" s="17">
        <v>42312.810081018513</v>
      </c>
    </row>
    <row r="20" spans="1:20" ht="44.25" x14ac:dyDescent="0.75">
      <c r="A20" s="1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12">
        <v>302</v>
      </c>
      <c r="P20" s="12">
        <v>252.02</v>
      </c>
      <c r="Q20" s="14" t="s">
        <v>8315</v>
      </c>
      <c r="R20" t="s">
        <v>8316</v>
      </c>
      <c r="S20" s="17">
        <v>42473.794710648144</v>
      </c>
      <c r="T20" s="17">
        <v>42503.794710648144</v>
      </c>
    </row>
    <row r="21" spans="1:20" ht="44.25" x14ac:dyDescent="0.75">
      <c r="A21" s="10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12">
        <v>101</v>
      </c>
      <c r="P21" s="12">
        <v>25.16</v>
      </c>
      <c r="Q21" s="14" t="s">
        <v>8315</v>
      </c>
      <c r="R21" t="s">
        <v>8316</v>
      </c>
      <c r="S21" s="17">
        <v>42535.049849537041</v>
      </c>
      <c r="T21" s="17">
        <v>42556.049849537041</v>
      </c>
    </row>
    <row r="22" spans="1:20" ht="44.25" x14ac:dyDescent="0.75">
      <c r="A22" s="10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12">
        <v>101</v>
      </c>
      <c r="P22" s="12">
        <v>65.16</v>
      </c>
      <c r="Q22" s="14" t="s">
        <v>8315</v>
      </c>
      <c r="R22" t="s">
        <v>8316</v>
      </c>
      <c r="S22" s="17">
        <v>42712.23474537037</v>
      </c>
      <c r="T22" s="17">
        <v>42735.707638888889</v>
      </c>
    </row>
    <row r="23" spans="1:20" ht="44.25" x14ac:dyDescent="0.75">
      <c r="A23" s="10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12">
        <v>102</v>
      </c>
      <c r="P23" s="12">
        <v>32.270000000000003</v>
      </c>
      <c r="Q23" s="14" t="s">
        <v>8315</v>
      </c>
      <c r="R23" t="s">
        <v>8316</v>
      </c>
      <c r="S23" s="17">
        <v>42160.583043981482</v>
      </c>
      <c r="T23" s="17">
        <v>42175.583043981482</v>
      </c>
    </row>
    <row r="24" spans="1:20" ht="44.25" x14ac:dyDescent="0.75">
      <c r="A24" s="10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12">
        <v>108</v>
      </c>
      <c r="P24" s="12">
        <v>81.25</v>
      </c>
      <c r="Q24" s="14" t="s">
        <v>8315</v>
      </c>
      <c r="R24" t="s">
        <v>8316</v>
      </c>
      <c r="S24" s="17">
        <v>42039.384571759263</v>
      </c>
      <c r="T24" s="17">
        <v>42052.583333333328</v>
      </c>
    </row>
    <row r="25" spans="1:20" ht="59" x14ac:dyDescent="0.75">
      <c r="A25" s="10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12">
        <v>242</v>
      </c>
      <c r="P25" s="12">
        <v>24.2</v>
      </c>
      <c r="Q25" s="14" t="s">
        <v>8315</v>
      </c>
      <c r="R25" t="s">
        <v>8316</v>
      </c>
      <c r="S25" s="17">
        <v>42107.621018518519</v>
      </c>
      <c r="T25" s="17">
        <v>42167.621018518519</v>
      </c>
    </row>
    <row r="26" spans="1:20" ht="44.25" x14ac:dyDescent="0.75">
      <c r="A26" s="10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12">
        <v>100</v>
      </c>
      <c r="P26" s="12">
        <v>65.87</v>
      </c>
      <c r="Q26" s="14" t="s">
        <v>8315</v>
      </c>
      <c r="R26" t="s">
        <v>8316</v>
      </c>
      <c r="S26" s="17">
        <v>42561.154664351852</v>
      </c>
      <c r="T26" s="17">
        <v>42592.166666666672</v>
      </c>
    </row>
    <row r="27" spans="1:20" ht="44.25" x14ac:dyDescent="0.75">
      <c r="A27" s="10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12">
        <v>125</v>
      </c>
      <c r="P27" s="12">
        <v>36.08</v>
      </c>
      <c r="Q27" s="14" t="s">
        <v>8315</v>
      </c>
      <c r="R27" t="s">
        <v>8316</v>
      </c>
      <c r="S27" s="17">
        <v>42709.134780092587</v>
      </c>
      <c r="T27" s="17">
        <v>42739.134780092587</v>
      </c>
    </row>
    <row r="28" spans="1:20" ht="29.5" x14ac:dyDescent="0.75">
      <c r="A28" s="10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12">
        <v>109</v>
      </c>
      <c r="P28" s="12">
        <v>44.19</v>
      </c>
      <c r="Q28" s="14" t="s">
        <v>8315</v>
      </c>
      <c r="R28" t="s">
        <v>8316</v>
      </c>
      <c r="S28" s="17">
        <v>42086.614942129629</v>
      </c>
      <c r="T28" s="17">
        <v>42117.290972222225</v>
      </c>
    </row>
    <row r="29" spans="1:20" ht="44.25" x14ac:dyDescent="0.75">
      <c r="A29" s="10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12">
        <v>146</v>
      </c>
      <c r="P29" s="12">
        <v>104.07</v>
      </c>
      <c r="Q29" s="14" t="s">
        <v>8315</v>
      </c>
      <c r="R29" t="s">
        <v>8316</v>
      </c>
      <c r="S29" s="17">
        <v>42064.652673611112</v>
      </c>
      <c r="T29" s="17">
        <v>42101.291666666672</v>
      </c>
    </row>
    <row r="30" spans="1:20" ht="44.25" x14ac:dyDescent="0.75">
      <c r="A30" s="1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12">
        <v>110</v>
      </c>
      <c r="P30" s="12">
        <v>35.96</v>
      </c>
      <c r="Q30" s="14" t="s">
        <v>8315</v>
      </c>
      <c r="R30" t="s">
        <v>8316</v>
      </c>
      <c r="S30" s="17">
        <v>42256.764212962968</v>
      </c>
      <c r="T30" s="17">
        <v>42283.957638888889</v>
      </c>
    </row>
    <row r="31" spans="1:20" ht="44.25" x14ac:dyDescent="0.75">
      <c r="A31" s="10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12">
        <v>102</v>
      </c>
      <c r="P31" s="12">
        <v>127.79</v>
      </c>
      <c r="Q31" s="14" t="s">
        <v>8315</v>
      </c>
      <c r="R31" t="s">
        <v>8316</v>
      </c>
      <c r="S31" s="17">
        <v>42292.701053240744</v>
      </c>
      <c r="T31" s="17">
        <v>42322.742719907401</v>
      </c>
    </row>
    <row r="32" spans="1:20" ht="44.25" x14ac:dyDescent="0.75">
      <c r="A32" s="10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12">
        <v>122</v>
      </c>
      <c r="P32" s="12">
        <v>27.73</v>
      </c>
      <c r="Q32" s="14" t="s">
        <v>8315</v>
      </c>
      <c r="R32" t="s">
        <v>8316</v>
      </c>
      <c r="S32" s="17">
        <v>42278.453668981485</v>
      </c>
      <c r="T32" s="17">
        <v>42296.458333333328</v>
      </c>
    </row>
    <row r="33" spans="1:20" ht="44.25" x14ac:dyDescent="0.75">
      <c r="A33" s="10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12">
        <v>102</v>
      </c>
      <c r="P33" s="12">
        <v>39.83</v>
      </c>
      <c r="Q33" s="14" t="s">
        <v>8315</v>
      </c>
      <c r="R33" t="s">
        <v>8316</v>
      </c>
      <c r="S33" s="17">
        <v>42184.572881944448</v>
      </c>
      <c r="T33" s="17">
        <v>42214.708333333328</v>
      </c>
    </row>
    <row r="34" spans="1:20" ht="59" x14ac:dyDescent="0.75">
      <c r="A34" s="10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12">
        <v>141</v>
      </c>
      <c r="P34" s="12">
        <v>52.17</v>
      </c>
      <c r="Q34" s="14" t="s">
        <v>8315</v>
      </c>
      <c r="R34" t="s">
        <v>8316</v>
      </c>
      <c r="S34" s="17">
        <v>42423.050613425927</v>
      </c>
      <c r="T34" s="17">
        <v>42443.008946759262</v>
      </c>
    </row>
    <row r="35" spans="1:20" ht="44.25" x14ac:dyDescent="0.75">
      <c r="A35" s="10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12">
        <v>110</v>
      </c>
      <c r="P35" s="12">
        <v>92.04</v>
      </c>
      <c r="Q35" s="14" t="s">
        <v>8315</v>
      </c>
      <c r="R35" t="s">
        <v>8316</v>
      </c>
      <c r="S35" s="17">
        <v>42461.747199074074</v>
      </c>
      <c r="T35" s="17">
        <v>42491.747199074074</v>
      </c>
    </row>
    <row r="36" spans="1:20" ht="44.25" x14ac:dyDescent="0.75">
      <c r="A36" s="10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12">
        <v>105</v>
      </c>
      <c r="P36" s="12">
        <v>63.42</v>
      </c>
      <c r="Q36" s="14" t="s">
        <v>8315</v>
      </c>
      <c r="R36" t="s">
        <v>8316</v>
      </c>
      <c r="S36" s="17">
        <v>42458.680925925932</v>
      </c>
      <c r="T36" s="17">
        <v>42488.680925925932</v>
      </c>
    </row>
    <row r="37" spans="1:20" ht="44.25" x14ac:dyDescent="0.75">
      <c r="A37" s="10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12">
        <v>124</v>
      </c>
      <c r="P37" s="12">
        <v>135.63</v>
      </c>
      <c r="Q37" s="14" t="s">
        <v>8315</v>
      </c>
      <c r="R37" t="s">
        <v>8316</v>
      </c>
      <c r="S37" s="17">
        <v>42169.814340277779</v>
      </c>
      <c r="T37" s="17">
        <v>42199.814340277779</v>
      </c>
    </row>
    <row r="38" spans="1:20" ht="44.25" x14ac:dyDescent="0.75">
      <c r="A38" s="10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12">
        <v>135</v>
      </c>
      <c r="P38" s="12">
        <v>168.75</v>
      </c>
      <c r="Q38" s="14" t="s">
        <v>8315</v>
      </c>
      <c r="R38" t="s">
        <v>8316</v>
      </c>
      <c r="S38" s="17">
        <v>42483.675208333334</v>
      </c>
      <c r="T38" s="17">
        <v>42522.789583333331</v>
      </c>
    </row>
    <row r="39" spans="1:20" ht="44.25" x14ac:dyDescent="0.75">
      <c r="A39" s="10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12">
        <v>103</v>
      </c>
      <c r="P39" s="12">
        <v>70.86</v>
      </c>
      <c r="Q39" s="14" t="s">
        <v>8315</v>
      </c>
      <c r="R39" t="s">
        <v>8316</v>
      </c>
      <c r="S39" s="17">
        <v>42195.749745370369</v>
      </c>
      <c r="T39" s="17">
        <v>42206.125</v>
      </c>
    </row>
    <row r="40" spans="1:20" ht="44.25" x14ac:dyDescent="0.75">
      <c r="A40" s="1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12">
        <v>100</v>
      </c>
      <c r="P40" s="12">
        <v>50</v>
      </c>
      <c r="Q40" s="14" t="s">
        <v>8315</v>
      </c>
      <c r="R40" t="s">
        <v>8316</v>
      </c>
      <c r="S40" s="17">
        <v>42675.057997685188</v>
      </c>
      <c r="T40" s="17">
        <v>42705.099664351852</v>
      </c>
    </row>
    <row r="41" spans="1:20" ht="29.5" x14ac:dyDescent="0.75">
      <c r="A41" s="10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12">
        <v>130</v>
      </c>
      <c r="P41" s="12">
        <v>42.21</v>
      </c>
      <c r="Q41" s="14" t="s">
        <v>8315</v>
      </c>
      <c r="R41" t="s">
        <v>8316</v>
      </c>
      <c r="S41" s="17">
        <v>42566.441203703704</v>
      </c>
      <c r="T41" s="17">
        <v>42582.458333333328</v>
      </c>
    </row>
    <row r="42" spans="1:20" ht="44.25" x14ac:dyDescent="0.75">
      <c r="A42" s="10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 s="12">
        <v>105</v>
      </c>
      <c r="P42" s="12">
        <v>47</v>
      </c>
      <c r="Q42" s="14" t="s">
        <v>8315</v>
      </c>
      <c r="R42" t="s">
        <v>8316</v>
      </c>
      <c r="S42" s="17">
        <v>42018.94159722222</v>
      </c>
      <c r="T42" s="17">
        <v>42047.291666666672</v>
      </c>
    </row>
    <row r="43" spans="1:20" ht="29.5" x14ac:dyDescent="0.75">
      <c r="A43" s="10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 s="12">
        <v>120</v>
      </c>
      <c r="P43" s="12">
        <v>66.67</v>
      </c>
      <c r="Q43" s="14" t="s">
        <v>8315</v>
      </c>
      <c r="R43" t="s">
        <v>8316</v>
      </c>
      <c r="S43" s="17">
        <v>42026.924976851849</v>
      </c>
      <c r="T43" s="17">
        <v>42052.207638888889</v>
      </c>
    </row>
    <row r="44" spans="1:20" ht="44.25" x14ac:dyDescent="0.75">
      <c r="A44" s="10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 s="12">
        <v>115</v>
      </c>
      <c r="P44" s="12">
        <v>18.77</v>
      </c>
      <c r="Q44" s="14" t="s">
        <v>8315</v>
      </c>
      <c r="R44" t="s">
        <v>8316</v>
      </c>
      <c r="S44" s="17">
        <v>42103.535254629634</v>
      </c>
      <c r="T44" s="17">
        <v>42117.535254629634</v>
      </c>
    </row>
    <row r="45" spans="1:20" ht="44.25" x14ac:dyDescent="0.75">
      <c r="A45" s="10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 s="12">
        <v>119</v>
      </c>
      <c r="P45" s="12">
        <v>66.11</v>
      </c>
      <c r="Q45" s="14" t="s">
        <v>8315</v>
      </c>
      <c r="R45" t="s">
        <v>8316</v>
      </c>
      <c r="S45" s="17">
        <v>41920.787534722222</v>
      </c>
      <c r="T45" s="17">
        <v>41941.787534722222</v>
      </c>
    </row>
    <row r="46" spans="1:20" ht="44.25" x14ac:dyDescent="0.75">
      <c r="A46" s="10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 s="12">
        <v>105</v>
      </c>
      <c r="P46" s="12">
        <v>36.86</v>
      </c>
      <c r="Q46" s="14" t="s">
        <v>8315</v>
      </c>
      <c r="R46" t="s">
        <v>8316</v>
      </c>
      <c r="S46" s="17">
        <v>42558.189432870371</v>
      </c>
      <c r="T46" s="17">
        <v>42587.875</v>
      </c>
    </row>
    <row r="47" spans="1:20" ht="29.5" x14ac:dyDescent="0.75">
      <c r="A47" s="10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 s="12">
        <v>118</v>
      </c>
      <c r="P47" s="12">
        <v>39.81</v>
      </c>
      <c r="Q47" s="14" t="s">
        <v>8315</v>
      </c>
      <c r="R47" t="s">
        <v>8316</v>
      </c>
      <c r="S47" s="17">
        <v>41815.569212962961</v>
      </c>
      <c r="T47" s="17">
        <v>41829.569212962961</v>
      </c>
    </row>
    <row r="48" spans="1:20" ht="44.25" x14ac:dyDescent="0.75">
      <c r="A48" s="10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 s="12">
        <v>120</v>
      </c>
      <c r="P48" s="12">
        <v>31.5</v>
      </c>
      <c r="Q48" s="14" t="s">
        <v>8315</v>
      </c>
      <c r="R48" t="s">
        <v>8316</v>
      </c>
      <c r="S48" s="17">
        <v>41808.198518518519</v>
      </c>
      <c r="T48" s="17">
        <v>41838.198518518519</v>
      </c>
    </row>
    <row r="49" spans="1:20" ht="44.25" x14ac:dyDescent="0.75">
      <c r="A49" s="10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 s="12">
        <v>103</v>
      </c>
      <c r="P49" s="12">
        <v>102.5</v>
      </c>
      <c r="Q49" s="14" t="s">
        <v>8315</v>
      </c>
      <c r="R49" t="s">
        <v>8316</v>
      </c>
      <c r="S49" s="17">
        <v>42550.701886574068</v>
      </c>
      <c r="T49" s="17">
        <v>42580.701886574068</v>
      </c>
    </row>
    <row r="50" spans="1:20" ht="29.5" x14ac:dyDescent="0.75">
      <c r="A50" s="1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 s="12">
        <v>101</v>
      </c>
      <c r="P50" s="12">
        <v>126.46</v>
      </c>
      <c r="Q50" s="14" t="s">
        <v>8315</v>
      </c>
      <c r="R50" t="s">
        <v>8316</v>
      </c>
      <c r="S50" s="17">
        <v>42056.013124999998</v>
      </c>
      <c r="T50" s="17">
        <v>42075.166666666672</v>
      </c>
    </row>
    <row r="51" spans="1:20" ht="44.25" x14ac:dyDescent="0.75">
      <c r="A51" s="10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 s="12">
        <v>105</v>
      </c>
      <c r="P51" s="12">
        <v>47.88</v>
      </c>
      <c r="Q51" s="14" t="s">
        <v>8315</v>
      </c>
      <c r="R51" t="s">
        <v>8316</v>
      </c>
      <c r="S51" s="17">
        <v>42016.938692129625</v>
      </c>
      <c r="T51" s="17">
        <v>42046.938692129625</v>
      </c>
    </row>
    <row r="52" spans="1:20" ht="44.25" x14ac:dyDescent="0.75">
      <c r="A52" s="10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 s="12">
        <v>103</v>
      </c>
      <c r="P52" s="12">
        <v>73.209999999999994</v>
      </c>
      <c r="Q52" s="14" t="s">
        <v>8315</v>
      </c>
      <c r="R52" t="s">
        <v>8316</v>
      </c>
      <c r="S52" s="17">
        <v>42591.899988425925</v>
      </c>
      <c r="T52" s="17">
        <v>42622.166666666672</v>
      </c>
    </row>
    <row r="53" spans="1:20" ht="44.25" x14ac:dyDescent="0.75">
      <c r="A53" s="10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 s="12">
        <v>108</v>
      </c>
      <c r="P53" s="12">
        <v>89.67</v>
      </c>
      <c r="Q53" s="14" t="s">
        <v>8315</v>
      </c>
      <c r="R53" t="s">
        <v>8316</v>
      </c>
      <c r="S53" s="17">
        <v>42183.231006944443</v>
      </c>
      <c r="T53" s="17">
        <v>42228.231006944443</v>
      </c>
    </row>
    <row r="54" spans="1:20" ht="59" x14ac:dyDescent="0.75">
      <c r="A54" s="10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 s="12">
        <v>111</v>
      </c>
      <c r="P54" s="12">
        <v>151.46</v>
      </c>
      <c r="Q54" s="14" t="s">
        <v>8315</v>
      </c>
      <c r="R54" t="s">
        <v>8316</v>
      </c>
      <c r="S54" s="17">
        <v>42176.419039351851</v>
      </c>
      <c r="T54" s="17">
        <v>42206.419039351851</v>
      </c>
    </row>
    <row r="55" spans="1:20" ht="59" x14ac:dyDescent="0.75">
      <c r="A55" s="10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 s="12">
        <v>150</v>
      </c>
      <c r="P55" s="12">
        <v>25</v>
      </c>
      <c r="Q55" s="14" t="s">
        <v>8315</v>
      </c>
      <c r="R55" t="s">
        <v>8316</v>
      </c>
      <c r="S55" s="17">
        <v>42416.691655092596</v>
      </c>
      <c r="T55" s="17">
        <v>42432.791666666672</v>
      </c>
    </row>
    <row r="56" spans="1:20" ht="44.25" x14ac:dyDescent="0.75">
      <c r="A56" s="10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 s="12">
        <v>104</v>
      </c>
      <c r="P56" s="12">
        <v>36.5</v>
      </c>
      <c r="Q56" s="14" t="s">
        <v>8315</v>
      </c>
      <c r="R56" t="s">
        <v>8316</v>
      </c>
      <c r="S56" s="17">
        <v>41780.525937500002</v>
      </c>
      <c r="T56" s="17">
        <v>41796.958333333336</v>
      </c>
    </row>
    <row r="57" spans="1:20" ht="44.25" x14ac:dyDescent="0.75">
      <c r="A57" s="10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 s="12">
        <v>116</v>
      </c>
      <c r="P57" s="12">
        <v>44</v>
      </c>
      <c r="Q57" s="14" t="s">
        <v>8315</v>
      </c>
      <c r="R57" t="s">
        <v>8316</v>
      </c>
      <c r="S57" s="17">
        <v>41795.528101851851</v>
      </c>
      <c r="T57" s="17">
        <v>41825.528101851851</v>
      </c>
    </row>
    <row r="58" spans="1:20" ht="44.25" x14ac:dyDescent="0.75">
      <c r="A58" s="10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 s="12">
        <v>103</v>
      </c>
      <c r="P58" s="12">
        <v>87.36</v>
      </c>
      <c r="Q58" s="14" t="s">
        <v>8315</v>
      </c>
      <c r="R58" t="s">
        <v>8316</v>
      </c>
      <c r="S58" s="17">
        <v>41798.94027777778</v>
      </c>
      <c r="T58" s="17">
        <v>41828.94027777778</v>
      </c>
    </row>
    <row r="59" spans="1:20" ht="44.25" x14ac:dyDescent="0.75">
      <c r="A59" s="10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 s="12">
        <v>101</v>
      </c>
      <c r="P59" s="12">
        <v>36.47</v>
      </c>
      <c r="Q59" s="14" t="s">
        <v>8315</v>
      </c>
      <c r="R59" t="s">
        <v>8316</v>
      </c>
      <c r="S59" s="17">
        <v>42201.675011574072</v>
      </c>
      <c r="T59" s="17">
        <v>42216.666666666672</v>
      </c>
    </row>
    <row r="60" spans="1:20" ht="44.25" x14ac:dyDescent="0.75">
      <c r="A60" s="1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 s="12">
        <v>117</v>
      </c>
      <c r="P60" s="12">
        <v>44.86</v>
      </c>
      <c r="Q60" s="14" t="s">
        <v>8315</v>
      </c>
      <c r="R60" t="s">
        <v>8316</v>
      </c>
      <c r="S60" s="17">
        <v>42507.264699074076</v>
      </c>
      <c r="T60" s="17">
        <v>42538.666666666672</v>
      </c>
    </row>
    <row r="61" spans="1:20" ht="44.25" x14ac:dyDescent="0.75">
      <c r="A61" s="10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 s="12">
        <v>133</v>
      </c>
      <c r="P61" s="12">
        <v>42.9</v>
      </c>
      <c r="Q61" s="14" t="s">
        <v>8315</v>
      </c>
      <c r="R61" t="s">
        <v>8316</v>
      </c>
      <c r="S61" s="17">
        <v>41948.552847222221</v>
      </c>
      <c r="T61" s="17">
        <v>42008.552847222221</v>
      </c>
    </row>
    <row r="62" spans="1:20" ht="44.25" x14ac:dyDescent="0.75">
      <c r="A62" s="10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 s="12">
        <v>133</v>
      </c>
      <c r="P62" s="12">
        <v>51.23</v>
      </c>
      <c r="Q62" s="14" t="s">
        <v>8315</v>
      </c>
      <c r="R62" t="s">
        <v>8316</v>
      </c>
      <c r="S62" s="17">
        <v>41900.243159722224</v>
      </c>
      <c r="T62" s="17">
        <v>41922.458333333336</v>
      </c>
    </row>
    <row r="63" spans="1:20" ht="44.25" x14ac:dyDescent="0.75">
      <c r="A63" s="10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 s="12">
        <v>102</v>
      </c>
      <c r="P63" s="12">
        <v>33.94</v>
      </c>
      <c r="Q63" s="14" t="s">
        <v>8315</v>
      </c>
      <c r="R63" t="s">
        <v>8316</v>
      </c>
      <c r="S63" s="17">
        <v>42192.64707175926</v>
      </c>
      <c r="T63" s="17">
        <v>42222.64707175926</v>
      </c>
    </row>
    <row r="64" spans="1:20" ht="44.25" x14ac:dyDescent="0.75">
      <c r="A64" s="10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 s="12">
        <v>128</v>
      </c>
      <c r="P64" s="12">
        <v>90.74</v>
      </c>
      <c r="Q64" s="14" t="s">
        <v>8315</v>
      </c>
      <c r="R64" t="s">
        <v>8316</v>
      </c>
      <c r="S64" s="17">
        <v>42158.065694444449</v>
      </c>
      <c r="T64" s="17">
        <v>42201</v>
      </c>
    </row>
    <row r="65" spans="1:20" ht="44.25" x14ac:dyDescent="0.75">
      <c r="A65" s="10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 s="12">
        <v>115</v>
      </c>
      <c r="P65" s="12">
        <v>50</v>
      </c>
      <c r="Q65" s="14" t="s">
        <v>8315</v>
      </c>
      <c r="R65" t="s">
        <v>8316</v>
      </c>
      <c r="S65" s="17">
        <v>41881.453587962962</v>
      </c>
      <c r="T65" s="17">
        <v>41911.453587962962</v>
      </c>
    </row>
    <row r="66" spans="1:20" ht="59" x14ac:dyDescent="0.75">
      <c r="A66" s="10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 s="12">
        <v>110</v>
      </c>
      <c r="P66" s="12">
        <v>24.44</v>
      </c>
      <c r="Q66" s="14" t="s">
        <v>8315</v>
      </c>
      <c r="R66" t="s">
        <v>8316</v>
      </c>
      <c r="S66" s="17">
        <v>42213.505474537036</v>
      </c>
      <c r="T66" s="17">
        <v>42238.505474537036</v>
      </c>
    </row>
    <row r="67" spans="1:20" ht="44.25" x14ac:dyDescent="0.75">
      <c r="A67" s="10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 s="12">
        <v>112</v>
      </c>
      <c r="P67" s="12">
        <v>44.25</v>
      </c>
      <c r="Q67" s="14" t="s">
        <v>8315</v>
      </c>
      <c r="R67" t="s">
        <v>8316</v>
      </c>
      <c r="S67" s="17">
        <v>42185.267245370371</v>
      </c>
      <c r="T67" s="17">
        <v>42221.458333333328</v>
      </c>
    </row>
    <row r="68" spans="1:20" x14ac:dyDescent="0.75">
      <c r="A68" s="10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 s="12">
        <v>126</v>
      </c>
      <c r="P68" s="12">
        <v>67.739999999999995</v>
      </c>
      <c r="Q68" s="14" t="s">
        <v>8315</v>
      </c>
      <c r="R68" t="s">
        <v>8316</v>
      </c>
      <c r="S68" s="17">
        <v>42154.873124999998</v>
      </c>
      <c r="T68" s="17">
        <v>42184.873124999998</v>
      </c>
    </row>
    <row r="69" spans="1:20" ht="44.25" x14ac:dyDescent="0.75">
      <c r="A69" s="10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 s="12">
        <v>100</v>
      </c>
      <c r="P69" s="12">
        <v>65.38</v>
      </c>
      <c r="Q69" s="14" t="s">
        <v>8315</v>
      </c>
      <c r="R69" t="s">
        <v>8316</v>
      </c>
      <c r="S69" s="17">
        <v>42208.84646990741</v>
      </c>
      <c r="T69" s="17">
        <v>42238.84646990741</v>
      </c>
    </row>
    <row r="70" spans="1:20" ht="44.25" x14ac:dyDescent="0.75">
      <c r="A70" s="1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 s="12">
        <v>102</v>
      </c>
      <c r="P70" s="12">
        <v>121.9</v>
      </c>
      <c r="Q70" s="14" t="s">
        <v>8315</v>
      </c>
      <c r="R70" t="s">
        <v>8316</v>
      </c>
      <c r="S70" s="17">
        <v>42451.496817129635</v>
      </c>
      <c r="T70" s="17">
        <v>42459.610416666663</v>
      </c>
    </row>
    <row r="71" spans="1:20" ht="44.25" x14ac:dyDescent="0.75">
      <c r="A71" s="10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 s="12">
        <v>108</v>
      </c>
      <c r="P71" s="12">
        <v>47.46</v>
      </c>
      <c r="Q71" s="14" t="s">
        <v>8315</v>
      </c>
      <c r="R71" t="s">
        <v>8316</v>
      </c>
      <c r="S71" s="17">
        <v>41759.13962962963</v>
      </c>
      <c r="T71" s="17">
        <v>41791.165972222225</v>
      </c>
    </row>
    <row r="72" spans="1:20" ht="44.25" x14ac:dyDescent="0.75">
      <c r="A72" s="10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 s="12">
        <v>100</v>
      </c>
      <c r="P72" s="12">
        <v>92.84</v>
      </c>
      <c r="Q72" s="14" t="s">
        <v>8315</v>
      </c>
      <c r="R72" t="s">
        <v>8316</v>
      </c>
      <c r="S72" s="17">
        <v>42028.496562500004</v>
      </c>
      <c r="T72" s="17">
        <v>42058.496562500004</v>
      </c>
    </row>
    <row r="73" spans="1:20" ht="44.25" x14ac:dyDescent="0.75">
      <c r="A73" s="10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 s="12">
        <v>113</v>
      </c>
      <c r="P73" s="12">
        <v>68.25</v>
      </c>
      <c r="Q73" s="14" t="s">
        <v>8315</v>
      </c>
      <c r="R73" t="s">
        <v>8316</v>
      </c>
      <c r="S73" s="17">
        <v>42054.74418981481</v>
      </c>
      <c r="T73" s="17">
        <v>42100.166666666672</v>
      </c>
    </row>
    <row r="74" spans="1:20" ht="44.25" x14ac:dyDescent="0.75">
      <c r="A74" s="10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s="12">
        <v>128</v>
      </c>
      <c r="P74" s="12">
        <v>37.21</v>
      </c>
      <c r="Q74" s="14" t="s">
        <v>8315</v>
      </c>
      <c r="R74" t="s">
        <v>8316</v>
      </c>
      <c r="S74" s="17">
        <v>42693.742604166662</v>
      </c>
      <c r="T74" s="17">
        <v>42718.742604166662</v>
      </c>
    </row>
    <row r="75" spans="1:20" ht="44.25" x14ac:dyDescent="0.75">
      <c r="A75" s="10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 s="12">
        <v>108</v>
      </c>
      <c r="P75" s="12">
        <v>25.25</v>
      </c>
      <c r="Q75" s="14" t="s">
        <v>8315</v>
      </c>
      <c r="R75" t="s">
        <v>8316</v>
      </c>
      <c r="S75" s="17">
        <v>42103.399479166663</v>
      </c>
      <c r="T75" s="17">
        <v>42133.399479166663</v>
      </c>
    </row>
    <row r="76" spans="1:20" ht="44.25" x14ac:dyDescent="0.75">
      <c r="A76" s="10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 s="12">
        <v>242</v>
      </c>
      <c r="P76" s="12">
        <v>43.21</v>
      </c>
      <c r="Q76" s="14" t="s">
        <v>8315</v>
      </c>
      <c r="R76" t="s">
        <v>8316</v>
      </c>
      <c r="S76" s="17">
        <v>42559.776724537034</v>
      </c>
      <c r="T76" s="17">
        <v>42589.776724537034</v>
      </c>
    </row>
    <row r="77" spans="1:20" ht="44.25" x14ac:dyDescent="0.75">
      <c r="A77" s="10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 s="12">
        <v>142</v>
      </c>
      <c r="P77" s="12">
        <v>25.13</v>
      </c>
      <c r="Q77" s="14" t="s">
        <v>8315</v>
      </c>
      <c r="R77" t="s">
        <v>8316</v>
      </c>
      <c r="S77" s="17">
        <v>42188.467499999999</v>
      </c>
      <c r="T77" s="17">
        <v>42218.666666666672</v>
      </c>
    </row>
    <row r="78" spans="1:20" ht="44.25" x14ac:dyDescent="0.75">
      <c r="A78" s="10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 s="12">
        <v>130</v>
      </c>
      <c r="P78" s="12">
        <v>23.64</v>
      </c>
      <c r="Q78" s="14" t="s">
        <v>8315</v>
      </c>
      <c r="R78" t="s">
        <v>8316</v>
      </c>
      <c r="S78" s="17">
        <v>42023.634976851856</v>
      </c>
      <c r="T78" s="17">
        <v>42063.634976851856</v>
      </c>
    </row>
    <row r="79" spans="1:20" ht="44.25" x14ac:dyDescent="0.75">
      <c r="A79" s="10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 s="12">
        <v>106</v>
      </c>
      <c r="P79" s="12">
        <v>103.95</v>
      </c>
      <c r="Q79" s="14" t="s">
        <v>8315</v>
      </c>
      <c r="R79" t="s">
        <v>8316</v>
      </c>
      <c r="S79" s="17">
        <v>42250.598217592589</v>
      </c>
      <c r="T79" s="17">
        <v>42270.598217592589</v>
      </c>
    </row>
    <row r="80" spans="1:20" ht="44.25" x14ac:dyDescent="0.75">
      <c r="A80" s="1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 s="12">
        <v>105</v>
      </c>
      <c r="P80" s="12">
        <v>50.38</v>
      </c>
      <c r="Q80" s="14" t="s">
        <v>8315</v>
      </c>
      <c r="R80" t="s">
        <v>8316</v>
      </c>
      <c r="S80" s="17">
        <v>42139.525567129633</v>
      </c>
      <c r="T80" s="17">
        <v>42169.525567129633</v>
      </c>
    </row>
    <row r="81" spans="1:20" ht="44.25" x14ac:dyDescent="0.75">
      <c r="A81" s="10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 s="12">
        <v>136</v>
      </c>
      <c r="P81" s="12">
        <v>13.6</v>
      </c>
      <c r="Q81" s="14" t="s">
        <v>8315</v>
      </c>
      <c r="R81" t="s">
        <v>8316</v>
      </c>
      <c r="S81" s="17">
        <v>42401.610983796301</v>
      </c>
      <c r="T81" s="17">
        <v>42426</v>
      </c>
    </row>
    <row r="82" spans="1:20" ht="44.25" x14ac:dyDescent="0.75">
      <c r="A82" s="10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 s="12">
        <v>100</v>
      </c>
      <c r="P82" s="12">
        <v>28.57</v>
      </c>
      <c r="Q82" s="14" t="s">
        <v>8315</v>
      </c>
      <c r="R82" t="s">
        <v>8316</v>
      </c>
      <c r="S82" s="17">
        <v>41875.922858796301</v>
      </c>
      <c r="T82" s="17">
        <v>41905.922858796301</v>
      </c>
    </row>
    <row r="83" spans="1:20" ht="44.25" x14ac:dyDescent="0.75">
      <c r="A83" s="10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 s="12">
        <v>100</v>
      </c>
      <c r="P83" s="12">
        <v>63.83</v>
      </c>
      <c r="Q83" s="14" t="s">
        <v>8315</v>
      </c>
      <c r="R83" t="s">
        <v>8316</v>
      </c>
      <c r="S83" s="17">
        <v>42060.683935185181</v>
      </c>
      <c r="T83" s="17">
        <v>42090.642268518524</v>
      </c>
    </row>
    <row r="84" spans="1:20" ht="44.25" x14ac:dyDescent="0.75">
      <c r="A84" s="10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 s="12">
        <v>124</v>
      </c>
      <c r="P84" s="12">
        <v>8.86</v>
      </c>
      <c r="Q84" s="14" t="s">
        <v>8315</v>
      </c>
      <c r="R84" t="s">
        <v>8316</v>
      </c>
      <c r="S84" s="17">
        <v>42067.011643518519</v>
      </c>
      <c r="T84" s="17">
        <v>42094.957638888889</v>
      </c>
    </row>
    <row r="85" spans="1:20" ht="29.5" x14ac:dyDescent="0.75">
      <c r="A85" s="10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 s="12">
        <v>117</v>
      </c>
      <c r="P85" s="12">
        <v>50.67</v>
      </c>
      <c r="Q85" s="14" t="s">
        <v>8315</v>
      </c>
      <c r="R85" t="s">
        <v>8316</v>
      </c>
      <c r="S85" s="17">
        <v>42136.270787037036</v>
      </c>
      <c r="T85" s="17">
        <v>42168.071527777778</v>
      </c>
    </row>
    <row r="86" spans="1:20" ht="44.25" x14ac:dyDescent="0.75">
      <c r="A86" s="10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 s="12">
        <v>103</v>
      </c>
      <c r="P86" s="12">
        <v>60.78</v>
      </c>
      <c r="Q86" s="14" t="s">
        <v>8315</v>
      </c>
      <c r="R86" t="s">
        <v>8316</v>
      </c>
      <c r="S86" s="17">
        <v>42312.792662037042</v>
      </c>
      <c r="T86" s="17">
        <v>42342.792662037042</v>
      </c>
    </row>
    <row r="87" spans="1:20" ht="44.25" x14ac:dyDescent="0.75">
      <c r="A87" s="10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 s="12">
        <v>108</v>
      </c>
      <c r="P87" s="12">
        <v>113.42</v>
      </c>
      <c r="Q87" s="14" t="s">
        <v>8315</v>
      </c>
      <c r="R87" t="s">
        <v>8316</v>
      </c>
      <c r="S87" s="17">
        <v>42171.034861111111</v>
      </c>
      <c r="T87" s="17">
        <v>42195.291666666672</v>
      </c>
    </row>
    <row r="88" spans="1:20" ht="44.25" x14ac:dyDescent="0.75">
      <c r="A88" s="10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 s="12">
        <v>120</v>
      </c>
      <c r="P88" s="12">
        <v>104.57</v>
      </c>
      <c r="Q88" s="14" t="s">
        <v>8315</v>
      </c>
      <c r="R88" t="s">
        <v>8316</v>
      </c>
      <c r="S88" s="17">
        <v>42494.683634259258</v>
      </c>
      <c r="T88" s="17">
        <v>42524.6875</v>
      </c>
    </row>
    <row r="89" spans="1:20" ht="44.25" x14ac:dyDescent="0.75">
      <c r="A89" s="10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 s="12">
        <v>100</v>
      </c>
      <c r="P89" s="12">
        <v>98.31</v>
      </c>
      <c r="Q89" s="14" t="s">
        <v>8315</v>
      </c>
      <c r="R89" t="s">
        <v>8316</v>
      </c>
      <c r="S89" s="17">
        <v>42254.264687499999</v>
      </c>
      <c r="T89" s="17">
        <v>42279.958333333328</v>
      </c>
    </row>
    <row r="90" spans="1:20" ht="44.25" x14ac:dyDescent="0.75">
      <c r="A90" s="1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 s="12">
        <v>107</v>
      </c>
      <c r="P90" s="12">
        <v>35.04</v>
      </c>
      <c r="Q90" s="14" t="s">
        <v>8315</v>
      </c>
      <c r="R90" t="s">
        <v>8316</v>
      </c>
      <c r="S90" s="17">
        <v>42495.434236111112</v>
      </c>
      <c r="T90" s="17">
        <v>42523.434236111112</v>
      </c>
    </row>
    <row r="91" spans="1:20" ht="29.5" x14ac:dyDescent="0.75">
      <c r="A91" s="10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 s="12">
        <v>100</v>
      </c>
      <c r="P91" s="12">
        <v>272.73</v>
      </c>
      <c r="Q91" s="14" t="s">
        <v>8315</v>
      </c>
      <c r="R91" t="s">
        <v>8316</v>
      </c>
      <c r="S91" s="17">
        <v>41758.839675925927</v>
      </c>
      <c r="T91" s="17">
        <v>41771.165972222225</v>
      </c>
    </row>
    <row r="92" spans="1:20" ht="29.5" x14ac:dyDescent="0.75">
      <c r="A92" s="10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 s="12">
        <v>111</v>
      </c>
      <c r="P92" s="12">
        <v>63.85</v>
      </c>
      <c r="Q92" s="14" t="s">
        <v>8315</v>
      </c>
      <c r="R92" t="s">
        <v>8316</v>
      </c>
      <c r="S92" s="17">
        <v>42171.824884259258</v>
      </c>
      <c r="T92" s="17">
        <v>42201.824884259258</v>
      </c>
    </row>
    <row r="93" spans="1:20" ht="44.25" x14ac:dyDescent="0.75">
      <c r="A93" s="10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 s="12">
        <v>115</v>
      </c>
      <c r="P93" s="12">
        <v>30.19</v>
      </c>
      <c r="Q93" s="14" t="s">
        <v>8315</v>
      </c>
      <c r="R93" t="s">
        <v>8316</v>
      </c>
      <c r="S93" s="17">
        <v>41938.709421296298</v>
      </c>
      <c r="T93" s="17">
        <v>41966.916666666672</v>
      </c>
    </row>
    <row r="94" spans="1:20" x14ac:dyDescent="0.75">
      <c r="A94" s="10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 s="12">
        <v>108</v>
      </c>
      <c r="P94" s="12">
        <v>83.51</v>
      </c>
      <c r="Q94" s="14" t="s">
        <v>8315</v>
      </c>
      <c r="R94" t="s">
        <v>8316</v>
      </c>
      <c r="S94" s="17">
        <v>42268.127696759257</v>
      </c>
      <c r="T94" s="17">
        <v>42288.083333333328</v>
      </c>
    </row>
    <row r="95" spans="1:20" ht="44.25" x14ac:dyDescent="0.75">
      <c r="A95" s="10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 s="12">
        <v>170</v>
      </c>
      <c r="P95" s="12">
        <v>64.760000000000005</v>
      </c>
      <c r="Q95" s="14" t="s">
        <v>8315</v>
      </c>
      <c r="R95" t="s">
        <v>8316</v>
      </c>
      <c r="S95" s="17">
        <v>42019.959837962961</v>
      </c>
      <c r="T95" s="17">
        <v>42034.959837962961</v>
      </c>
    </row>
    <row r="96" spans="1:20" ht="44.25" x14ac:dyDescent="0.75">
      <c r="A96" s="10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 s="12">
        <v>187</v>
      </c>
      <c r="P96" s="12">
        <v>20.12</v>
      </c>
      <c r="Q96" s="14" t="s">
        <v>8315</v>
      </c>
      <c r="R96" t="s">
        <v>8316</v>
      </c>
      <c r="S96" s="17">
        <v>42313.703900462962</v>
      </c>
      <c r="T96" s="17">
        <v>42343</v>
      </c>
    </row>
    <row r="97" spans="1:20" ht="44.25" x14ac:dyDescent="0.75">
      <c r="A97" s="10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 s="12">
        <v>108</v>
      </c>
      <c r="P97" s="12">
        <v>44.09</v>
      </c>
      <c r="Q97" s="14" t="s">
        <v>8315</v>
      </c>
      <c r="R97" t="s">
        <v>8316</v>
      </c>
      <c r="S97" s="17">
        <v>42746.261782407411</v>
      </c>
      <c r="T97" s="17">
        <v>42784.207638888889</v>
      </c>
    </row>
    <row r="98" spans="1:20" ht="59" x14ac:dyDescent="0.75">
      <c r="A98" s="10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 s="12">
        <v>100</v>
      </c>
      <c r="P98" s="12">
        <v>40.479999999999997</v>
      </c>
      <c r="Q98" s="14" t="s">
        <v>8315</v>
      </c>
      <c r="R98" t="s">
        <v>8316</v>
      </c>
      <c r="S98" s="17">
        <v>42307.908379629633</v>
      </c>
      <c r="T98" s="17">
        <v>42347.950046296297</v>
      </c>
    </row>
    <row r="99" spans="1:20" ht="44.25" x14ac:dyDescent="0.75">
      <c r="A99" s="10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 s="12">
        <v>120</v>
      </c>
      <c r="P99" s="12">
        <v>44.54</v>
      </c>
      <c r="Q99" s="14" t="s">
        <v>8315</v>
      </c>
      <c r="R99" t="s">
        <v>8316</v>
      </c>
      <c r="S99" s="17">
        <v>41842.607592592591</v>
      </c>
      <c r="T99" s="17">
        <v>41864.916666666664</v>
      </c>
    </row>
    <row r="100" spans="1:20" ht="44.25" x14ac:dyDescent="0.75">
      <c r="A100" s="1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 s="12">
        <v>111</v>
      </c>
      <c r="P100" s="12">
        <v>125.81</v>
      </c>
      <c r="Q100" s="14" t="s">
        <v>8315</v>
      </c>
      <c r="R100" t="s">
        <v>8316</v>
      </c>
      <c r="S100" s="17">
        <v>41853.240208333329</v>
      </c>
      <c r="T100" s="17">
        <v>41876.207638888889</v>
      </c>
    </row>
    <row r="101" spans="1:20" ht="59" x14ac:dyDescent="0.75">
      <c r="A101" s="10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 s="12">
        <v>104</v>
      </c>
      <c r="P101" s="12">
        <v>19.7</v>
      </c>
      <c r="Q101" s="14" t="s">
        <v>8315</v>
      </c>
      <c r="R101" t="s">
        <v>8316</v>
      </c>
      <c r="S101" s="17">
        <v>42060.035636574074</v>
      </c>
      <c r="T101" s="17">
        <v>42081.708333333328</v>
      </c>
    </row>
    <row r="102" spans="1:20" ht="44.25" x14ac:dyDescent="0.75">
      <c r="A102" s="10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 s="12">
        <v>1</v>
      </c>
      <c r="P102" s="12">
        <v>10</v>
      </c>
      <c r="Q102" s="14" t="s">
        <v>8315</v>
      </c>
      <c r="R102" t="s">
        <v>8316</v>
      </c>
      <c r="S102" s="17">
        <v>42291.739548611105</v>
      </c>
      <c r="T102" s="17">
        <v>42351.781215277777</v>
      </c>
    </row>
    <row r="103" spans="1:20" ht="44.25" x14ac:dyDescent="0.75">
      <c r="A103" s="10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 s="12">
        <v>0</v>
      </c>
      <c r="P103" s="12">
        <v>0</v>
      </c>
      <c r="Q103" s="14" t="s">
        <v>8315</v>
      </c>
      <c r="R103" t="s">
        <v>8316</v>
      </c>
      <c r="S103" s="17">
        <v>41784.952488425923</v>
      </c>
      <c r="T103" s="17">
        <v>41811.458333333336</v>
      </c>
    </row>
    <row r="104" spans="1:20" ht="44.25" x14ac:dyDescent="0.75">
      <c r="A104" s="10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 s="12">
        <v>0</v>
      </c>
      <c r="P104" s="12">
        <v>0</v>
      </c>
      <c r="Q104" s="14" t="s">
        <v>8315</v>
      </c>
      <c r="R104" t="s">
        <v>8316</v>
      </c>
      <c r="S104" s="17">
        <v>42492.737847222219</v>
      </c>
      <c r="T104" s="17">
        <v>42534.166666666672</v>
      </c>
    </row>
    <row r="105" spans="1:20" ht="44.25" x14ac:dyDescent="0.75">
      <c r="A105" s="10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 s="12">
        <v>30</v>
      </c>
      <c r="Q105" s="14" t="s">
        <v>8315</v>
      </c>
      <c r="R105" t="s">
        <v>8316</v>
      </c>
      <c r="S105" s="17">
        <v>42709.546064814815</v>
      </c>
      <c r="T105" s="17">
        <v>42739.546064814815</v>
      </c>
    </row>
    <row r="106" spans="1:20" ht="44.25" x14ac:dyDescent="0.75">
      <c r="A106" s="10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 s="12">
        <v>32</v>
      </c>
      <c r="P106" s="12">
        <v>60.67</v>
      </c>
      <c r="Q106" s="14" t="s">
        <v>8315</v>
      </c>
      <c r="R106" t="s">
        <v>8316</v>
      </c>
      <c r="S106" s="17">
        <v>42103.016585648147</v>
      </c>
      <c r="T106" s="17">
        <v>42163.016585648147</v>
      </c>
    </row>
    <row r="107" spans="1:20" ht="44.25" x14ac:dyDescent="0.75">
      <c r="A107" s="10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 s="12">
        <v>0</v>
      </c>
      <c r="P107" s="12">
        <v>0</v>
      </c>
      <c r="Q107" s="14" t="s">
        <v>8315</v>
      </c>
      <c r="R107" t="s">
        <v>8316</v>
      </c>
      <c r="S107" s="17">
        <v>42108.692060185189</v>
      </c>
      <c r="T107" s="17">
        <v>42153.692060185189</v>
      </c>
    </row>
    <row r="108" spans="1:20" ht="44.25" x14ac:dyDescent="0.75">
      <c r="A108" s="10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 s="12">
        <v>0</v>
      </c>
      <c r="P108" s="12">
        <v>0</v>
      </c>
      <c r="Q108" s="14" t="s">
        <v>8315</v>
      </c>
      <c r="R108" t="s">
        <v>8316</v>
      </c>
      <c r="S108" s="17">
        <v>42453.806307870371</v>
      </c>
      <c r="T108" s="17">
        <v>42513.806307870371</v>
      </c>
    </row>
    <row r="109" spans="1:20" ht="44.25" x14ac:dyDescent="0.75">
      <c r="A109" s="10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 s="12">
        <v>0</v>
      </c>
      <c r="P109" s="12">
        <v>23.33</v>
      </c>
      <c r="Q109" s="14" t="s">
        <v>8315</v>
      </c>
      <c r="R109" t="s">
        <v>8316</v>
      </c>
      <c r="S109" s="17">
        <v>42123.648831018523</v>
      </c>
      <c r="T109" s="17">
        <v>42153.648831018523</v>
      </c>
    </row>
    <row r="110" spans="1:20" ht="44.25" x14ac:dyDescent="0.75">
      <c r="A110" s="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 s="12">
        <v>1</v>
      </c>
      <c r="P110" s="12">
        <v>5</v>
      </c>
      <c r="Q110" s="14" t="s">
        <v>8315</v>
      </c>
      <c r="R110" t="s">
        <v>8316</v>
      </c>
      <c r="S110" s="17">
        <v>42453.428240740745</v>
      </c>
      <c r="T110" s="17">
        <v>42483.428240740745</v>
      </c>
    </row>
    <row r="111" spans="1:20" ht="44.25" x14ac:dyDescent="0.75">
      <c r="A111" s="10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 s="12">
        <v>4</v>
      </c>
      <c r="P111" s="12">
        <v>23.92</v>
      </c>
      <c r="Q111" s="14" t="s">
        <v>8315</v>
      </c>
      <c r="R111" t="s">
        <v>8316</v>
      </c>
      <c r="S111" s="17">
        <v>41858.007071759261</v>
      </c>
      <c r="T111" s="17">
        <v>41888.007071759261</v>
      </c>
    </row>
    <row r="112" spans="1:20" ht="44.25" x14ac:dyDescent="0.75">
      <c r="A112" s="10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 s="12">
        <v>0</v>
      </c>
      <c r="P112" s="12">
        <v>0</v>
      </c>
      <c r="Q112" s="14" t="s">
        <v>8315</v>
      </c>
      <c r="R112" t="s">
        <v>8316</v>
      </c>
      <c r="S112" s="17">
        <v>42390.002650462964</v>
      </c>
      <c r="T112" s="17">
        <v>42398.970138888893</v>
      </c>
    </row>
    <row r="113" spans="1:20" ht="44.25" x14ac:dyDescent="0.75">
      <c r="A113" s="10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 s="12">
        <v>2</v>
      </c>
      <c r="P113" s="12">
        <v>15.83</v>
      </c>
      <c r="Q113" s="14" t="s">
        <v>8315</v>
      </c>
      <c r="R113" t="s">
        <v>8316</v>
      </c>
      <c r="S113" s="17">
        <v>41781.045173611114</v>
      </c>
      <c r="T113" s="17">
        <v>41811.045173611114</v>
      </c>
    </row>
    <row r="114" spans="1:20" ht="44.25" x14ac:dyDescent="0.75">
      <c r="A114" s="10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 s="12">
        <v>0</v>
      </c>
      <c r="P114" s="12">
        <v>0</v>
      </c>
      <c r="Q114" s="14" t="s">
        <v>8315</v>
      </c>
      <c r="R114" t="s">
        <v>8316</v>
      </c>
      <c r="S114" s="17">
        <v>41836.190937499996</v>
      </c>
      <c r="T114" s="17">
        <v>41896.190937499996</v>
      </c>
    </row>
    <row r="115" spans="1:20" ht="44.25" x14ac:dyDescent="0.75">
      <c r="A115" s="10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 s="12">
        <v>42</v>
      </c>
      <c r="P115" s="12">
        <v>29.79</v>
      </c>
      <c r="Q115" s="14" t="s">
        <v>8315</v>
      </c>
      <c r="R115" t="s">
        <v>8316</v>
      </c>
      <c r="S115" s="17">
        <v>42111.71665509259</v>
      </c>
      <c r="T115" s="17">
        <v>42131.71665509259</v>
      </c>
    </row>
    <row r="116" spans="1:20" ht="44.25" x14ac:dyDescent="0.75">
      <c r="A116" s="10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 s="12">
        <v>50</v>
      </c>
      <c r="P116" s="12">
        <v>60</v>
      </c>
      <c r="Q116" s="14" t="s">
        <v>8315</v>
      </c>
      <c r="R116" t="s">
        <v>8316</v>
      </c>
      <c r="S116" s="17">
        <v>42370.007766203707</v>
      </c>
      <c r="T116" s="17">
        <v>42398.981944444444</v>
      </c>
    </row>
    <row r="117" spans="1:20" ht="44.25" x14ac:dyDescent="0.75">
      <c r="A117" s="10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 s="12">
        <v>5</v>
      </c>
      <c r="P117" s="12">
        <v>24.33</v>
      </c>
      <c r="Q117" s="14" t="s">
        <v>8315</v>
      </c>
      <c r="R117" t="s">
        <v>8316</v>
      </c>
      <c r="S117" s="17">
        <v>42165.037581018521</v>
      </c>
      <c r="T117" s="17">
        <v>42224.898611111115</v>
      </c>
    </row>
    <row r="118" spans="1:20" ht="59" x14ac:dyDescent="0.75">
      <c r="A118" s="10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 s="12">
        <v>20</v>
      </c>
      <c r="P118" s="12">
        <v>500</v>
      </c>
      <c r="Q118" s="14" t="s">
        <v>8315</v>
      </c>
      <c r="R118" t="s">
        <v>8316</v>
      </c>
      <c r="S118" s="17">
        <v>42726.920081018514</v>
      </c>
      <c r="T118" s="17">
        <v>42786.75</v>
      </c>
    </row>
    <row r="119" spans="1:20" ht="44.25" x14ac:dyDescent="0.75">
      <c r="A119" s="10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 s="12">
        <v>0</v>
      </c>
      <c r="P119" s="12">
        <v>0</v>
      </c>
      <c r="Q119" s="14" t="s">
        <v>8315</v>
      </c>
      <c r="R119" t="s">
        <v>8316</v>
      </c>
      <c r="S119" s="17">
        <v>41954.545081018514</v>
      </c>
      <c r="T119" s="17">
        <v>41978.477777777778</v>
      </c>
    </row>
    <row r="120" spans="1:20" ht="29.5" x14ac:dyDescent="0.75">
      <c r="A120" s="1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 s="12">
        <v>2</v>
      </c>
      <c r="P120" s="12">
        <v>35</v>
      </c>
      <c r="Q120" s="14" t="s">
        <v>8315</v>
      </c>
      <c r="R120" t="s">
        <v>8316</v>
      </c>
      <c r="S120" s="17">
        <v>42233.362314814818</v>
      </c>
      <c r="T120" s="17">
        <v>42293.362314814818</v>
      </c>
    </row>
    <row r="121" spans="1:20" ht="44.25" x14ac:dyDescent="0.75">
      <c r="A121" s="10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 s="12">
        <v>7</v>
      </c>
      <c r="P121" s="12">
        <v>29.56</v>
      </c>
      <c r="Q121" s="14" t="s">
        <v>8315</v>
      </c>
      <c r="R121" t="s">
        <v>8316</v>
      </c>
      <c r="S121" s="17">
        <v>42480.800648148142</v>
      </c>
      <c r="T121" s="17">
        <v>42540.800648148142</v>
      </c>
    </row>
    <row r="122" spans="1:20" ht="44.25" x14ac:dyDescent="0.75">
      <c r="A122" s="10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 s="12">
        <v>32</v>
      </c>
      <c r="P122" s="12">
        <v>26.67</v>
      </c>
      <c r="Q122" s="14" t="s">
        <v>8315</v>
      </c>
      <c r="R122" t="s">
        <v>8316</v>
      </c>
      <c r="S122" s="17">
        <v>42257.590833333335</v>
      </c>
      <c r="T122" s="17">
        <v>42271.590833333335</v>
      </c>
    </row>
    <row r="123" spans="1:20" ht="44.25" x14ac:dyDescent="0.75">
      <c r="A123" s="10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 s="12">
        <v>0</v>
      </c>
      <c r="P123" s="12">
        <v>18.329999999999998</v>
      </c>
      <c r="Q123" s="14" t="s">
        <v>8315</v>
      </c>
      <c r="R123" t="s">
        <v>8316</v>
      </c>
      <c r="S123" s="17">
        <v>41784.789687500001</v>
      </c>
      <c r="T123" s="17">
        <v>41814.789687500001</v>
      </c>
    </row>
    <row r="124" spans="1:20" ht="44.25" x14ac:dyDescent="0.75">
      <c r="A124" s="10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 s="12">
        <v>0</v>
      </c>
      <c r="P124" s="12">
        <v>20</v>
      </c>
      <c r="Q124" s="14" t="s">
        <v>8315</v>
      </c>
      <c r="R124" t="s">
        <v>8316</v>
      </c>
      <c r="S124" s="17">
        <v>41831.675034722226</v>
      </c>
      <c r="T124" s="17">
        <v>41891.675034722226</v>
      </c>
    </row>
    <row r="125" spans="1:20" ht="29.5" x14ac:dyDescent="0.75">
      <c r="A125" s="10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 s="12">
        <v>2</v>
      </c>
      <c r="P125" s="12">
        <v>13.33</v>
      </c>
      <c r="Q125" s="14" t="s">
        <v>8315</v>
      </c>
      <c r="R125" t="s">
        <v>8316</v>
      </c>
      <c r="S125" s="17">
        <v>42172.613506944443</v>
      </c>
      <c r="T125" s="17">
        <v>42202.554166666669</v>
      </c>
    </row>
    <row r="126" spans="1:20" ht="44.25" x14ac:dyDescent="0.75">
      <c r="A126" s="10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 s="12">
        <v>0</v>
      </c>
      <c r="P126" s="12">
        <v>0</v>
      </c>
      <c r="Q126" s="14" t="s">
        <v>8315</v>
      </c>
      <c r="R126" t="s">
        <v>8316</v>
      </c>
      <c r="S126" s="17">
        <v>41950.114108796297</v>
      </c>
      <c r="T126" s="17">
        <v>42010.114108796297</v>
      </c>
    </row>
    <row r="127" spans="1:20" ht="44.25" x14ac:dyDescent="0.75">
      <c r="A127" s="10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 s="12">
        <v>1</v>
      </c>
      <c r="P127" s="12">
        <v>22.5</v>
      </c>
      <c r="Q127" s="14" t="s">
        <v>8315</v>
      </c>
      <c r="R127" t="s">
        <v>8316</v>
      </c>
      <c r="S127" s="17">
        <v>42627.955104166671</v>
      </c>
      <c r="T127" s="17">
        <v>42657.916666666672</v>
      </c>
    </row>
    <row r="128" spans="1:20" ht="44.25" x14ac:dyDescent="0.75">
      <c r="A128" s="10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 s="12">
        <v>20</v>
      </c>
      <c r="P128" s="12">
        <v>50.4</v>
      </c>
      <c r="Q128" s="14" t="s">
        <v>8315</v>
      </c>
      <c r="R128" t="s">
        <v>8316</v>
      </c>
      <c r="S128" s="17">
        <v>42531.195277777777</v>
      </c>
      <c r="T128" s="17">
        <v>42555.166666666672</v>
      </c>
    </row>
    <row r="129" spans="1:20" ht="44.25" x14ac:dyDescent="0.75">
      <c r="A129" s="10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 s="12">
        <v>42</v>
      </c>
      <c r="P129" s="12">
        <v>105.03</v>
      </c>
      <c r="Q129" s="14" t="s">
        <v>8315</v>
      </c>
      <c r="R129" t="s">
        <v>8316</v>
      </c>
      <c r="S129" s="17">
        <v>42618.827013888891</v>
      </c>
      <c r="T129" s="17">
        <v>42648.827013888891</v>
      </c>
    </row>
    <row r="130" spans="1:20" ht="59" x14ac:dyDescent="0.75">
      <c r="A130" s="1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 s="12">
        <v>1</v>
      </c>
      <c r="P130" s="12">
        <v>35.4</v>
      </c>
      <c r="Q130" s="14" t="s">
        <v>8315</v>
      </c>
      <c r="R130" t="s">
        <v>8316</v>
      </c>
      <c r="S130" s="17">
        <v>42540.593530092592</v>
      </c>
      <c r="T130" s="17">
        <v>42570.593530092592</v>
      </c>
    </row>
    <row r="131" spans="1:20" ht="44.25" x14ac:dyDescent="0.75">
      <c r="A131" s="10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 s="12">
        <v>15</v>
      </c>
      <c r="P131" s="12">
        <v>83.33</v>
      </c>
      <c r="Q131" s="14" t="s">
        <v>8315</v>
      </c>
      <c r="R131" t="s">
        <v>8316</v>
      </c>
      <c r="S131" s="17">
        <v>41746.189409722225</v>
      </c>
      <c r="T131" s="17">
        <v>41776.189409722225</v>
      </c>
    </row>
    <row r="132" spans="1:20" ht="44.25" x14ac:dyDescent="0.75">
      <c r="A132" s="10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 s="12">
        <v>5</v>
      </c>
      <c r="P132" s="12">
        <v>35.92</v>
      </c>
      <c r="Q132" s="14" t="s">
        <v>8315</v>
      </c>
      <c r="R132" t="s">
        <v>8316</v>
      </c>
      <c r="S132" s="17">
        <v>41974.738576388889</v>
      </c>
      <c r="T132" s="17">
        <v>41994.738576388889</v>
      </c>
    </row>
    <row r="133" spans="1:20" ht="29.5" x14ac:dyDescent="0.75">
      <c r="A133" s="10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12">
        <v>0</v>
      </c>
      <c r="Q133" s="14" t="s">
        <v>8315</v>
      </c>
      <c r="R133" t="s">
        <v>8316</v>
      </c>
      <c r="S133" s="17">
        <v>42115.11618055556</v>
      </c>
      <c r="T133" s="17">
        <v>42175.11618055556</v>
      </c>
    </row>
    <row r="134" spans="1:20" ht="44.25" x14ac:dyDescent="0.75">
      <c r="A134" s="10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 s="12">
        <v>38</v>
      </c>
      <c r="P134" s="12">
        <v>119.13</v>
      </c>
      <c r="Q134" s="14" t="s">
        <v>8315</v>
      </c>
      <c r="R134" t="s">
        <v>8316</v>
      </c>
      <c r="S134" s="17">
        <v>42002.817488425921</v>
      </c>
      <c r="T134" s="17">
        <v>42032.817488425921</v>
      </c>
    </row>
    <row r="135" spans="1:20" ht="44.25" x14ac:dyDescent="0.75">
      <c r="A135" s="10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 s="12">
        <v>5</v>
      </c>
      <c r="P135" s="12">
        <v>90.33</v>
      </c>
      <c r="Q135" s="14" t="s">
        <v>8315</v>
      </c>
      <c r="R135" t="s">
        <v>8316</v>
      </c>
      <c r="S135" s="17">
        <v>42722.84474537037</v>
      </c>
      <c r="T135" s="17">
        <v>42752.84474537037</v>
      </c>
    </row>
    <row r="136" spans="1:20" ht="44.25" x14ac:dyDescent="0.75">
      <c r="A136" s="10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 s="12">
        <v>0</v>
      </c>
      <c r="P136" s="12">
        <v>2.33</v>
      </c>
      <c r="Q136" s="14" t="s">
        <v>8315</v>
      </c>
      <c r="R136" t="s">
        <v>8316</v>
      </c>
      <c r="S136" s="17">
        <v>42465.128391203703</v>
      </c>
      <c r="T136" s="17">
        <v>42495.128391203703</v>
      </c>
    </row>
    <row r="137" spans="1:20" ht="44.25" x14ac:dyDescent="0.75">
      <c r="A137" s="10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 s="12">
        <v>0</v>
      </c>
      <c r="P137" s="12">
        <v>0</v>
      </c>
      <c r="Q137" s="14" t="s">
        <v>8315</v>
      </c>
      <c r="R137" t="s">
        <v>8316</v>
      </c>
      <c r="S137" s="17">
        <v>42171.743969907402</v>
      </c>
      <c r="T137" s="17">
        <v>42201.743969907402</v>
      </c>
    </row>
    <row r="138" spans="1:20" ht="44.25" x14ac:dyDescent="0.75">
      <c r="A138" s="10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 s="12">
        <v>11</v>
      </c>
      <c r="P138" s="12">
        <v>108.33</v>
      </c>
      <c r="Q138" s="14" t="s">
        <v>8315</v>
      </c>
      <c r="R138" t="s">
        <v>8316</v>
      </c>
      <c r="S138" s="17">
        <v>42672.955138888887</v>
      </c>
      <c r="T138" s="17">
        <v>42704.708333333328</v>
      </c>
    </row>
    <row r="139" spans="1:20" ht="44.25" x14ac:dyDescent="0.75">
      <c r="A139" s="10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 s="12">
        <v>2</v>
      </c>
      <c r="P139" s="12">
        <v>15.75</v>
      </c>
      <c r="Q139" s="14" t="s">
        <v>8315</v>
      </c>
      <c r="R139" t="s">
        <v>8316</v>
      </c>
      <c r="S139" s="17">
        <v>42128.615682870368</v>
      </c>
      <c r="T139" s="17">
        <v>42188.615682870368</v>
      </c>
    </row>
    <row r="140" spans="1:20" ht="44.25" x14ac:dyDescent="0.75">
      <c r="A140" s="1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12">
        <v>29</v>
      </c>
      <c r="Q140" s="14" t="s">
        <v>8315</v>
      </c>
      <c r="R140" t="s">
        <v>8316</v>
      </c>
      <c r="S140" s="17">
        <v>42359.725243055553</v>
      </c>
      <c r="T140" s="17">
        <v>42389.725243055553</v>
      </c>
    </row>
    <row r="141" spans="1:20" ht="44.25" x14ac:dyDescent="0.75">
      <c r="A141" s="10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 s="12">
        <v>23</v>
      </c>
      <c r="P141" s="12">
        <v>96.55</v>
      </c>
      <c r="Q141" s="14" t="s">
        <v>8315</v>
      </c>
      <c r="R141" t="s">
        <v>8316</v>
      </c>
      <c r="S141" s="17">
        <v>42192.905694444446</v>
      </c>
      <c r="T141" s="17">
        <v>42236.711805555555</v>
      </c>
    </row>
    <row r="142" spans="1:20" ht="44.25" x14ac:dyDescent="0.75">
      <c r="A142" s="10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 s="12">
        <v>0</v>
      </c>
      <c r="P142" s="12">
        <v>0</v>
      </c>
      <c r="Q142" s="14" t="s">
        <v>8315</v>
      </c>
      <c r="R142" t="s">
        <v>8316</v>
      </c>
      <c r="S142" s="17">
        <v>41916.597638888888</v>
      </c>
      <c r="T142" s="17">
        <v>41976.639305555553</v>
      </c>
    </row>
    <row r="143" spans="1:20" ht="44.25" x14ac:dyDescent="0.75">
      <c r="A143" s="10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 s="12">
        <v>34</v>
      </c>
      <c r="P143" s="12">
        <v>63</v>
      </c>
      <c r="Q143" s="14" t="s">
        <v>8315</v>
      </c>
      <c r="R143" t="s">
        <v>8316</v>
      </c>
      <c r="S143" s="17">
        <v>42461.596273148149</v>
      </c>
      <c r="T143" s="17">
        <v>42491.596273148149</v>
      </c>
    </row>
    <row r="144" spans="1:20" ht="44.25" x14ac:dyDescent="0.75">
      <c r="A144" s="10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 s="12">
        <v>19</v>
      </c>
      <c r="P144" s="12">
        <v>381.6</v>
      </c>
      <c r="Q144" s="14" t="s">
        <v>8315</v>
      </c>
      <c r="R144" t="s">
        <v>8316</v>
      </c>
      <c r="S144" s="17">
        <v>42370.90320601852</v>
      </c>
      <c r="T144" s="17">
        <v>42406.207638888889</v>
      </c>
    </row>
    <row r="145" spans="1:20" ht="29.5" x14ac:dyDescent="0.75">
      <c r="A145" s="10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 s="12">
        <v>0</v>
      </c>
      <c r="P145" s="12">
        <v>46.25</v>
      </c>
      <c r="Q145" s="14" t="s">
        <v>8315</v>
      </c>
      <c r="R145" t="s">
        <v>8316</v>
      </c>
      <c r="S145" s="17">
        <v>41948.727256944447</v>
      </c>
      <c r="T145" s="17">
        <v>41978.727256944447</v>
      </c>
    </row>
    <row r="146" spans="1:20" ht="29.5" x14ac:dyDescent="0.75">
      <c r="A146" s="10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 s="12">
        <v>33</v>
      </c>
      <c r="P146" s="12">
        <v>26</v>
      </c>
      <c r="Q146" s="14" t="s">
        <v>8315</v>
      </c>
      <c r="R146" t="s">
        <v>8316</v>
      </c>
      <c r="S146" s="17">
        <v>42047.07640046296</v>
      </c>
      <c r="T146" s="17">
        <v>42077.034733796296</v>
      </c>
    </row>
    <row r="147" spans="1:20" ht="44.25" x14ac:dyDescent="0.75">
      <c r="A147" s="10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 s="12">
        <v>5</v>
      </c>
      <c r="P147" s="12">
        <v>10</v>
      </c>
      <c r="Q147" s="14" t="s">
        <v>8315</v>
      </c>
      <c r="R147" t="s">
        <v>8316</v>
      </c>
      <c r="S147" s="17">
        <v>42261.632916666669</v>
      </c>
      <c r="T147" s="17">
        <v>42266.165972222225</v>
      </c>
    </row>
    <row r="148" spans="1:20" ht="44.25" x14ac:dyDescent="0.75">
      <c r="A148" s="10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 s="12">
        <v>0</v>
      </c>
      <c r="P148" s="12">
        <v>5</v>
      </c>
      <c r="Q148" s="14" t="s">
        <v>8315</v>
      </c>
      <c r="R148" t="s">
        <v>8316</v>
      </c>
      <c r="S148" s="17">
        <v>41985.427361111113</v>
      </c>
      <c r="T148" s="17">
        <v>42015.427361111113</v>
      </c>
    </row>
    <row r="149" spans="1:20" ht="44.25" x14ac:dyDescent="0.75">
      <c r="A149" s="10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 s="12">
        <v>0</v>
      </c>
      <c r="P149" s="12">
        <v>0</v>
      </c>
      <c r="Q149" s="14" t="s">
        <v>8315</v>
      </c>
      <c r="R149" t="s">
        <v>8316</v>
      </c>
      <c r="S149" s="17">
        <v>41922.535185185188</v>
      </c>
      <c r="T149" s="17">
        <v>41930.207638888889</v>
      </c>
    </row>
    <row r="150" spans="1:20" ht="44.25" x14ac:dyDescent="0.75">
      <c r="A150" s="1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 s="12">
        <v>38</v>
      </c>
      <c r="P150" s="12">
        <v>81.569999999999993</v>
      </c>
      <c r="Q150" s="14" t="s">
        <v>8315</v>
      </c>
      <c r="R150" t="s">
        <v>8316</v>
      </c>
      <c r="S150" s="17">
        <v>41850.863252314812</v>
      </c>
      <c r="T150" s="17">
        <v>41880.863252314812</v>
      </c>
    </row>
    <row r="151" spans="1:20" ht="44.25" x14ac:dyDescent="0.75">
      <c r="A151" s="10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 s="12">
        <v>1</v>
      </c>
      <c r="P151" s="12">
        <v>7</v>
      </c>
      <c r="Q151" s="14" t="s">
        <v>8315</v>
      </c>
      <c r="R151" t="s">
        <v>8316</v>
      </c>
      <c r="S151" s="17">
        <v>41831.742962962962</v>
      </c>
      <c r="T151" s="17">
        <v>41860.125</v>
      </c>
    </row>
    <row r="152" spans="1:20" ht="44.25" x14ac:dyDescent="0.75">
      <c r="A152" s="10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 s="12">
        <v>3</v>
      </c>
      <c r="P152" s="12">
        <v>27.3</v>
      </c>
      <c r="Q152" s="14" t="s">
        <v>8315</v>
      </c>
      <c r="R152" t="s">
        <v>8316</v>
      </c>
      <c r="S152" s="17">
        <v>42415.883425925931</v>
      </c>
      <c r="T152" s="17">
        <v>42475.84175925926</v>
      </c>
    </row>
    <row r="153" spans="1:20" ht="44.25" x14ac:dyDescent="0.75">
      <c r="A153" s="10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 s="12">
        <v>9</v>
      </c>
      <c r="P153" s="12">
        <v>29.41</v>
      </c>
      <c r="Q153" s="14" t="s">
        <v>8315</v>
      </c>
      <c r="R153" t="s">
        <v>8316</v>
      </c>
      <c r="S153" s="17">
        <v>41869.714166666665</v>
      </c>
      <c r="T153" s="17">
        <v>41876.875</v>
      </c>
    </row>
    <row r="154" spans="1:20" x14ac:dyDescent="0.75">
      <c r="A154" s="10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 s="12">
        <v>1</v>
      </c>
      <c r="P154" s="12">
        <v>12.5</v>
      </c>
      <c r="Q154" s="14" t="s">
        <v>8315</v>
      </c>
      <c r="R154" t="s">
        <v>8316</v>
      </c>
      <c r="S154" s="17">
        <v>41953.773090277777</v>
      </c>
      <c r="T154" s="17">
        <v>42013.083333333328</v>
      </c>
    </row>
    <row r="155" spans="1:20" ht="29.5" x14ac:dyDescent="0.75">
      <c r="A155" s="10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 s="12">
        <v>0</v>
      </c>
      <c r="P155" s="12">
        <v>0</v>
      </c>
      <c r="Q155" s="14" t="s">
        <v>8315</v>
      </c>
      <c r="R155" t="s">
        <v>8316</v>
      </c>
      <c r="S155" s="17">
        <v>42037.986284722225</v>
      </c>
      <c r="T155" s="17">
        <v>42097.944618055553</v>
      </c>
    </row>
    <row r="156" spans="1:20" ht="44.25" x14ac:dyDescent="0.75">
      <c r="A156" s="10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 s="12">
        <v>5</v>
      </c>
      <c r="P156" s="12">
        <v>5.75</v>
      </c>
      <c r="Q156" s="14" t="s">
        <v>8315</v>
      </c>
      <c r="R156" t="s">
        <v>8316</v>
      </c>
      <c r="S156" s="17">
        <v>41811.555462962962</v>
      </c>
      <c r="T156" s="17">
        <v>41812.875</v>
      </c>
    </row>
    <row r="157" spans="1:20" ht="44.25" x14ac:dyDescent="0.75">
      <c r="A157" s="10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 s="12">
        <v>21</v>
      </c>
      <c r="P157" s="12">
        <v>52.08</v>
      </c>
      <c r="Q157" s="14" t="s">
        <v>8315</v>
      </c>
      <c r="R157" t="s">
        <v>8316</v>
      </c>
      <c r="S157" s="17">
        <v>42701.908807870372</v>
      </c>
      <c r="T157" s="17">
        <v>42716.25</v>
      </c>
    </row>
    <row r="158" spans="1:20" ht="44.25" x14ac:dyDescent="0.75">
      <c r="A158" s="10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 s="12">
        <v>5</v>
      </c>
      <c r="P158" s="12">
        <v>183.33</v>
      </c>
      <c r="Q158" s="14" t="s">
        <v>8315</v>
      </c>
      <c r="R158" t="s">
        <v>8316</v>
      </c>
      <c r="S158" s="17">
        <v>42258.646504629629</v>
      </c>
      <c r="T158" s="17">
        <v>42288.645196759258</v>
      </c>
    </row>
    <row r="159" spans="1:20" ht="44.25" x14ac:dyDescent="0.75">
      <c r="A159" s="10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 s="12">
        <v>4</v>
      </c>
      <c r="P159" s="12">
        <v>26.33</v>
      </c>
      <c r="Q159" s="14" t="s">
        <v>8315</v>
      </c>
      <c r="R159" t="s">
        <v>8316</v>
      </c>
      <c r="S159" s="17">
        <v>42278.664965277778</v>
      </c>
      <c r="T159" s="17">
        <v>42308.664965277778</v>
      </c>
    </row>
    <row r="160" spans="1:20" ht="44.25" x14ac:dyDescent="0.75">
      <c r="A160" s="1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 s="12">
        <v>0</v>
      </c>
      <c r="P160" s="12">
        <v>0</v>
      </c>
      <c r="Q160" s="14" t="s">
        <v>8315</v>
      </c>
      <c r="R160" t="s">
        <v>8316</v>
      </c>
      <c r="S160" s="17">
        <v>42515.078217592592</v>
      </c>
      <c r="T160" s="17">
        <v>42575.078217592592</v>
      </c>
    </row>
    <row r="161" spans="1:20" ht="59" x14ac:dyDescent="0.75">
      <c r="A161" s="10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 s="12">
        <v>62</v>
      </c>
      <c r="P161" s="12">
        <v>486.43</v>
      </c>
      <c r="Q161" s="14" t="s">
        <v>8315</v>
      </c>
      <c r="R161" t="s">
        <v>8316</v>
      </c>
      <c r="S161" s="17">
        <v>41830.234166666669</v>
      </c>
      <c r="T161" s="17">
        <v>41860.234166666669</v>
      </c>
    </row>
    <row r="162" spans="1:20" ht="44.25" x14ac:dyDescent="0.75">
      <c r="A162" s="10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 s="12">
        <v>1</v>
      </c>
      <c r="P162" s="12">
        <v>3</v>
      </c>
      <c r="Q162" s="14" t="s">
        <v>8315</v>
      </c>
      <c r="R162" t="s">
        <v>8316</v>
      </c>
      <c r="S162" s="17">
        <v>41982.904386574075</v>
      </c>
      <c r="T162" s="17">
        <v>42042.904386574075</v>
      </c>
    </row>
    <row r="163" spans="1:20" ht="44.25" x14ac:dyDescent="0.75">
      <c r="A163" s="10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 s="12">
        <v>0</v>
      </c>
      <c r="P163" s="12">
        <v>25</v>
      </c>
      <c r="Q163" s="14" t="s">
        <v>8315</v>
      </c>
      <c r="R163" t="s">
        <v>8316</v>
      </c>
      <c r="S163" s="17">
        <v>42210.439768518518</v>
      </c>
      <c r="T163" s="17">
        <v>42240.439768518518</v>
      </c>
    </row>
    <row r="164" spans="1:20" ht="44.25" x14ac:dyDescent="0.75">
      <c r="A164" s="10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 s="12">
        <v>1</v>
      </c>
      <c r="P164" s="12">
        <v>9.75</v>
      </c>
      <c r="Q164" s="14" t="s">
        <v>8315</v>
      </c>
      <c r="R164" t="s">
        <v>8316</v>
      </c>
      <c r="S164" s="17">
        <v>42196.166874999995</v>
      </c>
      <c r="T164" s="17">
        <v>42256.166874999995</v>
      </c>
    </row>
    <row r="165" spans="1:20" ht="44.25" x14ac:dyDescent="0.75">
      <c r="A165" s="10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 s="12">
        <v>5</v>
      </c>
      <c r="P165" s="12">
        <v>18.75</v>
      </c>
      <c r="Q165" s="14" t="s">
        <v>8315</v>
      </c>
      <c r="R165" t="s">
        <v>8316</v>
      </c>
      <c r="S165" s="17">
        <v>41940.967951388891</v>
      </c>
      <c r="T165" s="17">
        <v>41952.5</v>
      </c>
    </row>
    <row r="166" spans="1:20" ht="44.25" x14ac:dyDescent="0.75">
      <c r="A166" s="10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 s="12">
        <v>18</v>
      </c>
      <c r="P166" s="12">
        <v>36.590000000000003</v>
      </c>
      <c r="Q166" s="14" t="s">
        <v>8315</v>
      </c>
      <c r="R166" t="s">
        <v>8316</v>
      </c>
      <c r="S166" s="17">
        <v>42606.056863425925</v>
      </c>
      <c r="T166" s="17">
        <v>42620.056863425925</v>
      </c>
    </row>
    <row r="167" spans="1:20" ht="44.25" x14ac:dyDescent="0.75">
      <c r="A167" s="10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 s="12">
        <v>9</v>
      </c>
      <c r="P167" s="12">
        <v>80.709999999999994</v>
      </c>
      <c r="Q167" s="14" t="s">
        <v>8315</v>
      </c>
      <c r="R167" t="s">
        <v>8316</v>
      </c>
      <c r="S167" s="17">
        <v>42199.648912037039</v>
      </c>
      <c r="T167" s="17">
        <v>42217.041666666672</v>
      </c>
    </row>
    <row r="168" spans="1:20" ht="44.25" x14ac:dyDescent="0.75">
      <c r="A168" s="10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 s="12">
        <v>0</v>
      </c>
      <c r="P168" s="12">
        <v>1</v>
      </c>
      <c r="Q168" s="14" t="s">
        <v>8315</v>
      </c>
      <c r="R168" t="s">
        <v>8316</v>
      </c>
      <c r="S168" s="17">
        <v>42444.877743055549</v>
      </c>
      <c r="T168" s="17">
        <v>42504.877743055549</v>
      </c>
    </row>
    <row r="169" spans="1:20" ht="59" x14ac:dyDescent="0.75">
      <c r="A169" s="10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 s="12">
        <v>3</v>
      </c>
      <c r="P169" s="12">
        <v>52.8</v>
      </c>
      <c r="Q169" s="14" t="s">
        <v>8315</v>
      </c>
      <c r="R169" t="s">
        <v>8316</v>
      </c>
      <c r="S169" s="17">
        <v>42499.731701388882</v>
      </c>
      <c r="T169" s="17">
        <v>42529.731701388882</v>
      </c>
    </row>
    <row r="170" spans="1:20" ht="44.25" x14ac:dyDescent="0.75">
      <c r="A170" s="1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12">
        <v>20</v>
      </c>
      <c r="Q170" s="14" t="s">
        <v>8315</v>
      </c>
      <c r="R170" t="s">
        <v>8316</v>
      </c>
      <c r="S170" s="17">
        <v>41929.266215277778</v>
      </c>
      <c r="T170" s="17">
        <v>41968.823611111111</v>
      </c>
    </row>
    <row r="171" spans="1:20" ht="44.25" x14ac:dyDescent="0.75">
      <c r="A171" s="10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12">
        <v>1</v>
      </c>
      <c r="Q171" s="14" t="s">
        <v>8315</v>
      </c>
      <c r="R171" t="s">
        <v>8316</v>
      </c>
      <c r="S171" s="17">
        <v>42107.841284722221</v>
      </c>
      <c r="T171" s="17">
        <v>42167.841284722221</v>
      </c>
    </row>
    <row r="172" spans="1:20" ht="44.25" x14ac:dyDescent="0.75">
      <c r="A172" s="10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 s="12">
        <v>37</v>
      </c>
      <c r="P172" s="12">
        <v>46.93</v>
      </c>
      <c r="Q172" s="14" t="s">
        <v>8315</v>
      </c>
      <c r="R172" t="s">
        <v>8316</v>
      </c>
      <c r="S172" s="17">
        <v>42142.768819444449</v>
      </c>
      <c r="T172" s="17">
        <v>42182.768819444449</v>
      </c>
    </row>
    <row r="173" spans="1:20" ht="44.25" x14ac:dyDescent="0.75">
      <c r="A173" s="10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 s="12">
        <v>14</v>
      </c>
      <c r="P173" s="12">
        <v>78.08</v>
      </c>
      <c r="Q173" s="14" t="s">
        <v>8315</v>
      </c>
      <c r="R173" t="s">
        <v>8316</v>
      </c>
      <c r="S173" s="17">
        <v>42354.131643518514</v>
      </c>
      <c r="T173" s="17">
        <v>42384.131643518514</v>
      </c>
    </row>
    <row r="174" spans="1:20" ht="44.25" x14ac:dyDescent="0.75">
      <c r="A174" s="10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 s="12">
        <v>0</v>
      </c>
      <c r="P174" s="12">
        <v>1</v>
      </c>
      <c r="Q174" s="14" t="s">
        <v>8315</v>
      </c>
      <c r="R174" t="s">
        <v>8316</v>
      </c>
      <c r="S174" s="17">
        <v>41828.922905092593</v>
      </c>
      <c r="T174" s="17">
        <v>41888.922905092593</v>
      </c>
    </row>
    <row r="175" spans="1:20" ht="29.5" x14ac:dyDescent="0.75">
      <c r="A175" s="10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12">
        <v>1</v>
      </c>
      <c r="Q175" s="14" t="s">
        <v>8315</v>
      </c>
      <c r="R175" t="s">
        <v>8316</v>
      </c>
      <c r="S175" s="17">
        <v>42017.907337962963</v>
      </c>
      <c r="T175" s="17">
        <v>42077.865671296298</v>
      </c>
    </row>
    <row r="176" spans="1:20" ht="44.25" x14ac:dyDescent="0.75">
      <c r="A176" s="10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 s="12">
        <v>61</v>
      </c>
      <c r="P176" s="12">
        <v>203.67</v>
      </c>
      <c r="Q176" s="14" t="s">
        <v>8315</v>
      </c>
      <c r="R176" t="s">
        <v>8316</v>
      </c>
      <c r="S176" s="17">
        <v>42415.398032407407</v>
      </c>
      <c r="T176" s="17">
        <v>42445.356365740736</v>
      </c>
    </row>
    <row r="177" spans="1:20" ht="44.25" x14ac:dyDescent="0.75">
      <c r="A177" s="10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 s="12">
        <v>8</v>
      </c>
      <c r="P177" s="12">
        <v>20.71</v>
      </c>
      <c r="Q177" s="14" t="s">
        <v>8315</v>
      </c>
      <c r="R177" t="s">
        <v>8316</v>
      </c>
      <c r="S177" s="17">
        <v>41755.476724537039</v>
      </c>
      <c r="T177" s="17">
        <v>41778.476724537039</v>
      </c>
    </row>
    <row r="178" spans="1:20" ht="44.25" x14ac:dyDescent="0.75">
      <c r="A178" s="10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 s="12">
        <v>22</v>
      </c>
      <c r="P178" s="12">
        <v>48.56</v>
      </c>
      <c r="Q178" s="14" t="s">
        <v>8315</v>
      </c>
      <c r="R178" t="s">
        <v>8316</v>
      </c>
      <c r="S178" s="17">
        <v>42245.234340277777</v>
      </c>
      <c r="T178" s="17">
        <v>42263.234340277777</v>
      </c>
    </row>
    <row r="179" spans="1:20" ht="44.25" x14ac:dyDescent="0.75">
      <c r="A179" s="10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 s="12">
        <v>27</v>
      </c>
      <c r="P179" s="12">
        <v>68.099999999999994</v>
      </c>
      <c r="Q179" s="14" t="s">
        <v>8315</v>
      </c>
      <c r="R179" t="s">
        <v>8316</v>
      </c>
      <c r="S179" s="17">
        <v>42278.629710648151</v>
      </c>
      <c r="T179" s="17">
        <v>42306.629710648151</v>
      </c>
    </row>
    <row r="180" spans="1:20" ht="44.25" x14ac:dyDescent="0.75">
      <c r="A180" s="1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 s="12">
        <v>9</v>
      </c>
      <c r="P180" s="12">
        <v>8.5</v>
      </c>
      <c r="Q180" s="14" t="s">
        <v>8315</v>
      </c>
      <c r="R180" t="s">
        <v>8316</v>
      </c>
      <c r="S180" s="17">
        <v>41826.61954861111</v>
      </c>
      <c r="T180" s="17">
        <v>41856.61954861111</v>
      </c>
    </row>
    <row r="181" spans="1:20" ht="44.25" x14ac:dyDescent="0.75">
      <c r="A181" s="10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 s="12">
        <v>27</v>
      </c>
      <c r="P181" s="12">
        <v>51.62</v>
      </c>
      <c r="Q181" s="14" t="s">
        <v>8315</v>
      </c>
      <c r="R181" t="s">
        <v>8316</v>
      </c>
      <c r="S181" s="17">
        <v>42058.792476851857</v>
      </c>
      <c r="T181" s="17">
        <v>42088.750810185185</v>
      </c>
    </row>
    <row r="182" spans="1:20" ht="44.25" x14ac:dyDescent="0.75">
      <c r="A182" s="10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 s="12">
        <v>110</v>
      </c>
      <c r="P182" s="12">
        <v>50.75</v>
      </c>
      <c r="Q182" s="14" t="s">
        <v>8315</v>
      </c>
      <c r="R182" t="s">
        <v>8316</v>
      </c>
      <c r="S182" s="17">
        <v>42061.212488425925</v>
      </c>
      <c r="T182" s="17">
        <v>42089.166666666672</v>
      </c>
    </row>
    <row r="183" spans="1:20" ht="44.25" x14ac:dyDescent="0.75">
      <c r="A183" s="10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 s="12">
        <v>122</v>
      </c>
      <c r="P183" s="12">
        <v>60.9</v>
      </c>
      <c r="Q183" s="14" t="s">
        <v>8315</v>
      </c>
      <c r="R183" t="s">
        <v>8316</v>
      </c>
      <c r="S183" s="17">
        <v>42036.24428240741</v>
      </c>
      <c r="T183" s="17">
        <v>42064.290972222225</v>
      </c>
    </row>
    <row r="184" spans="1:20" ht="59" x14ac:dyDescent="0.75">
      <c r="A184" s="10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 s="12">
        <v>107</v>
      </c>
      <c r="P184" s="12">
        <v>109.03</v>
      </c>
      <c r="Q184" s="14" t="s">
        <v>8315</v>
      </c>
      <c r="R184" t="s">
        <v>8316</v>
      </c>
      <c r="S184" s="17">
        <v>42157.470185185186</v>
      </c>
      <c r="T184" s="17">
        <v>42187.470185185186</v>
      </c>
    </row>
    <row r="185" spans="1:20" ht="44.25" x14ac:dyDescent="0.75">
      <c r="A185" s="10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 s="12">
        <v>101</v>
      </c>
      <c r="P185" s="12">
        <v>25.69</v>
      </c>
      <c r="Q185" s="14" t="s">
        <v>8315</v>
      </c>
      <c r="R185" t="s">
        <v>8316</v>
      </c>
      <c r="S185" s="17">
        <v>41827.909942129627</v>
      </c>
      <c r="T185" s="17">
        <v>41857.897222222222</v>
      </c>
    </row>
    <row r="186" spans="1:20" ht="44.25" x14ac:dyDescent="0.75">
      <c r="A186" s="10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 s="12">
        <v>109</v>
      </c>
      <c r="P186" s="12">
        <v>41.92</v>
      </c>
      <c r="Q186" s="14" t="s">
        <v>8315</v>
      </c>
      <c r="R186" t="s">
        <v>8316</v>
      </c>
      <c r="S186" s="17">
        <v>42162.729548611111</v>
      </c>
      <c r="T186" s="17">
        <v>42192.729548611111</v>
      </c>
    </row>
    <row r="187" spans="1:20" ht="44.25" x14ac:dyDescent="0.75">
      <c r="A187" s="10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 s="12">
        <v>114</v>
      </c>
      <c r="P187" s="12">
        <v>88.77</v>
      </c>
      <c r="Q187" s="14" t="s">
        <v>8315</v>
      </c>
      <c r="R187" t="s">
        <v>8316</v>
      </c>
      <c r="S187" s="17">
        <v>42233.738564814819</v>
      </c>
      <c r="T187" s="17">
        <v>42263.738564814819</v>
      </c>
    </row>
    <row r="188" spans="1:20" ht="44.25" x14ac:dyDescent="0.75">
      <c r="A188" s="10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 s="12">
        <v>114</v>
      </c>
      <c r="P188" s="12">
        <v>80.23</v>
      </c>
      <c r="Q188" s="14" t="s">
        <v>8315</v>
      </c>
      <c r="R188" t="s">
        <v>8316</v>
      </c>
      <c r="S188" s="17">
        <v>42042.197824074072</v>
      </c>
      <c r="T188" s="17">
        <v>42072.156157407408</v>
      </c>
    </row>
    <row r="189" spans="1:20" ht="29.5" x14ac:dyDescent="0.75">
      <c r="A189" s="10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 s="12">
        <v>106</v>
      </c>
      <c r="P189" s="12">
        <v>78.94</v>
      </c>
      <c r="Q189" s="14" t="s">
        <v>8315</v>
      </c>
      <c r="R189" t="s">
        <v>8316</v>
      </c>
      <c r="S189" s="17">
        <v>42585.523842592593</v>
      </c>
      <c r="T189" s="17">
        <v>42599.165972222225</v>
      </c>
    </row>
    <row r="190" spans="1:20" ht="44.25" x14ac:dyDescent="0.75">
      <c r="A190" s="1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 s="12">
        <v>163</v>
      </c>
      <c r="P190" s="12">
        <v>95.59</v>
      </c>
      <c r="Q190" s="14" t="s">
        <v>8315</v>
      </c>
      <c r="R190" t="s">
        <v>8316</v>
      </c>
      <c r="S190" s="17">
        <v>42097.786493055552</v>
      </c>
      <c r="T190" s="17">
        <v>42127.952083333337</v>
      </c>
    </row>
    <row r="191" spans="1:20" ht="44.25" x14ac:dyDescent="0.75">
      <c r="A191" s="10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 s="12">
        <v>106</v>
      </c>
      <c r="P191" s="12">
        <v>69.89</v>
      </c>
      <c r="Q191" s="14" t="s">
        <v>8315</v>
      </c>
      <c r="R191" t="s">
        <v>8316</v>
      </c>
      <c r="S191" s="17">
        <v>41808.669571759259</v>
      </c>
      <c r="T191" s="17">
        <v>41838.669571759259</v>
      </c>
    </row>
    <row r="192" spans="1:20" ht="44.25" x14ac:dyDescent="0.75">
      <c r="A192" s="10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 s="12">
        <v>100</v>
      </c>
      <c r="P192" s="12">
        <v>74.53</v>
      </c>
      <c r="Q192" s="14" t="s">
        <v>8315</v>
      </c>
      <c r="R192" t="s">
        <v>8316</v>
      </c>
      <c r="S192" s="17">
        <v>41852.658310185187</v>
      </c>
      <c r="T192" s="17">
        <v>41882.658310185187</v>
      </c>
    </row>
    <row r="193" spans="1:20" ht="29.5" x14ac:dyDescent="0.75">
      <c r="A193" s="10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 s="12">
        <v>105</v>
      </c>
      <c r="P193" s="12">
        <v>123.94</v>
      </c>
      <c r="Q193" s="14" t="s">
        <v>8315</v>
      </c>
      <c r="R193" t="s">
        <v>8316</v>
      </c>
      <c r="S193" s="17">
        <v>42694.110185185185</v>
      </c>
      <c r="T193" s="17">
        <v>42709.041666666672</v>
      </c>
    </row>
    <row r="194" spans="1:20" ht="44.25" x14ac:dyDescent="0.75">
      <c r="A194" s="10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 s="12">
        <v>175</v>
      </c>
      <c r="P194" s="12">
        <v>264.85000000000002</v>
      </c>
      <c r="Q194" s="14" t="s">
        <v>8315</v>
      </c>
      <c r="R194" t="s">
        <v>8316</v>
      </c>
      <c r="S194" s="17">
        <v>42341.818379629629</v>
      </c>
      <c r="T194" s="17">
        <v>42370.166666666672</v>
      </c>
    </row>
    <row r="195" spans="1:20" ht="44.25" x14ac:dyDescent="0.75">
      <c r="A195" s="10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 s="12">
        <v>102</v>
      </c>
      <c r="P195" s="12">
        <v>58.62</v>
      </c>
      <c r="Q195" s="14" t="s">
        <v>8315</v>
      </c>
      <c r="R195" t="s">
        <v>8316</v>
      </c>
      <c r="S195" s="17">
        <v>41880.061006944445</v>
      </c>
      <c r="T195" s="17">
        <v>41908.065972222219</v>
      </c>
    </row>
    <row r="196" spans="1:20" ht="44.25" x14ac:dyDescent="0.75">
      <c r="A196" s="10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 s="12">
        <v>100</v>
      </c>
      <c r="P196" s="12">
        <v>70.88</v>
      </c>
      <c r="Q196" s="14" t="s">
        <v>8315</v>
      </c>
      <c r="R196" t="s">
        <v>8316</v>
      </c>
      <c r="S196" s="17">
        <v>41941.683865740742</v>
      </c>
      <c r="T196" s="17">
        <v>41970.125</v>
      </c>
    </row>
    <row r="197" spans="1:20" ht="44.25" x14ac:dyDescent="0.75">
      <c r="A197" s="10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 s="12">
        <v>171</v>
      </c>
      <c r="P197" s="12">
        <v>8.57</v>
      </c>
      <c r="Q197" s="14" t="s">
        <v>8315</v>
      </c>
      <c r="R197" t="s">
        <v>8316</v>
      </c>
      <c r="S197" s="17">
        <v>42425.730671296296</v>
      </c>
      <c r="T197" s="17">
        <v>42442.5</v>
      </c>
    </row>
    <row r="198" spans="1:20" ht="59" x14ac:dyDescent="0.75">
      <c r="A198" s="10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 s="12">
        <v>114</v>
      </c>
      <c r="P198" s="12">
        <v>113.57</v>
      </c>
      <c r="Q198" s="14" t="s">
        <v>8315</v>
      </c>
      <c r="R198" t="s">
        <v>8316</v>
      </c>
      <c r="S198" s="17">
        <v>42026.88118055556</v>
      </c>
      <c r="T198" s="17">
        <v>42086.093055555553</v>
      </c>
    </row>
    <row r="199" spans="1:20" ht="44.25" x14ac:dyDescent="0.75">
      <c r="A199" s="10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 s="12">
        <v>129</v>
      </c>
      <c r="P199" s="12">
        <v>60.69</v>
      </c>
      <c r="Q199" s="14" t="s">
        <v>8315</v>
      </c>
      <c r="R199" t="s">
        <v>8316</v>
      </c>
      <c r="S199" s="17">
        <v>41922.640590277777</v>
      </c>
      <c r="T199" s="17">
        <v>41932.249305555553</v>
      </c>
    </row>
    <row r="200" spans="1:20" ht="44.25" x14ac:dyDescent="0.75">
      <c r="A200" s="1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 s="12">
        <v>101</v>
      </c>
      <c r="P200" s="12">
        <v>110.22</v>
      </c>
      <c r="Q200" s="14" t="s">
        <v>8315</v>
      </c>
      <c r="R200" t="s">
        <v>8316</v>
      </c>
      <c r="S200" s="17">
        <v>41993.824340277773</v>
      </c>
      <c r="T200" s="17">
        <v>42010.25</v>
      </c>
    </row>
    <row r="201" spans="1:20" ht="44.25" x14ac:dyDescent="0.75">
      <c r="A201" s="10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 s="12">
        <v>109</v>
      </c>
      <c r="P201" s="12">
        <v>136.46</v>
      </c>
      <c r="Q201" s="14" t="s">
        <v>8315</v>
      </c>
      <c r="R201" t="s">
        <v>8316</v>
      </c>
      <c r="S201" s="17">
        <v>42219.915856481486</v>
      </c>
      <c r="T201" s="17">
        <v>42240.083333333328</v>
      </c>
    </row>
    <row r="202" spans="1:20" ht="44.25" x14ac:dyDescent="0.75">
      <c r="A202" s="10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 s="12">
        <v>109</v>
      </c>
      <c r="P202" s="12">
        <v>139.24</v>
      </c>
      <c r="Q202" s="14" t="s">
        <v>8315</v>
      </c>
      <c r="R202" t="s">
        <v>8316</v>
      </c>
      <c r="S202" s="17">
        <v>42780.825706018513</v>
      </c>
      <c r="T202" s="17">
        <v>42810.784039351856</v>
      </c>
    </row>
    <row r="203" spans="1:20" ht="44.25" x14ac:dyDescent="0.75">
      <c r="A203" s="10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 s="12">
        <v>1</v>
      </c>
      <c r="P203" s="12">
        <v>10</v>
      </c>
      <c r="Q203" s="14" t="s">
        <v>8315</v>
      </c>
      <c r="R203" t="s">
        <v>8316</v>
      </c>
      <c r="S203" s="17">
        <v>42803.842812499999</v>
      </c>
      <c r="T203" s="17">
        <v>42843.801145833335</v>
      </c>
    </row>
    <row r="204" spans="1:20" ht="44.25" x14ac:dyDescent="0.75">
      <c r="A204" s="10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 s="12">
        <v>4</v>
      </c>
      <c r="P204" s="12">
        <v>93.75</v>
      </c>
      <c r="Q204" s="14" t="s">
        <v>8315</v>
      </c>
      <c r="R204" t="s">
        <v>8316</v>
      </c>
      <c r="S204" s="17">
        <v>42808.640231481477</v>
      </c>
      <c r="T204" s="17">
        <v>42839.207638888889</v>
      </c>
    </row>
    <row r="205" spans="1:20" ht="29.5" x14ac:dyDescent="0.75">
      <c r="A205" s="10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 s="12">
        <v>16</v>
      </c>
      <c r="P205" s="12">
        <v>53.75</v>
      </c>
      <c r="Q205" s="14" t="s">
        <v>8315</v>
      </c>
      <c r="R205" t="s">
        <v>8316</v>
      </c>
      <c r="S205" s="17">
        <v>42803.579224537039</v>
      </c>
      <c r="T205" s="17">
        <v>42833.537557870368</v>
      </c>
    </row>
    <row r="206" spans="1:20" ht="29.5" x14ac:dyDescent="0.75">
      <c r="A206" s="10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 s="12">
        <v>10</v>
      </c>
      <c r="Q206" s="14" t="s">
        <v>8315</v>
      </c>
      <c r="R206" t="s">
        <v>8316</v>
      </c>
      <c r="S206" s="17">
        <v>42786.350231481483</v>
      </c>
      <c r="T206" s="17">
        <v>42846.308564814812</v>
      </c>
    </row>
    <row r="207" spans="1:20" ht="44.25" x14ac:dyDescent="0.75">
      <c r="A207" s="10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 s="12">
        <v>108</v>
      </c>
      <c r="P207" s="12">
        <v>33.75</v>
      </c>
      <c r="Q207" s="14" t="s">
        <v>8315</v>
      </c>
      <c r="R207" t="s">
        <v>8316</v>
      </c>
      <c r="S207" s="17">
        <v>42788.565208333333</v>
      </c>
      <c r="T207" s="17">
        <v>42818.523541666669</v>
      </c>
    </row>
    <row r="208" spans="1:20" ht="44.25" x14ac:dyDescent="0.75">
      <c r="A208" s="10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 s="12">
        <v>23</v>
      </c>
      <c r="P208" s="12">
        <v>18.75</v>
      </c>
      <c r="Q208" s="14" t="s">
        <v>8315</v>
      </c>
      <c r="R208" t="s">
        <v>8316</v>
      </c>
      <c r="S208" s="17">
        <v>42800.720127314817</v>
      </c>
      <c r="T208" s="17">
        <v>42821.678460648152</v>
      </c>
    </row>
    <row r="209" spans="1:20" ht="44.25" x14ac:dyDescent="0.75">
      <c r="A209" s="10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 s="12">
        <v>21</v>
      </c>
      <c r="P209" s="12">
        <v>23.14</v>
      </c>
      <c r="Q209" s="14" t="s">
        <v>8315</v>
      </c>
      <c r="R209" t="s">
        <v>8316</v>
      </c>
      <c r="S209" s="17">
        <v>42807.151863425926</v>
      </c>
      <c r="T209" s="17">
        <v>42829.151863425926</v>
      </c>
    </row>
    <row r="210" spans="1:20" ht="44.25" x14ac:dyDescent="0.75">
      <c r="A210" s="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 s="12">
        <v>128</v>
      </c>
      <c r="P210" s="12">
        <v>29.05</v>
      </c>
      <c r="Q210" s="14" t="s">
        <v>8315</v>
      </c>
      <c r="R210" t="s">
        <v>8316</v>
      </c>
      <c r="S210" s="17">
        <v>42789.462430555555</v>
      </c>
      <c r="T210" s="17">
        <v>42825.957638888889</v>
      </c>
    </row>
    <row r="211" spans="1:20" ht="44.25" x14ac:dyDescent="0.75">
      <c r="A211" s="10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 s="12">
        <v>3</v>
      </c>
      <c r="P211" s="12">
        <v>50</v>
      </c>
      <c r="Q211" s="14" t="s">
        <v>8315</v>
      </c>
      <c r="R211" t="s">
        <v>8316</v>
      </c>
      <c r="S211" s="17">
        <v>42807.885057870371</v>
      </c>
      <c r="T211" s="17">
        <v>42858.8</v>
      </c>
    </row>
    <row r="212" spans="1:20" ht="59" x14ac:dyDescent="0.75">
      <c r="A212" s="10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 s="12">
        <v>0</v>
      </c>
      <c r="P212" s="12">
        <v>0</v>
      </c>
      <c r="Q212" s="14" t="s">
        <v>8315</v>
      </c>
      <c r="R212" t="s">
        <v>8316</v>
      </c>
      <c r="S212" s="17">
        <v>42809.645914351851</v>
      </c>
      <c r="T212" s="17">
        <v>42828.645914351851</v>
      </c>
    </row>
    <row r="213" spans="1:20" ht="44.25" x14ac:dyDescent="0.75">
      <c r="A213" s="10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 s="12">
        <v>5</v>
      </c>
      <c r="P213" s="12">
        <v>450</v>
      </c>
      <c r="Q213" s="14" t="s">
        <v>8315</v>
      </c>
      <c r="R213" t="s">
        <v>8316</v>
      </c>
      <c r="S213" s="17">
        <v>42785.270370370374</v>
      </c>
      <c r="T213" s="17">
        <v>42819.189583333333</v>
      </c>
    </row>
    <row r="214" spans="1:20" ht="44.25" x14ac:dyDescent="0.75">
      <c r="A214" s="10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 s="12">
        <v>1</v>
      </c>
      <c r="P214" s="12">
        <v>24</v>
      </c>
      <c r="Q214" s="14" t="s">
        <v>8315</v>
      </c>
      <c r="R214" t="s">
        <v>8316</v>
      </c>
      <c r="S214" s="17">
        <v>42802.718784722223</v>
      </c>
      <c r="T214" s="17">
        <v>42832.677118055552</v>
      </c>
    </row>
    <row r="215" spans="1:20" ht="59" x14ac:dyDescent="0.75">
      <c r="A215" s="10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 s="12">
        <v>52</v>
      </c>
      <c r="P215" s="12">
        <v>32.25</v>
      </c>
      <c r="Q215" s="14" t="s">
        <v>8315</v>
      </c>
      <c r="R215" t="s">
        <v>8316</v>
      </c>
      <c r="S215" s="17">
        <v>42800.753333333334</v>
      </c>
      <c r="T215" s="17">
        <v>42841.833333333328</v>
      </c>
    </row>
    <row r="216" spans="1:20" ht="44.25" x14ac:dyDescent="0.75">
      <c r="A216" s="10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 s="12">
        <v>2</v>
      </c>
      <c r="P216" s="12">
        <v>15</v>
      </c>
      <c r="Q216" s="14" t="s">
        <v>8315</v>
      </c>
      <c r="R216" t="s">
        <v>8316</v>
      </c>
      <c r="S216" s="17">
        <v>42783.513182870374</v>
      </c>
      <c r="T216" s="17">
        <v>42813.471516203703</v>
      </c>
    </row>
    <row r="217" spans="1:20" ht="59" x14ac:dyDescent="0.75">
      <c r="A217" s="10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 s="12">
        <v>0</v>
      </c>
      <c r="Q217" s="14" t="s">
        <v>8315</v>
      </c>
      <c r="R217" t="s">
        <v>8316</v>
      </c>
      <c r="S217" s="17">
        <v>42808.358287037037</v>
      </c>
      <c r="T217" s="17">
        <v>42834.358287037037</v>
      </c>
    </row>
    <row r="218" spans="1:20" ht="59" x14ac:dyDescent="0.75">
      <c r="A218" s="10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 s="12">
        <v>75</v>
      </c>
      <c r="P218" s="12">
        <v>251.33</v>
      </c>
      <c r="Q218" s="14" t="s">
        <v>8315</v>
      </c>
      <c r="R218" t="s">
        <v>8316</v>
      </c>
      <c r="S218" s="17">
        <v>42796.538275462968</v>
      </c>
      <c r="T218" s="17">
        <v>42813.25</v>
      </c>
    </row>
    <row r="219" spans="1:20" ht="44.25" x14ac:dyDescent="0.75">
      <c r="A219" s="10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 s="12">
        <v>0</v>
      </c>
      <c r="Q219" s="14" t="s">
        <v>8315</v>
      </c>
      <c r="R219" t="s">
        <v>8316</v>
      </c>
      <c r="S219" s="17">
        <v>42762.040902777779</v>
      </c>
      <c r="T219" s="17">
        <v>42821.999236111107</v>
      </c>
    </row>
    <row r="220" spans="1:20" ht="29.5" x14ac:dyDescent="0.75">
      <c r="A220" s="1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 s="12">
        <v>11</v>
      </c>
      <c r="P220" s="12">
        <v>437.5</v>
      </c>
      <c r="Q220" s="14" t="s">
        <v>8315</v>
      </c>
      <c r="R220" t="s">
        <v>8316</v>
      </c>
      <c r="S220" s="17">
        <v>42796.682476851856</v>
      </c>
      <c r="T220" s="17">
        <v>42841.640810185185</v>
      </c>
    </row>
    <row r="221" spans="1:20" ht="44.25" x14ac:dyDescent="0.75">
      <c r="A221" s="10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 s="12">
        <v>118</v>
      </c>
      <c r="P221" s="12">
        <v>110.35</v>
      </c>
      <c r="Q221" s="14" t="s">
        <v>8315</v>
      </c>
      <c r="R221" t="s">
        <v>8316</v>
      </c>
      <c r="S221" s="17">
        <v>41909.969386574077</v>
      </c>
      <c r="T221" s="17">
        <v>41950.011053240742</v>
      </c>
    </row>
    <row r="222" spans="1:20" ht="29.5" x14ac:dyDescent="0.75">
      <c r="A222" s="10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 s="12">
        <v>131</v>
      </c>
      <c r="P222" s="12">
        <v>41.42</v>
      </c>
      <c r="Q222" s="14" t="s">
        <v>8315</v>
      </c>
      <c r="R222" t="s">
        <v>8316</v>
      </c>
      <c r="S222" s="17">
        <v>41891.665324074071</v>
      </c>
      <c r="T222" s="17">
        <v>41913.166666666664</v>
      </c>
    </row>
    <row r="223" spans="1:20" ht="44.25" x14ac:dyDescent="0.75">
      <c r="A223" s="10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 s="12">
        <v>104</v>
      </c>
      <c r="P223" s="12">
        <v>52</v>
      </c>
      <c r="Q223" s="14" t="s">
        <v>8315</v>
      </c>
      <c r="R223" t="s">
        <v>8316</v>
      </c>
      <c r="S223" s="17">
        <v>41226.017361111109</v>
      </c>
      <c r="T223" s="17">
        <v>41250.083333333336</v>
      </c>
    </row>
    <row r="224" spans="1:20" ht="59" x14ac:dyDescent="0.75">
      <c r="A224" s="10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 s="12">
        <v>101</v>
      </c>
      <c r="P224" s="12">
        <v>33.99</v>
      </c>
      <c r="Q224" s="14" t="s">
        <v>8315</v>
      </c>
      <c r="R224" t="s">
        <v>8316</v>
      </c>
      <c r="S224" s="17">
        <v>40478.263923611114</v>
      </c>
      <c r="T224" s="17">
        <v>40568.166666666664</v>
      </c>
    </row>
    <row r="225" spans="1:20" ht="44.25" x14ac:dyDescent="0.75">
      <c r="A225" s="10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 s="12">
        <v>100</v>
      </c>
      <c r="P225" s="12">
        <v>103.35</v>
      </c>
      <c r="Q225" s="14" t="s">
        <v>8315</v>
      </c>
      <c r="R225" t="s">
        <v>8316</v>
      </c>
      <c r="S225" s="17">
        <v>41862.83997685185</v>
      </c>
      <c r="T225" s="17">
        <v>41892.83997685185</v>
      </c>
    </row>
    <row r="226" spans="1:20" ht="44.25" x14ac:dyDescent="0.75">
      <c r="A226" s="10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 s="12">
        <v>106</v>
      </c>
      <c r="P226" s="12">
        <v>34.79</v>
      </c>
      <c r="Q226" s="14" t="s">
        <v>8315</v>
      </c>
      <c r="R226" t="s">
        <v>8316</v>
      </c>
      <c r="S226" s="17">
        <v>41550.867673611108</v>
      </c>
      <c r="T226" s="17">
        <v>41580.867673611108</v>
      </c>
    </row>
    <row r="227" spans="1:20" ht="44.25" x14ac:dyDescent="0.75">
      <c r="A227" s="10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 s="12">
        <v>336</v>
      </c>
      <c r="P227" s="12">
        <v>41.77</v>
      </c>
      <c r="Q227" s="14" t="s">
        <v>8315</v>
      </c>
      <c r="R227" t="s">
        <v>8316</v>
      </c>
      <c r="S227" s="17">
        <v>40633.154363425929</v>
      </c>
      <c r="T227" s="17">
        <v>40664.207638888889</v>
      </c>
    </row>
    <row r="228" spans="1:20" ht="44.25" x14ac:dyDescent="0.75">
      <c r="A228" s="10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 s="12">
        <v>113</v>
      </c>
      <c r="P228" s="12">
        <v>64.27</v>
      </c>
      <c r="Q228" s="14" t="s">
        <v>8315</v>
      </c>
      <c r="R228" t="s">
        <v>8316</v>
      </c>
      <c r="S228" s="17">
        <v>40970.875671296293</v>
      </c>
      <c r="T228" s="17">
        <v>41000.834004629629</v>
      </c>
    </row>
    <row r="229" spans="1:20" ht="44.25" x14ac:dyDescent="0.75">
      <c r="A229" s="10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 s="12">
        <v>189</v>
      </c>
      <c r="P229" s="12">
        <v>31.21</v>
      </c>
      <c r="Q229" s="14" t="s">
        <v>8315</v>
      </c>
      <c r="R229" t="s">
        <v>8316</v>
      </c>
      <c r="S229" s="17">
        <v>41233.499131944445</v>
      </c>
      <c r="T229" s="17">
        <v>41263.499131944445</v>
      </c>
    </row>
    <row r="230" spans="1:20" ht="44.25" x14ac:dyDescent="0.75">
      <c r="A230" s="10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 s="12">
        <v>102</v>
      </c>
      <c r="P230" s="12">
        <v>62.92</v>
      </c>
      <c r="Q230" s="14" t="s">
        <v>8315</v>
      </c>
      <c r="R230" t="s">
        <v>8316</v>
      </c>
      <c r="S230" s="17">
        <v>41026.953055555554</v>
      </c>
      <c r="T230" s="17">
        <v>41061.953055555554</v>
      </c>
    </row>
    <row r="231" spans="1:20" ht="29.5" x14ac:dyDescent="0.75">
      <c r="A231" s="10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 s="12">
        <v>101</v>
      </c>
      <c r="P231" s="12">
        <v>98.54</v>
      </c>
      <c r="Q231" s="14" t="s">
        <v>8315</v>
      </c>
      <c r="R231" t="s">
        <v>8316</v>
      </c>
      <c r="S231" s="17">
        <v>41829.788252314815</v>
      </c>
      <c r="T231" s="17">
        <v>41839.208333333336</v>
      </c>
    </row>
    <row r="232" spans="1:20" ht="29.5" x14ac:dyDescent="0.75">
      <c r="A232" s="10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 s="12">
        <v>114</v>
      </c>
      <c r="P232" s="12">
        <v>82.61</v>
      </c>
      <c r="Q232" s="14" t="s">
        <v>8315</v>
      </c>
      <c r="R232" t="s">
        <v>8316</v>
      </c>
      <c r="S232" s="17">
        <v>41447.839722222219</v>
      </c>
      <c r="T232" s="17">
        <v>41477.839722222219</v>
      </c>
    </row>
    <row r="233" spans="1:20" ht="29.5" x14ac:dyDescent="0.75">
      <c r="A233" s="10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 s="12">
        <v>133</v>
      </c>
      <c r="P233" s="12">
        <v>38.5</v>
      </c>
      <c r="Q233" s="14" t="s">
        <v>8315</v>
      </c>
      <c r="R233" t="s">
        <v>8316</v>
      </c>
      <c r="S233" s="17">
        <v>40884.066678240742</v>
      </c>
      <c r="T233" s="17">
        <v>40926.958333333336</v>
      </c>
    </row>
    <row r="234" spans="1:20" ht="44.25" x14ac:dyDescent="0.75">
      <c r="A234" s="10">
        <v>3160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 s="12">
        <v>102</v>
      </c>
      <c r="P234" s="12">
        <v>80.16</v>
      </c>
      <c r="Q234" s="14" t="s">
        <v>8315</v>
      </c>
      <c r="R234" t="s">
        <v>8316</v>
      </c>
      <c r="S234" s="17">
        <v>41841.26489583333</v>
      </c>
      <c r="T234" s="17">
        <v>41864.207638888889</v>
      </c>
    </row>
    <row r="235" spans="1:20" ht="44.25" x14ac:dyDescent="0.75">
      <c r="A235" s="10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 s="12">
        <v>105</v>
      </c>
      <c r="P235" s="12">
        <v>28.41</v>
      </c>
      <c r="Q235" s="14" t="s">
        <v>8315</v>
      </c>
      <c r="R235" t="s">
        <v>8316</v>
      </c>
      <c r="S235" s="17">
        <v>41897.536134259259</v>
      </c>
      <c r="T235" s="17">
        <v>41927.536134259259</v>
      </c>
    </row>
    <row r="236" spans="1:20" ht="44.25" x14ac:dyDescent="0.75">
      <c r="A236" s="10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 s="12">
        <v>127</v>
      </c>
      <c r="P236" s="12">
        <v>80.73</v>
      </c>
      <c r="Q236" s="14" t="s">
        <v>8315</v>
      </c>
      <c r="R236" t="s">
        <v>8316</v>
      </c>
      <c r="S236" s="17">
        <v>41799.685902777775</v>
      </c>
      <c r="T236" s="17">
        <v>41827.083333333336</v>
      </c>
    </row>
    <row r="237" spans="1:20" ht="44.25" x14ac:dyDescent="0.75">
      <c r="A237" s="10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 s="12">
        <v>111</v>
      </c>
      <c r="P237" s="12">
        <v>200.69</v>
      </c>
      <c r="Q237" s="14" t="s">
        <v>8315</v>
      </c>
      <c r="R237" t="s">
        <v>8316</v>
      </c>
      <c r="S237" s="17">
        <v>41775.753761574073</v>
      </c>
      <c r="T237" s="17">
        <v>41805.753761574073</v>
      </c>
    </row>
    <row r="238" spans="1:20" ht="44.25" x14ac:dyDescent="0.75">
      <c r="A238" s="10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2">
        <v>107</v>
      </c>
      <c r="P238" s="12">
        <v>37.590000000000003</v>
      </c>
      <c r="Q238" s="14" t="s">
        <v>8315</v>
      </c>
      <c r="R238" t="s">
        <v>8316</v>
      </c>
      <c r="S238" s="17">
        <v>41766.80572916667</v>
      </c>
      <c r="T238" s="17">
        <v>41799.80572916667</v>
      </c>
    </row>
    <row r="239" spans="1:20" ht="44.25" x14ac:dyDescent="0.75">
      <c r="A239" s="10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 s="12">
        <v>163</v>
      </c>
      <c r="P239" s="12">
        <v>58.1</v>
      </c>
      <c r="Q239" s="14" t="s">
        <v>8315</v>
      </c>
      <c r="R239" t="s">
        <v>8316</v>
      </c>
      <c r="S239" s="17">
        <v>40644.159259259257</v>
      </c>
      <c r="T239" s="17">
        <v>40666.165972222225</v>
      </c>
    </row>
    <row r="240" spans="1:20" ht="44.25" x14ac:dyDescent="0.75">
      <c r="A240" s="10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 s="12">
        <v>160</v>
      </c>
      <c r="P240" s="12">
        <v>60.3</v>
      </c>
      <c r="Q240" s="14" t="s">
        <v>8315</v>
      </c>
      <c r="R240" t="s">
        <v>8316</v>
      </c>
      <c r="S240" s="17">
        <v>41940.69158564815</v>
      </c>
      <c r="T240" s="17">
        <v>41969.332638888889</v>
      </c>
    </row>
    <row r="241" spans="1:20" ht="29.5" x14ac:dyDescent="0.75">
      <c r="A241" s="10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 s="12">
        <v>116</v>
      </c>
      <c r="P241" s="12">
        <v>63.36</v>
      </c>
      <c r="Q241" s="14" t="s">
        <v>8315</v>
      </c>
      <c r="R241" t="s">
        <v>8316</v>
      </c>
      <c r="S241" s="17">
        <v>41839.175706018519</v>
      </c>
      <c r="T241" s="17">
        <v>41853.175706018519</v>
      </c>
    </row>
    <row r="242" spans="1:20" ht="44.25" x14ac:dyDescent="0.75">
      <c r="A242" s="10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 s="12">
        <v>124</v>
      </c>
      <c r="P242" s="12">
        <v>50.9</v>
      </c>
      <c r="Q242" s="14" t="s">
        <v>8315</v>
      </c>
      <c r="R242" t="s">
        <v>8316</v>
      </c>
      <c r="S242" s="17">
        <v>41772.105937500004</v>
      </c>
      <c r="T242" s="17">
        <v>41803.916666666664</v>
      </c>
    </row>
    <row r="243" spans="1:20" ht="29.5" x14ac:dyDescent="0.75">
      <c r="A243" s="10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 s="12">
        <v>103</v>
      </c>
      <c r="P243" s="12">
        <v>100.5</v>
      </c>
      <c r="Q243" s="14" t="s">
        <v>8315</v>
      </c>
      <c r="R243" t="s">
        <v>8316</v>
      </c>
      <c r="S243" s="17">
        <v>41591.737974537034</v>
      </c>
      <c r="T243" s="17">
        <v>41621.207638888889</v>
      </c>
    </row>
    <row r="244" spans="1:20" ht="44.25" x14ac:dyDescent="0.75">
      <c r="A244" s="10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 s="12">
        <v>112</v>
      </c>
      <c r="P244" s="12">
        <v>31.62</v>
      </c>
      <c r="Q244" s="14" t="s">
        <v>8315</v>
      </c>
      <c r="R244" t="s">
        <v>8316</v>
      </c>
      <c r="S244" s="17">
        <v>41789.080370370371</v>
      </c>
      <c r="T244" s="17">
        <v>41822.166666666664</v>
      </c>
    </row>
    <row r="245" spans="1:20" ht="44.25" x14ac:dyDescent="0.75">
      <c r="A245" s="10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 s="12">
        <v>109</v>
      </c>
      <c r="P245" s="12">
        <v>65.099999999999994</v>
      </c>
      <c r="Q245" s="14" t="s">
        <v>8315</v>
      </c>
      <c r="R245" t="s">
        <v>8316</v>
      </c>
      <c r="S245" s="17">
        <v>42466.608310185184</v>
      </c>
      <c r="T245" s="17">
        <v>42496.608310185184</v>
      </c>
    </row>
    <row r="246" spans="1:20" ht="44.25" x14ac:dyDescent="0.75">
      <c r="A246" s="10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 s="12">
        <v>115</v>
      </c>
      <c r="P246" s="12">
        <v>79.31</v>
      </c>
      <c r="Q246" s="14" t="s">
        <v>8315</v>
      </c>
      <c r="R246" t="s">
        <v>8316</v>
      </c>
      <c r="S246" s="17">
        <v>40923.729953703703</v>
      </c>
      <c r="T246" s="17">
        <v>40953.729953703703</v>
      </c>
    </row>
    <row r="247" spans="1:20" ht="44.25" x14ac:dyDescent="0.75">
      <c r="A247" s="10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 s="12">
        <v>103</v>
      </c>
      <c r="P247" s="12">
        <v>139.19</v>
      </c>
      <c r="Q247" s="14" t="s">
        <v>8315</v>
      </c>
      <c r="R247" t="s">
        <v>8316</v>
      </c>
      <c r="S247" s="17">
        <v>41878.878379629627</v>
      </c>
      <c r="T247" s="17">
        <v>41908.878379629627</v>
      </c>
    </row>
    <row r="248" spans="1:20" ht="44.25" x14ac:dyDescent="0.75">
      <c r="A248" s="10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 s="12">
        <v>101</v>
      </c>
      <c r="P248" s="12">
        <v>131.91</v>
      </c>
      <c r="Q248" s="14" t="s">
        <v>8315</v>
      </c>
      <c r="R248" t="s">
        <v>8316</v>
      </c>
      <c r="S248" s="17">
        <v>41862.864675925928</v>
      </c>
      <c r="T248" s="17">
        <v>41876.864675925928</v>
      </c>
    </row>
    <row r="249" spans="1:20" ht="59" x14ac:dyDescent="0.75">
      <c r="A249" s="10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 s="12">
        <v>110</v>
      </c>
      <c r="P249" s="12">
        <v>91.3</v>
      </c>
      <c r="Q249" s="14" t="s">
        <v>8315</v>
      </c>
      <c r="R249" t="s">
        <v>8316</v>
      </c>
      <c r="S249" s="17">
        <v>40531.886886574073</v>
      </c>
      <c r="T249" s="17">
        <v>40591.886886574073</v>
      </c>
    </row>
    <row r="250" spans="1:20" ht="44.25" x14ac:dyDescent="0.75">
      <c r="A250" s="10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 s="12">
        <v>115</v>
      </c>
      <c r="P250" s="12">
        <v>39.67</v>
      </c>
      <c r="Q250" s="14" t="s">
        <v>8315</v>
      </c>
      <c r="R250" t="s">
        <v>8316</v>
      </c>
      <c r="S250" s="17">
        <v>41477.930914351848</v>
      </c>
      <c r="T250" s="17">
        <v>41504.625</v>
      </c>
    </row>
    <row r="251" spans="1:20" ht="44.25" x14ac:dyDescent="0.75">
      <c r="A251" s="10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 s="12">
        <v>117</v>
      </c>
      <c r="P251" s="12">
        <v>57.55</v>
      </c>
      <c r="Q251" s="14" t="s">
        <v>8315</v>
      </c>
      <c r="R251" t="s">
        <v>8316</v>
      </c>
      <c r="S251" s="17">
        <v>41781.666770833333</v>
      </c>
      <c r="T251" s="17">
        <v>41811.666770833333</v>
      </c>
    </row>
    <row r="252" spans="1:20" ht="44.25" x14ac:dyDescent="0.75">
      <c r="A252" s="10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 s="12">
        <v>172</v>
      </c>
      <c r="P252" s="12">
        <v>33.03</v>
      </c>
      <c r="Q252" s="14" t="s">
        <v>8315</v>
      </c>
      <c r="R252" t="s">
        <v>8316</v>
      </c>
      <c r="S252" s="17">
        <v>41806.605034722219</v>
      </c>
      <c r="T252" s="17">
        <v>41836.605034722219</v>
      </c>
    </row>
    <row r="253" spans="1:20" ht="29.5" x14ac:dyDescent="0.75">
      <c r="A253" s="10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 s="12">
        <v>114</v>
      </c>
      <c r="P253" s="12">
        <v>77.34</v>
      </c>
      <c r="Q253" s="14" t="s">
        <v>8315</v>
      </c>
      <c r="R253" t="s">
        <v>8316</v>
      </c>
      <c r="S253" s="17">
        <v>41375.702210648145</v>
      </c>
      <c r="T253" s="17">
        <v>41400.702210648145</v>
      </c>
    </row>
    <row r="254" spans="1:20" ht="44.25" x14ac:dyDescent="0.75">
      <c r="A254" s="10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 s="12">
        <v>120</v>
      </c>
      <c r="P254" s="12">
        <v>31.93</v>
      </c>
      <c r="Q254" s="14" t="s">
        <v>8315</v>
      </c>
      <c r="R254" t="s">
        <v>8316</v>
      </c>
      <c r="S254" s="17">
        <v>41780.412604166668</v>
      </c>
      <c r="T254" s="17">
        <v>41810.412604166668</v>
      </c>
    </row>
    <row r="255" spans="1:20" ht="44.25" x14ac:dyDescent="0.75">
      <c r="A255" s="10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 s="12">
        <v>109</v>
      </c>
      <c r="P255" s="12">
        <v>36.33</v>
      </c>
      <c r="Q255" s="14" t="s">
        <v>8315</v>
      </c>
      <c r="R255" t="s">
        <v>8316</v>
      </c>
      <c r="S255" s="17">
        <v>41779.310034722221</v>
      </c>
      <c r="T255" s="17">
        <v>41805.666666666664</v>
      </c>
    </row>
    <row r="256" spans="1:20" ht="59" x14ac:dyDescent="0.75">
      <c r="A256" s="10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 s="12">
        <v>101</v>
      </c>
      <c r="P256" s="12">
        <v>46.77</v>
      </c>
      <c r="Q256" s="14" t="s">
        <v>8315</v>
      </c>
      <c r="R256" t="s">
        <v>8316</v>
      </c>
      <c r="S256" s="17">
        <v>40883.949317129627</v>
      </c>
      <c r="T256" s="17">
        <v>40939.708333333336</v>
      </c>
    </row>
    <row r="257" spans="1:20" ht="44.25" x14ac:dyDescent="0.75">
      <c r="A257" s="10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 s="12">
        <v>109</v>
      </c>
      <c r="P257" s="12">
        <v>40.07</v>
      </c>
      <c r="Q257" s="14" t="s">
        <v>8315</v>
      </c>
      <c r="R257" t="s">
        <v>8316</v>
      </c>
      <c r="S257" s="17">
        <v>41491.79478009259</v>
      </c>
      <c r="T257" s="17">
        <v>41509.79478009259</v>
      </c>
    </row>
    <row r="258" spans="1:20" ht="44.25" x14ac:dyDescent="0.75">
      <c r="A258" s="10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 s="12">
        <v>107</v>
      </c>
      <c r="P258" s="12">
        <v>100.22</v>
      </c>
      <c r="Q258" s="14" t="s">
        <v>8315</v>
      </c>
      <c r="R258" t="s">
        <v>8316</v>
      </c>
      <c r="S258" s="17">
        <v>41791.993414351848</v>
      </c>
      <c r="T258" s="17">
        <v>41821.993414351848</v>
      </c>
    </row>
    <row r="259" spans="1:20" ht="44.25" x14ac:dyDescent="0.75">
      <c r="A259" s="10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 s="12">
        <v>100</v>
      </c>
      <c r="P259" s="12">
        <v>41.67</v>
      </c>
      <c r="Q259" s="14" t="s">
        <v>8315</v>
      </c>
      <c r="R259" t="s">
        <v>8316</v>
      </c>
      <c r="S259" s="17">
        <v>41829.977326388893</v>
      </c>
      <c r="T259" s="17">
        <v>41836.977326388893</v>
      </c>
    </row>
    <row r="260" spans="1:20" ht="44.25" x14ac:dyDescent="0.75">
      <c r="A260" s="10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 s="12">
        <v>102</v>
      </c>
      <c r="P260" s="12">
        <v>46.71</v>
      </c>
      <c r="Q260" s="14" t="s">
        <v>8315</v>
      </c>
      <c r="R260" t="s">
        <v>8316</v>
      </c>
      <c r="S260" s="17">
        <v>41868.924050925925</v>
      </c>
      <c r="T260" s="17">
        <v>41898.875</v>
      </c>
    </row>
    <row r="261" spans="1:20" ht="44.25" x14ac:dyDescent="0.75">
      <c r="A261" s="10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 s="12">
        <v>116</v>
      </c>
      <c r="P261" s="12">
        <v>71.489999999999995</v>
      </c>
      <c r="Q261" s="14" t="s">
        <v>8315</v>
      </c>
      <c r="R261" t="s">
        <v>8316</v>
      </c>
      <c r="S261" s="17">
        <v>41835.666354166664</v>
      </c>
      <c r="T261" s="17">
        <v>41855.666354166664</v>
      </c>
    </row>
    <row r="262" spans="1:20" ht="44.25" x14ac:dyDescent="0.75">
      <c r="A262" s="10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2">
        <v>104</v>
      </c>
      <c r="P262" s="12">
        <v>63.11</v>
      </c>
      <c r="Q262" s="14" t="s">
        <v>8315</v>
      </c>
      <c r="R262" t="s">
        <v>8316</v>
      </c>
      <c r="S262" s="17">
        <v>41827.605057870373</v>
      </c>
      <c r="T262" s="17">
        <v>41848.605057870373</v>
      </c>
    </row>
    <row r="263" spans="1:20" ht="44.25" x14ac:dyDescent="0.75">
      <c r="A263" s="10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 s="12">
        <v>119</v>
      </c>
      <c r="P263" s="12">
        <v>50.16</v>
      </c>
      <c r="Q263" s="14" t="s">
        <v>8315</v>
      </c>
      <c r="R263" t="s">
        <v>8316</v>
      </c>
      <c r="S263" s="17">
        <v>41778.637245370373</v>
      </c>
      <c r="T263" s="17">
        <v>41810.958333333336</v>
      </c>
    </row>
    <row r="264" spans="1:20" ht="44.25" x14ac:dyDescent="0.75">
      <c r="A264" s="10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 s="12">
        <v>126</v>
      </c>
      <c r="P264" s="12">
        <v>62.88</v>
      </c>
      <c r="Q264" s="14" t="s">
        <v>8315</v>
      </c>
      <c r="R264" t="s">
        <v>8316</v>
      </c>
      <c r="S264" s="17">
        <v>41013.936562499999</v>
      </c>
      <c r="T264" s="17">
        <v>41061.165972222225</v>
      </c>
    </row>
    <row r="265" spans="1:20" ht="44.25" x14ac:dyDescent="0.75">
      <c r="A265" s="10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 s="12">
        <v>120</v>
      </c>
      <c r="P265" s="12">
        <v>85.53</v>
      </c>
      <c r="Q265" s="14" t="s">
        <v>8315</v>
      </c>
      <c r="R265" t="s">
        <v>8316</v>
      </c>
      <c r="S265" s="17">
        <v>41834.586574074077</v>
      </c>
      <c r="T265" s="17">
        <v>41866.083333333336</v>
      </c>
    </row>
    <row r="266" spans="1:20" ht="29.5" x14ac:dyDescent="0.75">
      <c r="A266" s="10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 s="12">
        <v>126</v>
      </c>
      <c r="P266" s="12">
        <v>53.72</v>
      </c>
      <c r="Q266" s="14" t="s">
        <v>8315</v>
      </c>
      <c r="R266" t="s">
        <v>8316</v>
      </c>
      <c r="S266" s="17">
        <v>41829.795729166668</v>
      </c>
      <c r="T266" s="17">
        <v>41859.795729166668</v>
      </c>
    </row>
    <row r="267" spans="1:20" ht="44.25" x14ac:dyDescent="0.75">
      <c r="A267" s="10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 s="12">
        <v>100</v>
      </c>
      <c r="P267" s="12">
        <v>127.81</v>
      </c>
      <c r="Q267" s="14" t="s">
        <v>8315</v>
      </c>
      <c r="R267" t="s">
        <v>8316</v>
      </c>
      <c r="S267" s="17">
        <v>42171.763414351852</v>
      </c>
      <c r="T267" s="17">
        <v>42211.763414351852</v>
      </c>
    </row>
    <row r="268" spans="1:20" ht="44.25" x14ac:dyDescent="0.75">
      <c r="A268" s="10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 s="12">
        <v>102</v>
      </c>
      <c r="P268" s="12">
        <v>106.57</v>
      </c>
      <c r="Q268" s="14" t="s">
        <v>8315</v>
      </c>
      <c r="R268" t="s">
        <v>8316</v>
      </c>
      <c r="S268" s="17">
        <v>42337.792511574073</v>
      </c>
      <c r="T268" s="17">
        <v>42374.996527777781</v>
      </c>
    </row>
    <row r="269" spans="1:20" ht="59" x14ac:dyDescent="0.75">
      <c r="A269" s="10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 s="12">
        <v>100</v>
      </c>
      <c r="P269" s="12">
        <v>262.11</v>
      </c>
      <c r="Q269" s="14" t="s">
        <v>8315</v>
      </c>
      <c r="R269" t="s">
        <v>8316</v>
      </c>
      <c r="S269" s="17">
        <v>42219.665173611109</v>
      </c>
      <c r="T269" s="17">
        <v>42257.165972222225</v>
      </c>
    </row>
    <row r="270" spans="1:20" ht="44.25" x14ac:dyDescent="0.75">
      <c r="A270" s="10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 s="12">
        <v>100</v>
      </c>
      <c r="P270" s="12">
        <v>57.17</v>
      </c>
      <c r="Q270" s="14" t="s">
        <v>8315</v>
      </c>
      <c r="R270" t="s">
        <v>8316</v>
      </c>
      <c r="S270" s="17">
        <v>42165.462627314817</v>
      </c>
      <c r="T270" s="17">
        <v>42196.604166666672</v>
      </c>
    </row>
    <row r="271" spans="1:20" ht="29.5" x14ac:dyDescent="0.75">
      <c r="A271" s="10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 s="12">
        <v>116</v>
      </c>
      <c r="P271" s="12">
        <v>50.2</v>
      </c>
      <c r="Q271" s="14" t="s">
        <v>8315</v>
      </c>
      <c r="R271" t="s">
        <v>8316</v>
      </c>
      <c r="S271" s="17">
        <v>42648.546111111107</v>
      </c>
      <c r="T271" s="17">
        <v>42678.546111111107</v>
      </c>
    </row>
    <row r="272" spans="1:20" ht="44.25" x14ac:dyDescent="0.75">
      <c r="A272" s="10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 s="12">
        <v>102</v>
      </c>
      <c r="P272" s="12">
        <v>66.59</v>
      </c>
      <c r="Q272" s="14" t="s">
        <v>8315</v>
      </c>
      <c r="R272" t="s">
        <v>8316</v>
      </c>
      <c r="S272" s="17">
        <v>41971.002152777779</v>
      </c>
      <c r="T272" s="17">
        <v>42004</v>
      </c>
    </row>
    <row r="273" spans="1:20" ht="29.5" x14ac:dyDescent="0.75">
      <c r="A273" s="10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 s="12">
        <v>100</v>
      </c>
      <c r="P273" s="12">
        <v>168.25</v>
      </c>
      <c r="Q273" s="14" t="s">
        <v>8315</v>
      </c>
      <c r="R273" t="s">
        <v>8316</v>
      </c>
      <c r="S273" s="17">
        <v>42050.983182870375</v>
      </c>
      <c r="T273" s="17">
        <v>42085.941516203704</v>
      </c>
    </row>
    <row r="274" spans="1:20" ht="29.5" x14ac:dyDescent="0.75">
      <c r="A274" s="10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 s="12">
        <v>101</v>
      </c>
      <c r="P274" s="12">
        <v>256.37</v>
      </c>
      <c r="Q274" s="14" t="s">
        <v>8315</v>
      </c>
      <c r="R274" t="s">
        <v>8316</v>
      </c>
      <c r="S274" s="17">
        <v>42772.833379629628</v>
      </c>
      <c r="T274" s="17">
        <v>42806.875</v>
      </c>
    </row>
    <row r="275" spans="1:20" ht="59" x14ac:dyDescent="0.75">
      <c r="A275" s="10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 s="12">
        <v>103</v>
      </c>
      <c r="P275" s="12">
        <v>36.61</v>
      </c>
      <c r="Q275" s="14" t="s">
        <v>8315</v>
      </c>
      <c r="R275" t="s">
        <v>8316</v>
      </c>
      <c r="S275" s="17">
        <v>42155.696793981479</v>
      </c>
      <c r="T275" s="17">
        <v>42190.696793981479</v>
      </c>
    </row>
    <row r="276" spans="1:20" ht="44.25" x14ac:dyDescent="0.75">
      <c r="A276" s="10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 s="12">
        <v>125</v>
      </c>
      <c r="P276" s="12">
        <v>37.14</v>
      </c>
      <c r="Q276" s="14" t="s">
        <v>8315</v>
      </c>
      <c r="R276" t="s">
        <v>8316</v>
      </c>
      <c r="S276" s="17">
        <v>42270.582141203704</v>
      </c>
      <c r="T276" s="17">
        <v>42301.895138888889</v>
      </c>
    </row>
    <row r="277" spans="1:20" ht="29.5" x14ac:dyDescent="0.75">
      <c r="A277" s="10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 s="12">
        <v>110</v>
      </c>
      <c r="P277" s="12">
        <v>45.88</v>
      </c>
      <c r="Q277" s="14" t="s">
        <v>8315</v>
      </c>
      <c r="R277" t="s">
        <v>8316</v>
      </c>
      <c r="S277" s="17">
        <v>42206.835370370376</v>
      </c>
      <c r="T277" s="17">
        <v>42236.835370370376</v>
      </c>
    </row>
    <row r="278" spans="1:20" ht="44.25" x14ac:dyDescent="0.75">
      <c r="A278" s="10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 s="12">
        <v>102</v>
      </c>
      <c r="P278" s="12">
        <v>141.71</v>
      </c>
      <c r="Q278" s="14" t="s">
        <v>8315</v>
      </c>
      <c r="R278" t="s">
        <v>8316</v>
      </c>
      <c r="S278" s="17">
        <v>42697.850844907407</v>
      </c>
      <c r="T278" s="17">
        <v>42745.208333333328</v>
      </c>
    </row>
    <row r="279" spans="1:20" ht="44.25" x14ac:dyDescent="0.75">
      <c r="A279" s="10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 s="12">
        <v>102</v>
      </c>
      <c r="P279" s="12">
        <v>52.49</v>
      </c>
      <c r="Q279" s="14" t="s">
        <v>8315</v>
      </c>
      <c r="R279" t="s">
        <v>8316</v>
      </c>
      <c r="S279" s="17">
        <v>42503.559467592597</v>
      </c>
      <c r="T279" s="17">
        <v>42524.875</v>
      </c>
    </row>
    <row r="280" spans="1:20" ht="44.25" x14ac:dyDescent="0.75">
      <c r="A280" s="10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 s="12">
        <v>104</v>
      </c>
      <c r="P280" s="12">
        <v>59.52</v>
      </c>
      <c r="Q280" s="14" t="s">
        <v>8315</v>
      </c>
      <c r="R280" t="s">
        <v>8316</v>
      </c>
      <c r="S280" s="17">
        <v>42277.583472222221</v>
      </c>
      <c r="T280" s="17">
        <v>42307.583472222221</v>
      </c>
    </row>
    <row r="281" spans="1:20" ht="44.25" x14ac:dyDescent="0.75">
      <c r="A281" s="10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 s="12">
        <v>125</v>
      </c>
      <c r="P281" s="12">
        <v>50</v>
      </c>
      <c r="Q281" s="14" t="s">
        <v>8315</v>
      </c>
      <c r="R281" t="s">
        <v>8316</v>
      </c>
      <c r="S281" s="17">
        <v>42722.882361111115</v>
      </c>
      <c r="T281" s="17">
        <v>42752.882361111115</v>
      </c>
    </row>
    <row r="282" spans="1:20" ht="29.5" x14ac:dyDescent="0.75">
      <c r="A282" s="10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 s="12">
        <v>102</v>
      </c>
      <c r="P282" s="12">
        <v>193.62</v>
      </c>
      <c r="Q282" s="14" t="s">
        <v>8315</v>
      </c>
      <c r="R282" t="s">
        <v>8316</v>
      </c>
      <c r="S282" s="17">
        <v>42323.70930555556</v>
      </c>
      <c r="T282" s="17">
        <v>42355.207638888889</v>
      </c>
    </row>
    <row r="283" spans="1:20" ht="44.25" x14ac:dyDescent="0.75">
      <c r="A283" s="10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 s="12">
        <v>108</v>
      </c>
      <c r="P283" s="12">
        <v>106.8</v>
      </c>
      <c r="Q283" s="14" t="s">
        <v>8315</v>
      </c>
      <c r="R283" t="s">
        <v>8316</v>
      </c>
      <c r="S283" s="17">
        <v>41933.291643518518</v>
      </c>
      <c r="T283" s="17">
        <v>41963.333310185189</v>
      </c>
    </row>
    <row r="284" spans="1:20" ht="44.25" x14ac:dyDescent="0.75">
      <c r="A284" s="10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 s="12">
        <v>110</v>
      </c>
      <c r="P284" s="12">
        <v>77.22</v>
      </c>
      <c r="Q284" s="14" t="s">
        <v>8315</v>
      </c>
      <c r="R284" t="s">
        <v>8316</v>
      </c>
      <c r="S284" s="17">
        <v>41898.168125000004</v>
      </c>
      <c r="T284" s="17">
        <v>41913.165972222225</v>
      </c>
    </row>
    <row r="285" spans="1:20" ht="44.25" x14ac:dyDescent="0.75">
      <c r="A285" s="10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 s="12">
        <v>161</v>
      </c>
      <c r="P285" s="12">
        <v>57.5</v>
      </c>
      <c r="Q285" s="14" t="s">
        <v>8315</v>
      </c>
      <c r="R285" t="s">
        <v>8316</v>
      </c>
      <c r="S285" s="17">
        <v>42446.943831018521</v>
      </c>
      <c r="T285" s="17">
        <v>42476.943831018521</v>
      </c>
    </row>
    <row r="286" spans="1:20" ht="44.25" x14ac:dyDescent="0.75">
      <c r="A286" s="10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 s="12">
        <v>131</v>
      </c>
      <c r="P286" s="12">
        <v>50.46</v>
      </c>
      <c r="Q286" s="14" t="s">
        <v>8315</v>
      </c>
      <c r="R286" t="s">
        <v>8316</v>
      </c>
      <c r="S286" s="17">
        <v>42463.81385416667</v>
      </c>
      <c r="T286" s="17">
        <v>42494.165972222225</v>
      </c>
    </row>
    <row r="287" spans="1:20" ht="44.25" x14ac:dyDescent="0.75">
      <c r="A287" s="10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 s="12">
        <v>119</v>
      </c>
      <c r="P287" s="12">
        <v>97.38</v>
      </c>
      <c r="Q287" s="14" t="s">
        <v>8315</v>
      </c>
      <c r="R287" t="s">
        <v>8316</v>
      </c>
      <c r="S287" s="17">
        <v>42766.805034722223</v>
      </c>
      <c r="T287" s="17">
        <v>42796.805034722223</v>
      </c>
    </row>
    <row r="288" spans="1:20" ht="44.25" x14ac:dyDescent="0.75">
      <c r="A288" s="10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 s="12">
        <v>100</v>
      </c>
      <c r="P288" s="12">
        <v>34.92</v>
      </c>
      <c r="Q288" s="14" t="s">
        <v>8315</v>
      </c>
      <c r="R288" t="s">
        <v>8316</v>
      </c>
      <c r="S288" s="17">
        <v>42734.789444444439</v>
      </c>
      <c r="T288" s="17">
        <v>42767.979861111111</v>
      </c>
    </row>
    <row r="289" spans="1:20" ht="44.25" x14ac:dyDescent="0.75">
      <c r="A289" s="10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 s="12">
        <v>103</v>
      </c>
      <c r="P289" s="12">
        <v>85.53</v>
      </c>
      <c r="Q289" s="14" t="s">
        <v>8315</v>
      </c>
      <c r="R289" t="s">
        <v>8316</v>
      </c>
      <c r="S289" s="17">
        <v>42522.347812499997</v>
      </c>
      <c r="T289" s="17">
        <v>42552.347812499997</v>
      </c>
    </row>
    <row r="290" spans="1:20" ht="44.25" x14ac:dyDescent="0.75">
      <c r="A290" s="10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 s="12">
        <v>101</v>
      </c>
      <c r="P290" s="12">
        <v>182.91</v>
      </c>
      <c r="Q290" s="14" t="s">
        <v>8315</v>
      </c>
      <c r="R290" t="s">
        <v>8316</v>
      </c>
      <c r="S290" s="17">
        <v>42702.917048611111</v>
      </c>
      <c r="T290" s="17">
        <v>42732.917048611111</v>
      </c>
    </row>
    <row r="291" spans="1:20" ht="29.5" x14ac:dyDescent="0.75">
      <c r="A291" s="10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 s="12">
        <v>101</v>
      </c>
      <c r="P291" s="12">
        <v>131.13999999999999</v>
      </c>
      <c r="Q291" s="14" t="s">
        <v>8315</v>
      </c>
      <c r="R291" t="s">
        <v>8316</v>
      </c>
      <c r="S291" s="17">
        <v>42252.474351851852</v>
      </c>
      <c r="T291" s="17">
        <v>42276.165972222225</v>
      </c>
    </row>
    <row r="292" spans="1:20" ht="44.25" x14ac:dyDescent="0.75">
      <c r="A292" s="10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 s="12">
        <v>112</v>
      </c>
      <c r="P292" s="12">
        <v>39.81</v>
      </c>
      <c r="Q292" s="14" t="s">
        <v>8315</v>
      </c>
      <c r="R292" t="s">
        <v>8316</v>
      </c>
      <c r="S292" s="17">
        <v>42156.510393518518</v>
      </c>
      <c r="T292" s="17">
        <v>42186.510393518518</v>
      </c>
    </row>
    <row r="293" spans="1:20" ht="44.25" x14ac:dyDescent="0.75">
      <c r="A293" s="10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 s="12">
        <v>106</v>
      </c>
      <c r="P293" s="12">
        <v>59.7</v>
      </c>
      <c r="Q293" s="14" t="s">
        <v>8315</v>
      </c>
      <c r="R293" t="s">
        <v>8316</v>
      </c>
      <c r="S293" s="17">
        <v>42278.089039351849</v>
      </c>
      <c r="T293" s="17">
        <v>42302.999305555553</v>
      </c>
    </row>
    <row r="294" spans="1:20" ht="44.25" x14ac:dyDescent="0.75">
      <c r="A294" s="10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 s="12">
        <v>101</v>
      </c>
      <c r="P294" s="12">
        <v>88.74</v>
      </c>
      <c r="Q294" s="14" t="s">
        <v>8315</v>
      </c>
      <c r="R294" t="s">
        <v>8316</v>
      </c>
      <c r="S294" s="17">
        <v>42754.693842592591</v>
      </c>
      <c r="T294" s="17">
        <v>42782.958333333328</v>
      </c>
    </row>
    <row r="295" spans="1:20" ht="59" x14ac:dyDescent="0.75">
      <c r="A295" s="10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 s="12">
        <v>115</v>
      </c>
      <c r="P295" s="12">
        <v>58.69</v>
      </c>
      <c r="Q295" s="14" t="s">
        <v>8315</v>
      </c>
      <c r="R295" t="s">
        <v>8316</v>
      </c>
      <c r="S295" s="17">
        <v>41893.324884259258</v>
      </c>
      <c r="T295" s="17">
        <v>41926.290972222225</v>
      </c>
    </row>
    <row r="296" spans="1:20" ht="29.5" x14ac:dyDescent="0.75">
      <c r="A296" s="10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 s="12">
        <v>127</v>
      </c>
      <c r="P296" s="12">
        <v>69.569999999999993</v>
      </c>
      <c r="Q296" s="14" t="s">
        <v>8315</v>
      </c>
      <c r="R296" t="s">
        <v>8316</v>
      </c>
      <c r="S296" s="17">
        <v>41871.755694444444</v>
      </c>
      <c r="T296" s="17">
        <v>41901.755694444444</v>
      </c>
    </row>
    <row r="297" spans="1:20" ht="44.25" x14ac:dyDescent="0.75">
      <c r="A297" s="10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 s="12">
        <v>103</v>
      </c>
      <c r="P297" s="12">
        <v>115.87</v>
      </c>
      <c r="Q297" s="14" t="s">
        <v>8315</v>
      </c>
      <c r="R297" t="s">
        <v>8316</v>
      </c>
      <c r="S297" s="17">
        <v>42262.096782407403</v>
      </c>
      <c r="T297" s="17">
        <v>42286</v>
      </c>
    </row>
    <row r="298" spans="1:20" ht="44.25" x14ac:dyDescent="0.75">
      <c r="A298" s="10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 s="12">
        <v>103</v>
      </c>
      <c r="P298" s="12">
        <v>23.87</v>
      </c>
      <c r="Q298" s="14" t="s">
        <v>8315</v>
      </c>
      <c r="R298" t="s">
        <v>8316</v>
      </c>
      <c r="S298" s="17">
        <v>42675.694236111114</v>
      </c>
      <c r="T298" s="17">
        <v>42705.735902777778</v>
      </c>
    </row>
    <row r="299" spans="1:20" ht="44.25" x14ac:dyDescent="0.75">
      <c r="A299" s="10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 s="12">
        <v>104</v>
      </c>
      <c r="P299" s="12">
        <v>81.13</v>
      </c>
      <c r="Q299" s="14" t="s">
        <v>8315</v>
      </c>
      <c r="R299" t="s">
        <v>8316</v>
      </c>
      <c r="S299" s="17">
        <v>42135.60020833333</v>
      </c>
      <c r="T299" s="17">
        <v>42167.083333333328</v>
      </c>
    </row>
    <row r="300" spans="1:20" ht="44.25" x14ac:dyDescent="0.75">
      <c r="A300" s="10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 s="12">
        <v>111</v>
      </c>
      <c r="P300" s="12">
        <v>57.63</v>
      </c>
      <c r="Q300" s="14" t="s">
        <v>8315</v>
      </c>
      <c r="R300" t="s">
        <v>8316</v>
      </c>
      <c r="S300" s="17">
        <v>42230.472222222219</v>
      </c>
      <c r="T300" s="17">
        <v>42259.165972222225</v>
      </c>
    </row>
    <row r="301" spans="1:20" ht="44.25" x14ac:dyDescent="0.75">
      <c r="A301" s="10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 s="12">
        <v>106</v>
      </c>
      <c r="P301" s="12">
        <v>46.43</v>
      </c>
      <c r="Q301" s="14" t="s">
        <v>8315</v>
      </c>
      <c r="R301" t="s">
        <v>8316</v>
      </c>
      <c r="S301" s="17">
        <v>42167.434166666666</v>
      </c>
      <c r="T301" s="17">
        <v>42197.434166666666</v>
      </c>
    </row>
    <row r="302" spans="1:20" ht="29.5" x14ac:dyDescent="0.75">
      <c r="A302" s="10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 s="12">
        <v>101</v>
      </c>
      <c r="P302" s="12">
        <v>60.48</v>
      </c>
      <c r="Q302" s="14" t="s">
        <v>8315</v>
      </c>
      <c r="R302" t="s">
        <v>8316</v>
      </c>
      <c r="S302" s="17">
        <v>42068.888391203705</v>
      </c>
      <c r="T302" s="17">
        <v>42098.846724537041</v>
      </c>
    </row>
    <row r="303" spans="1:20" ht="44.25" x14ac:dyDescent="0.75">
      <c r="A303" s="10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 s="12">
        <v>105</v>
      </c>
      <c r="P303" s="12">
        <v>65.58</v>
      </c>
      <c r="Q303" s="14" t="s">
        <v>8315</v>
      </c>
      <c r="R303" t="s">
        <v>8316</v>
      </c>
      <c r="S303" s="17">
        <v>42145.746689814812</v>
      </c>
      <c r="T303" s="17">
        <v>42175.746689814812</v>
      </c>
    </row>
    <row r="304" spans="1:20" ht="44.25" x14ac:dyDescent="0.75">
      <c r="A304" s="10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 s="12">
        <v>102</v>
      </c>
      <c r="P304" s="12">
        <v>119.19</v>
      </c>
      <c r="Q304" s="14" t="s">
        <v>8315</v>
      </c>
      <c r="R304" t="s">
        <v>8316</v>
      </c>
      <c r="S304" s="17">
        <v>41918.742175925923</v>
      </c>
      <c r="T304" s="17">
        <v>41948.783842592595</v>
      </c>
    </row>
    <row r="305" spans="1:20" ht="44.25" x14ac:dyDescent="0.75">
      <c r="A305" s="10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 s="12">
        <v>111</v>
      </c>
      <c r="P305" s="12">
        <v>83.05</v>
      </c>
      <c r="Q305" s="14" t="s">
        <v>8315</v>
      </c>
      <c r="R305" t="s">
        <v>8316</v>
      </c>
      <c r="S305" s="17">
        <v>42146.731087962966</v>
      </c>
      <c r="T305" s="17">
        <v>42176.731087962966</v>
      </c>
    </row>
    <row r="306" spans="1:20" ht="29.5" x14ac:dyDescent="0.75">
      <c r="A306" s="10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 s="12">
        <v>128</v>
      </c>
      <c r="P306" s="12">
        <v>57.52</v>
      </c>
      <c r="Q306" s="14" t="s">
        <v>8315</v>
      </c>
      <c r="R306" t="s">
        <v>8316</v>
      </c>
      <c r="S306" s="17">
        <v>42590.472685185188</v>
      </c>
      <c r="T306" s="17">
        <v>42620.472685185188</v>
      </c>
    </row>
    <row r="307" spans="1:20" ht="44.25" x14ac:dyDescent="0.75">
      <c r="A307" s="10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 s="12">
        <v>102</v>
      </c>
      <c r="P307" s="12">
        <v>177.09</v>
      </c>
      <c r="Q307" s="14" t="s">
        <v>8315</v>
      </c>
      <c r="R307" t="s">
        <v>8316</v>
      </c>
      <c r="S307" s="17">
        <v>42602.576712962968</v>
      </c>
      <c r="T307" s="17">
        <v>42621.15625</v>
      </c>
    </row>
    <row r="308" spans="1:20" ht="44.25" x14ac:dyDescent="0.75">
      <c r="A308" s="10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 s="12">
        <v>101</v>
      </c>
      <c r="P308" s="12">
        <v>70.77</v>
      </c>
      <c r="Q308" s="14" t="s">
        <v>8315</v>
      </c>
      <c r="R308" t="s">
        <v>8316</v>
      </c>
      <c r="S308" s="17">
        <v>42059.085752314815</v>
      </c>
      <c r="T308" s="17">
        <v>42089.044085648144</v>
      </c>
    </row>
    <row r="309" spans="1:20" ht="44.25" x14ac:dyDescent="0.75">
      <c r="A309" s="10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 s="12">
        <v>175</v>
      </c>
      <c r="P309" s="12">
        <v>29.17</v>
      </c>
      <c r="Q309" s="14" t="s">
        <v>8315</v>
      </c>
      <c r="R309" t="s">
        <v>8316</v>
      </c>
      <c r="S309" s="17">
        <v>41889.768229166664</v>
      </c>
      <c r="T309" s="17">
        <v>41919.768229166664</v>
      </c>
    </row>
    <row r="310" spans="1:20" ht="44.25" x14ac:dyDescent="0.75">
      <c r="A310" s="10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 s="12">
        <v>128</v>
      </c>
      <c r="P310" s="12">
        <v>72.760000000000005</v>
      </c>
      <c r="Q310" s="14" t="s">
        <v>8315</v>
      </c>
      <c r="R310" t="s">
        <v>8316</v>
      </c>
      <c r="S310" s="17">
        <v>42144.573807870373</v>
      </c>
      <c r="T310" s="17">
        <v>42166.165972222225</v>
      </c>
    </row>
    <row r="311" spans="1:20" ht="44.25" x14ac:dyDescent="0.75">
      <c r="A311" s="10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 s="12">
        <v>106</v>
      </c>
      <c r="P311" s="12">
        <v>51.85</v>
      </c>
      <c r="Q311" s="14" t="s">
        <v>8315</v>
      </c>
      <c r="R311" t="s">
        <v>8316</v>
      </c>
      <c r="S311" s="17">
        <v>42758.559629629628</v>
      </c>
      <c r="T311" s="17">
        <v>42788.559629629628</v>
      </c>
    </row>
    <row r="312" spans="1:20" ht="29.5" x14ac:dyDescent="0.75">
      <c r="A312" s="10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 s="12">
        <v>105</v>
      </c>
      <c r="P312" s="12">
        <v>98.2</v>
      </c>
      <c r="Q312" s="14" t="s">
        <v>8315</v>
      </c>
      <c r="R312" t="s">
        <v>8316</v>
      </c>
      <c r="S312" s="17">
        <v>41982.887280092589</v>
      </c>
      <c r="T312" s="17">
        <v>42012.887280092589</v>
      </c>
    </row>
    <row r="313" spans="1:20" ht="44.25" x14ac:dyDescent="0.75">
      <c r="A313" s="10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 s="12">
        <v>106</v>
      </c>
      <c r="P313" s="12">
        <v>251.74</v>
      </c>
      <c r="Q313" s="14" t="s">
        <v>8315</v>
      </c>
      <c r="R313" t="s">
        <v>8316</v>
      </c>
      <c r="S313" s="17">
        <v>42614.760937500003</v>
      </c>
      <c r="T313" s="17">
        <v>42644.165972222225</v>
      </c>
    </row>
    <row r="314" spans="1:20" ht="44.25" x14ac:dyDescent="0.75">
      <c r="A314" s="10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 s="12">
        <v>109</v>
      </c>
      <c r="P314" s="12">
        <v>74.819999999999993</v>
      </c>
      <c r="Q314" s="14" t="s">
        <v>8315</v>
      </c>
      <c r="R314" t="s">
        <v>8316</v>
      </c>
      <c r="S314" s="17">
        <v>42303.672662037032</v>
      </c>
      <c r="T314" s="17">
        <v>42338.714328703703</v>
      </c>
    </row>
    <row r="315" spans="1:20" ht="44.25" x14ac:dyDescent="0.75">
      <c r="A315" s="10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 s="12">
        <v>100</v>
      </c>
      <c r="P315" s="12">
        <v>67.650000000000006</v>
      </c>
      <c r="Q315" s="14" t="s">
        <v>8315</v>
      </c>
      <c r="R315" t="s">
        <v>8316</v>
      </c>
      <c r="S315" s="17">
        <v>42171.725416666668</v>
      </c>
      <c r="T315" s="17">
        <v>42201.725416666668</v>
      </c>
    </row>
    <row r="316" spans="1:20" ht="29.5" x14ac:dyDescent="0.75">
      <c r="A316" s="10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 s="12">
        <v>103</v>
      </c>
      <c r="P316" s="12">
        <v>93.81</v>
      </c>
      <c r="Q316" s="14" t="s">
        <v>8315</v>
      </c>
      <c r="R316" t="s">
        <v>8316</v>
      </c>
      <c r="S316" s="17">
        <v>41964.315532407403</v>
      </c>
      <c r="T316" s="17">
        <v>41995.166666666672</v>
      </c>
    </row>
    <row r="317" spans="1:20" ht="29.5" x14ac:dyDescent="0.75">
      <c r="A317" s="10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 s="12">
        <v>112</v>
      </c>
      <c r="P317" s="12">
        <v>41.24</v>
      </c>
      <c r="Q317" s="14" t="s">
        <v>8315</v>
      </c>
      <c r="R317" t="s">
        <v>8316</v>
      </c>
      <c r="S317" s="17">
        <v>42284.516064814816</v>
      </c>
      <c r="T317" s="17">
        <v>42307.875</v>
      </c>
    </row>
    <row r="318" spans="1:20" ht="29.5" x14ac:dyDescent="0.75">
      <c r="A318" s="10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 s="12">
        <v>103</v>
      </c>
      <c r="P318" s="12">
        <v>52.55</v>
      </c>
      <c r="Q318" s="14" t="s">
        <v>8315</v>
      </c>
      <c r="R318" t="s">
        <v>8316</v>
      </c>
      <c r="S318" s="17">
        <v>42016.800208333334</v>
      </c>
      <c r="T318" s="17">
        <v>42032.916666666672</v>
      </c>
    </row>
    <row r="319" spans="1:20" ht="44.25" x14ac:dyDescent="0.75">
      <c r="A319" s="10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 s="12">
        <v>164</v>
      </c>
      <c r="P319" s="12">
        <v>70.290000000000006</v>
      </c>
      <c r="Q319" s="14" t="s">
        <v>8315</v>
      </c>
      <c r="R319" t="s">
        <v>8316</v>
      </c>
      <c r="S319" s="17">
        <v>42311.711979166663</v>
      </c>
      <c r="T319" s="17">
        <v>42341.708333333328</v>
      </c>
    </row>
    <row r="320" spans="1:20" ht="44.25" x14ac:dyDescent="0.75">
      <c r="A320" s="10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 s="12">
        <v>131</v>
      </c>
      <c r="P320" s="12">
        <v>48.33</v>
      </c>
      <c r="Q320" s="14" t="s">
        <v>8315</v>
      </c>
      <c r="R320" t="s">
        <v>8316</v>
      </c>
      <c r="S320" s="17">
        <v>42136.536134259266</v>
      </c>
      <c r="T320" s="17">
        <v>42167.875</v>
      </c>
    </row>
    <row r="321" spans="1:20" ht="44.25" x14ac:dyDescent="0.75">
      <c r="A321" s="10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 s="12">
        <v>102</v>
      </c>
      <c r="P321" s="12">
        <v>53.18</v>
      </c>
      <c r="Q321" s="14" t="s">
        <v>8315</v>
      </c>
      <c r="R321" t="s">
        <v>8316</v>
      </c>
      <c r="S321" s="17">
        <v>42172.757638888885</v>
      </c>
      <c r="T321" s="17">
        <v>42202.757638888885</v>
      </c>
    </row>
    <row r="322" spans="1:20" ht="44.25" x14ac:dyDescent="0.75">
      <c r="A322" s="10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 s="12">
        <v>128</v>
      </c>
      <c r="P322" s="12">
        <v>60.95</v>
      </c>
      <c r="Q322" s="14" t="s">
        <v>8315</v>
      </c>
      <c r="R322" t="s">
        <v>8316</v>
      </c>
      <c r="S322" s="17">
        <v>42590.90425925926</v>
      </c>
      <c r="T322" s="17">
        <v>42606.90425925926</v>
      </c>
    </row>
    <row r="323" spans="1:20" ht="44.25" x14ac:dyDescent="0.75">
      <c r="A323" s="10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 s="12">
        <v>102</v>
      </c>
      <c r="P323" s="12">
        <v>116</v>
      </c>
      <c r="Q323" s="14" t="s">
        <v>8315</v>
      </c>
      <c r="R323" t="s">
        <v>8316</v>
      </c>
      <c r="S323" s="17">
        <v>42137.395798611105</v>
      </c>
      <c r="T323" s="17">
        <v>42171.458333333328</v>
      </c>
    </row>
    <row r="324" spans="1:20" ht="44.25" x14ac:dyDescent="0.75">
      <c r="A324" s="10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 s="12">
        <v>102</v>
      </c>
      <c r="P324" s="12">
        <v>61</v>
      </c>
      <c r="Q324" s="14" t="s">
        <v>8315</v>
      </c>
      <c r="R324" t="s">
        <v>8316</v>
      </c>
      <c r="S324" s="17">
        <v>42167.533159722225</v>
      </c>
      <c r="T324" s="17">
        <v>42197.533159722225</v>
      </c>
    </row>
    <row r="325" spans="1:20" ht="29.5" x14ac:dyDescent="0.75">
      <c r="A325" s="10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 s="12">
        <v>130</v>
      </c>
      <c r="P325" s="12">
        <v>38.24</v>
      </c>
      <c r="Q325" s="14" t="s">
        <v>8315</v>
      </c>
      <c r="R325" t="s">
        <v>8316</v>
      </c>
      <c r="S325" s="17">
        <v>41915.437210648146</v>
      </c>
      <c r="T325" s="17">
        <v>41945.478877314818</v>
      </c>
    </row>
    <row r="326" spans="1:20" ht="44.25" x14ac:dyDescent="0.75">
      <c r="A326" s="10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 s="12">
        <v>154</v>
      </c>
      <c r="P326" s="12">
        <v>106.5</v>
      </c>
      <c r="Q326" s="14" t="s">
        <v>8315</v>
      </c>
      <c r="R326" t="s">
        <v>8316</v>
      </c>
      <c r="S326" s="17">
        <v>42284.500104166669</v>
      </c>
      <c r="T326" s="17">
        <v>42314.541770833333</v>
      </c>
    </row>
    <row r="327" spans="1:20" ht="44.25" x14ac:dyDescent="0.75">
      <c r="A327" s="10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 s="12">
        <v>107</v>
      </c>
      <c r="P327" s="12">
        <v>204.57</v>
      </c>
      <c r="Q327" s="14" t="s">
        <v>8315</v>
      </c>
      <c r="R327" t="s">
        <v>8316</v>
      </c>
      <c r="S327" s="17">
        <v>42611.801412037035</v>
      </c>
      <c r="T327" s="17">
        <v>42627.791666666672</v>
      </c>
    </row>
    <row r="328" spans="1:20" ht="44.25" x14ac:dyDescent="0.75">
      <c r="A328" s="10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 s="12">
        <v>101</v>
      </c>
      <c r="P328" s="12">
        <v>54.91</v>
      </c>
      <c r="Q328" s="14" t="s">
        <v>8315</v>
      </c>
      <c r="R328" t="s">
        <v>8316</v>
      </c>
      <c r="S328" s="17">
        <v>42400.704537037032</v>
      </c>
      <c r="T328" s="17">
        <v>42444.875</v>
      </c>
    </row>
    <row r="329" spans="1:20" ht="44.25" x14ac:dyDescent="0.75">
      <c r="A329" s="10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 s="12">
        <v>100</v>
      </c>
      <c r="P329" s="12">
        <v>150.41999999999999</v>
      </c>
      <c r="Q329" s="14" t="s">
        <v>8315</v>
      </c>
      <c r="R329" t="s">
        <v>8316</v>
      </c>
      <c r="S329" s="17">
        <v>42017.88045138889</v>
      </c>
      <c r="T329" s="17">
        <v>42044.1875</v>
      </c>
    </row>
    <row r="330" spans="1:20" ht="44.25" x14ac:dyDescent="0.75">
      <c r="A330" s="10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 s="12">
        <v>117</v>
      </c>
      <c r="P330" s="12">
        <v>52.58</v>
      </c>
      <c r="Q330" s="14" t="s">
        <v>8315</v>
      </c>
      <c r="R330" t="s">
        <v>8316</v>
      </c>
      <c r="S330" s="17">
        <v>42426.949988425928</v>
      </c>
      <c r="T330" s="17">
        <v>42461.165972222225</v>
      </c>
    </row>
    <row r="331" spans="1:20" ht="44.25" x14ac:dyDescent="0.75">
      <c r="A331" s="10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 s="12">
        <v>109</v>
      </c>
      <c r="P331" s="12">
        <v>54.3</v>
      </c>
      <c r="Q331" s="14" t="s">
        <v>8315</v>
      </c>
      <c r="R331" t="s">
        <v>8316</v>
      </c>
      <c r="S331" s="17">
        <v>41931.682939814818</v>
      </c>
      <c r="T331" s="17">
        <v>41961.724606481483</v>
      </c>
    </row>
    <row r="332" spans="1:20" ht="44.25" x14ac:dyDescent="0.75">
      <c r="A332" s="10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 s="12">
        <v>103</v>
      </c>
      <c r="P332" s="12">
        <v>76.03</v>
      </c>
      <c r="Q332" s="14" t="s">
        <v>8315</v>
      </c>
      <c r="R332" t="s">
        <v>8316</v>
      </c>
      <c r="S332" s="17">
        <v>42124.848414351851</v>
      </c>
      <c r="T332" s="17">
        <v>42154.848414351851</v>
      </c>
    </row>
    <row r="333" spans="1:20" ht="44.25" x14ac:dyDescent="0.75">
      <c r="A333" s="10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 s="12">
        <v>114</v>
      </c>
      <c r="P333" s="12">
        <v>105.21</v>
      </c>
      <c r="Q333" s="14" t="s">
        <v>8315</v>
      </c>
      <c r="R333" t="s">
        <v>8316</v>
      </c>
      <c r="S333" s="17">
        <v>42431.102534722217</v>
      </c>
      <c r="T333" s="17">
        <v>42461.06086805556</v>
      </c>
    </row>
    <row r="334" spans="1:20" ht="44.25" x14ac:dyDescent="0.75">
      <c r="A334" s="10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 s="12">
        <v>103</v>
      </c>
      <c r="P334" s="12">
        <v>68.67</v>
      </c>
      <c r="Q334" s="14" t="s">
        <v>8315</v>
      </c>
      <c r="R334" t="s">
        <v>8316</v>
      </c>
      <c r="S334" s="17">
        <v>42121.756921296299</v>
      </c>
      <c r="T334" s="17">
        <v>42156.208333333328</v>
      </c>
    </row>
    <row r="335" spans="1:20" ht="44.25" x14ac:dyDescent="0.75">
      <c r="A335" s="10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 s="12">
        <v>122</v>
      </c>
      <c r="P335" s="12">
        <v>129.36000000000001</v>
      </c>
      <c r="Q335" s="14" t="s">
        <v>8315</v>
      </c>
      <c r="R335" t="s">
        <v>8316</v>
      </c>
      <c r="S335" s="17">
        <v>42219.019733796296</v>
      </c>
      <c r="T335" s="17">
        <v>42249.019733796296</v>
      </c>
    </row>
    <row r="336" spans="1:20" ht="44.25" x14ac:dyDescent="0.75">
      <c r="A336" s="10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 s="12">
        <v>103</v>
      </c>
      <c r="P336" s="12">
        <v>134.26</v>
      </c>
      <c r="Q336" s="14" t="s">
        <v>8315</v>
      </c>
      <c r="R336" t="s">
        <v>8316</v>
      </c>
      <c r="S336" s="17">
        <v>42445.19430555556</v>
      </c>
      <c r="T336" s="17">
        <v>42489.19430555556</v>
      </c>
    </row>
    <row r="337" spans="1:20" ht="44.25" x14ac:dyDescent="0.75">
      <c r="A337" s="10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 s="12">
        <v>105</v>
      </c>
      <c r="P337" s="12">
        <v>17.829999999999998</v>
      </c>
      <c r="Q337" s="14" t="s">
        <v>8315</v>
      </c>
      <c r="R337" t="s">
        <v>8316</v>
      </c>
      <c r="S337" s="17">
        <v>42379.74418981481</v>
      </c>
      <c r="T337" s="17">
        <v>42410.875</v>
      </c>
    </row>
    <row r="338" spans="1:20" ht="44.25" x14ac:dyDescent="0.75">
      <c r="A338" s="10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 s="12">
        <v>102</v>
      </c>
      <c r="P338" s="12">
        <v>203.2</v>
      </c>
      <c r="Q338" s="14" t="s">
        <v>8315</v>
      </c>
      <c r="R338" t="s">
        <v>8316</v>
      </c>
      <c r="S338" s="17">
        <v>42380.884872685187</v>
      </c>
      <c r="T338" s="17">
        <v>42398.249305555553</v>
      </c>
    </row>
    <row r="339" spans="1:20" x14ac:dyDescent="0.75">
      <c r="A339" s="10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 s="12">
        <v>112</v>
      </c>
      <c r="P339" s="12">
        <v>69.19</v>
      </c>
      <c r="Q339" s="14" t="s">
        <v>8315</v>
      </c>
      <c r="R339" t="s">
        <v>8316</v>
      </c>
      <c r="S339" s="17">
        <v>42762.942430555559</v>
      </c>
      <c r="T339" s="17">
        <v>42794.208333333328</v>
      </c>
    </row>
    <row r="340" spans="1:20" ht="44.25" x14ac:dyDescent="0.75">
      <c r="A340" s="10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 s="12">
        <v>102</v>
      </c>
      <c r="P340" s="12">
        <v>125.12</v>
      </c>
      <c r="Q340" s="14" t="s">
        <v>8315</v>
      </c>
      <c r="R340" t="s">
        <v>8316</v>
      </c>
      <c r="S340" s="17">
        <v>42567.840069444443</v>
      </c>
      <c r="T340" s="17">
        <v>42597.840069444443</v>
      </c>
    </row>
    <row r="341" spans="1:20" ht="29.5" x14ac:dyDescent="0.75">
      <c r="A341" s="10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 s="12">
        <v>100</v>
      </c>
      <c r="P341" s="12">
        <v>73.53</v>
      </c>
      <c r="Q341" s="14" t="s">
        <v>8315</v>
      </c>
      <c r="R341" t="s">
        <v>8316</v>
      </c>
      <c r="S341" s="17">
        <v>42311.750324074077</v>
      </c>
      <c r="T341" s="17">
        <v>42336.750324074077</v>
      </c>
    </row>
    <row r="342" spans="1:20" ht="44.25" x14ac:dyDescent="0.75">
      <c r="A342" s="10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 s="12">
        <v>100</v>
      </c>
      <c r="P342" s="12">
        <v>48.44</v>
      </c>
      <c r="Q342" s="14" t="s">
        <v>8315</v>
      </c>
      <c r="R342" t="s">
        <v>8316</v>
      </c>
      <c r="S342" s="17">
        <v>42505.774479166663</v>
      </c>
      <c r="T342" s="17">
        <v>42541.958333333328</v>
      </c>
    </row>
    <row r="343" spans="1:20" ht="44.25" x14ac:dyDescent="0.75">
      <c r="A343" s="10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 s="12">
        <v>133</v>
      </c>
      <c r="P343" s="12">
        <v>26.61</v>
      </c>
      <c r="Q343" s="14" t="s">
        <v>8315</v>
      </c>
      <c r="R343" t="s">
        <v>8316</v>
      </c>
      <c r="S343" s="17">
        <v>42758.368078703701</v>
      </c>
      <c r="T343" s="17">
        <v>42786.368078703701</v>
      </c>
    </row>
    <row r="344" spans="1:20" ht="73.75" x14ac:dyDescent="0.75">
      <c r="A344" s="10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 s="12">
        <v>121</v>
      </c>
      <c r="P344" s="12">
        <v>33.67</v>
      </c>
      <c r="Q344" s="14" t="s">
        <v>8315</v>
      </c>
      <c r="R344" t="s">
        <v>8316</v>
      </c>
      <c r="S344" s="17">
        <v>42775.51494212963</v>
      </c>
      <c r="T344" s="17">
        <v>42805.51494212963</v>
      </c>
    </row>
    <row r="345" spans="1:20" ht="44.25" x14ac:dyDescent="0.75">
      <c r="A345" s="10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 s="12">
        <v>114</v>
      </c>
      <c r="P345" s="12">
        <v>40.71</v>
      </c>
      <c r="Q345" s="14" t="s">
        <v>8315</v>
      </c>
      <c r="R345" t="s">
        <v>8316</v>
      </c>
      <c r="S345" s="17">
        <v>42232.702546296292</v>
      </c>
      <c r="T345" s="17">
        <v>42264.165972222225</v>
      </c>
    </row>
    <row r="346" spans="1:20" ht="44.25" x14ac:dyDescent="0.75">
      <c r="A346" s="10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 s="12">
        <v>286</v>
      </c>
      <c r="P346" s="12">
        <v>19.27</v>
      </c>
      <c r="Q346" s="14" t="s">
        <v>8315</v>
      </c>
      <c r="R346" t="s">
        <v>8316</v>
      </c>
      <c r="S346" s="17">
        <v>42282.770231481481</v>
      </c>
      <c r="T346" s="17">
        <v>42342.811898148153</v>
      </c>
    </row>
    <row r="347" spans="1:20" ht="59" x14ac:dyDescent="0.75">
      <c r="A347" s="10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12">
        <v>170</v>
      </c>
      <c r="P347" s="12">
        <v>84.29</v>
      </c>
      <c r="Q347" s="14" t="s">
        <v>8315</v>
      </c>
      <c r="R347" t="s">
        <v>8316</v>
      </c>
      <c r="S347" s="17">
        <v>42768.425370370373</v>
      </c>
      <c r="T347" s="17">
        <v>42798.425370370373</v>
      </c>
    </row>
    <row r="348" spans="1:20" ht="44.25" x14ac:dyDescent="0.75">
      <c r="A348" s="10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 s="12">
        <v>118</v>
      </c>
      <c r="P348" s="12">
        <v>29.58</v>
      </c>
      <c r="Q348" s="14" t="s">
        <v>8315</v>
      </c>
      <c r="R348" t="s">
        <v>8316</v>
      </c>
      <c r="S348" s="17">
        <v>42141.541134259256</v>
      </c>
      <c r="T348" s="17">
        <v>42171.541134259256</v>
      </c>
    </row>
    <row r="349" spans="1:20" ht="44.25" x14ac:dyDescent="0.75">
      <c r="A349" s="10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 s="12">
        <v>103</v>
      </c>
      <c r="P349" s="12">
        <v>26.67</v>
      </c>
      <c r="Q349" s="14" t="s">
        <v>8315</v>
      </c>
      <c r="R349" t="s">
        <v>8316</v>
      </c>
      <c r="S349" s="17">
        <v>42609.442465277782</v>
      </c>
      <c r="T349" s="17">
        <v>42639.442465277782</v>
      </c>
    </row>
    <row r="350" spans="1:20" ht="44.25" x14ac:dyDescent="0.75">
      <c r="A350" s="10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 s="12">
        <v>144</v>
      </c>
      <c r="P350" s="12">
        <v>45.98</v>
      </c>
      <c r="Q350" s="14" t="s">
        <v>8315</v>
      </c>
      <c r="R350" t="s">
        <v>8316</v>
      </c>
      <c r="S350" s="17">
        <v>42309.756620370375</v>
      </c>
      <c r="T350" s="17">
        <v>42330.916666666672</v>
      </c>
    </row>
    <row r="351" spans="1:20" ht="44.25" x14ac:dyDescent="0.75">
      <c r="A351" s="10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 s="12">
        <v>100</v>
      </c>
      <c r="P351" s="12">
        <v>125.09</v>
      </c>
      <c r="Q351" s="14" t="s">
        <v>8315</v>
      </c>
      <c r="R351" t="s">
        <v>8316</v>
      </c>
      <c r="S351" s="17">
        <v>42193.771481481483</v>
      </c>
      <c r="T351" s="17">
        <v>42212.957638888889</v>
      </c>
    </row>
    <row r="352" spans="1:20" ht="44.25" x14ac:dyDescent="0.75">
      <c r="A352" s="10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 s="12">
        <v>102</v>
      </c>
      <c r="P352" s="12">
        <v>141.29</v>
      </c>
      <c r="Q352" s="14" t="s">
        <v>8315</v>
      </c>
      <c r="R352" t="s">
        <v>8316</v>
      </c>
      <c r="S352" s="17">
        <v>42239.957962962959</v>
      </c>
      <c r="T352" s="17">
        <v>42260</v>
      </c>
    </row>
    <row r="353" spans="1:20" ht="44.25" x14ac:dyDescent="0.75">
      <c r="A353" s="10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 s="12">
        <v>116</v>
      </c>
      <c r="P353" s="12">
        <v>55.33</v>
      </c>
      <c r="Q353" s="14" t="s">
        <v>8315</v>
      </c>
      <c r="R353" t="s">
        <v>8316</v>
      </c>
      <c r="S353" s="17">
        <v>42261.917395833334</v>
      </c>
      <c r="T353" s="17">
        <v>42291.917395833334</v>
      </c>
    </row>
    <row r="354" spans="1:20" ht="44.25" x14ac:dyDescent="0.75">
      <c r="A354" s="10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 s="12">
        <v>136</v>
      </c>
      <c r="P354" s="12">
        <v>46.42</v>
      </c>
      <c r="Q354" s="14" t="s">
        <v>8315</v>
      </c>
      <c r="R354" t="s">
        <v>8316</v>
      </c>
      <c r="S354" s="17">
        <v>42102.743773148148</v>
      </c>
      <c r="T354" s="17">
        <v>42123.743773148148</v>
      </c>
    </row>
    <row r="355" spans="1:20" ht="44.25" x14ac:dyDescent="0.75">
      <c r="A355" s="10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 s="12">
        <v>133</v>
      </c>
      <c r="P355" s="12">
        <v>57.2</v>
      </c>
      <c r="Q355" s="14" t="s">
        <v>8315</v>
      </c>
      <c r="R355" t="s">
        <v>8316</v>
      </c>
      <c r="S355" s="17">
        <v>42538.73583333334</v>
      </c>
      <c r="T355" s="17">
        <v>42583.290972222225</v>
      </c>
    </row>
    <row r="356" spans="1:20" x14ac:dyDescent="0.75">
      <c r="A356" s="10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 s="12">
        <v>103</v>
      </c>
      <c r="P356" s="12">
        <v>173.7</v>
      </c>
      <c r="Q356" s="14" t="s">
        <v>8315</v>
      </c>
      <c r="R356" t="s">
        <v>8316</v>
      </c>
      <c r="S356" s="17">
        <v>42681.35157407407</v>
      </c>
      <c r="T356" s="17">
        <v>42711.35157407407</v>
      </c>
    </row>
    <row r="357" spans="1:20" ht="44.25" x14ac:dyDescent="0.75">
      <c r="A357" s="10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 s="12">
        <v>116</v>
      </c>
      <c r="P357" s="12">
        <v>59.6</v>
      </c>
      <c r="Q357" s="14" t="s">
        <v>8315</v>
      </c>
      <c r="R357" t="s">
        <v>8316</v>
      </c>
      <c r="S357" s="17">
        <v>42056.65143518518</v>
      </c>
      <c r="T357" s="17">
        <v>42091.609768518523</v>
      </c>
    </row>
    <row r="358" spans="1:20" ht="44.25" x14ac:dyDescent="0.75">
      <c r="A358" s="10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 s="12">
        <v>105</v>
      </c>
      <c r="P358" s="12">
        <v>89.59</v>
      </c>
      <c r="Q358" s="14" t="s">
        <v>8315</v>
      </c>
      <c r="R358" t="s">
        <v>8316</v>
      </c>
      <c r="S358" s="17">
        <v>42696.624444444446</v>
      </c>
      <c r="T358" s="17">
        <v>42726.624444444446</v>
      </c>
    </row>
    <row r="359" spans="1:20" ht="44.25" x14ac:dyDescent="0.75">
      <c r="A359" s="10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 s="12">
        <v>102</v>
      </c>
      <c r="P359" s="12">
        <v>204.05</v>
      </c>
      <c r="Q359" s="14" t="s">
        <v>8315</v>
      </c>
      <c r="R359" t="s">
        <v>8316</v>
      </c>
      <c r="S359" s="17">
        <v>42186.855879629627</v>
      </c>
      <c r="T359" s="17">
        <v>42216.855879629627</v>
      </c>
    </row>
    <row r="360" spans="1:20" ht="44.25" x14ac:dyDescent="0.75">
      <c r="A360" s="1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s="12">
        <v>175</v>
      </c>
      <c r="P360" s="12">
        <v>48.7</v>
      </c>
      <c r="Q360" s="14" t="s">
        <v>8315</v>
      </c>
      <c r="R360" t="s">
        <v>8316</v>
      </c>
      <c r="S360" s="17">
        <v>42493.219236111108</v>
      </c>
      <c r="T360" s="17">
        <v>42531.125</v>
      </c>
    </row>
    <row r="361" spans="1:20" ht="44.25" x14ac:dyDescent="0.75">
      <c r="A361" s="10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v>107</v>
      </c>
      <c r="P361" s="12">
        <v>53.34</v>
      </c>
      <c r="Q361" s="14" t="s">
        <v>8315</v>
      </c>
      <c r="R361" t="s">
        <v>8316</v>
      </c>
      <c r="S361" s="17">
        <v>42475.057164351849</v>
      </c>
      <c r="T361" s="17">
        <v>42505.057164351849</v>
      </c>
    </row>
    <row r="362" spans="1:20" ht="44.25" x14ac:dyDescent="0.75">
      <c r="A362" s="10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 s="12">
        <v>122</v>
      </c>
      <c r="P362" s="12">
        <v>75.09</v>
      </c>
      <c r="Q362" s="14" t="s">
        <v>8315</v>
      </c>
      <c r="R362" t="s">
        <v>8316</v>
      </c>
      <c r="S362" s="17">
        <v>42452.876909722225</v>
      </c>
      <c r="T362" s="17">
        <v>42473.876909722225</v>
      </c>
    </row>
    <row r="363" spans="1:20" ht="29.5" x14ac:dyDescent="0.75">
      <c r="A363" s="10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 s="12">
        <v>159</v>
      </c>
      <c r="P363" s="12">
        <v>18</v>
      </c>
      <c r="Q363" s="14" t="s">
        <v>8315</v>
      </c>
      <c r="R363" t="s">
        <v>8316</v>
      </c>
      <c r="S363" s="17">
        <v>42628.650208333333</v>
      </c>
      <c r="T363" s="17">
        <v>42659.650208333333</v>
      </c>
    </row>
    <row r="364" spans="1:20" ht="29.5" x14ac:dyDescent="0.75">
      <c r="A364" s="10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 s="12">
        <v>100</v>
      </c>
      <c r="P364" s="12">
        <v>209.84</v>
      </c>
      <c r="Q364" s="14" t="s">
        <v>8315</v>
      </c>
      <c r="R364" t="s">
        <v>8316</v>
      </c>
      <c r="S364" s="17">
        <v>42253.928530092591</v>
      </c>
      <c r="T364" s="17">
        <v>42283.928530092591</v>
      </c>
    </row>
    <row r="365" spans="1:20" ht="44.25" x14ac:dyDescent="0.75">
      <c r="A365" s="10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 s="12">
        <v>110</v>
      </c>
      <c r="P365" s="12">
        <v>61.02</v>
      </c>
      <c r="Q365" s="14" t="s">
        <v>8315</v>
      </c>
      <c r="R365" t="s">
        <v>8316</v>
      </c>
      <c r="S365" s="17">
        <v>42264.29178240741</v>
      </c>
      <c r="T365" s="17">
        <v>42294.29178240741</v>
      </c>
    </row>
    <row r="366" spans="1:20" ht="44.25" x14ac:dyDescent="0.75">
      <c r="A366" s="10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 s="12">
        <v>100</v>
      </c>
      <c r="P366" s="12">
        <v>61</v>
      </c>
      <c r="Q366" s="14" t="s">
        <v>8315</v>
      </c>
      <c r="R366" t="s">
        <v>8316</v>
      </c>
      <c r="S366" s="17">
        <v>42664.809560185182</v>
      </c>
      <c r="T366" s="17">
        <v>42685.916666666672</v>
      </c>
    </row>
    <row r="367" spans="1:20" ht="44.25" x14ac:dyDescent="0.75">
      <c r="A367" s="10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 s="12">
        <v>116</v>
      </c>
      <c r="P367" s="12">
        <v>80.03</v>
      </c>
      <c r="Q367" s="14" t="s">
        <v>8315</v>
      </c>
      <c r="R367" t="s">
        <v>8316</v>
      </c>
      <c r="S367" s="17">
        <v>42382.244409722218</v>
      </c>
      <c r="T367" s="17">
        <v>42396.041666666672</v>
      </c>
    </row>
    <row r="368" spans="1:20" ht="44.25" x14ac:dyDescent="0.75">
      <c r="A368" s="10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 s="12">
        <v>211</v>
      </c>
      <c r="P368" s="12">
        <v>29.07</v>
      </c>
      <c r="Q368" s="14" t="s">
        <v>8315</v>
      </c>
      <c r="R368" t="s">
        <v>8316</v>
      </c>
      <c r="S368" s="17">
        <v>42105.267488425925</v>
      </c>
      <c r="T368" s="17">
        <v>42132.836805555555</v>
      </c>
    </row>
    <row r="369" spans="1:20" ht="44.25" x14ac:dyDescent="0.75">
      <c r="A369" s="10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 s="12">
        <v>110</v>
      </c>
      <c r="P369" s="12">
        <v>49.44</v>
      </c>
      <c r="Q369" s="14" t="s">
        <v>8315</v>
      </c>
      <c r="R369" t="s">
        <v>8316</v>
      </c>
      <c r="S369" s="17">
        <v>42466.303715277783</v>
      </c>
      <c r="T369" s="17">
        <v>42496.303715277783</v>
      </c>
    </row>
    <row r="370" spans="1:20" ht="73.75" x14ac:dyDescent="0.75">
      <c r="A370" s="1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 s="12">
        <v>100</v>
      </c>
      <c r="P370" s="12">
        <v>93.98</v>
      </c>
      <c r="Q370" s="14" t="s">
        <v>8315</v>
      </c>
      <c r="R370" t="s">
        <v>8316</v>
      </c>
      <c r="S370" s="17">
        <v>41826.871238425927</v>
      </c>
      <c r="T370" s="17">
        <v>41859.57916666667</v>
      </c>
    </row>
    <row r="371" spans="1:20" ht="44.25" x14ac:dyDescent="0.75">
      <c r="A371" s="10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 s="12">
        <v>106</v>
      </c>
      <c r="P371" s="12">
        <v>61.94</v>
      </c>
      <c r="Q371" s="14" t="s">
        <v>8315</v>
      </c>
      <c r="R371" t="s">
        <v>8316</v>
      </c>
      <c r="S371" s="17">
        <v>42499.039629629624</v>
      </c>
      <c r="T371" s="17">
        <v>42529.039629629624</v>
      </c>
    </row>
    <row r="372" spans="1:20" ht="29.5" x14ac:dyDescent="0.75">
      <c r="A372" s="10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 s="12">
        <v>126</v>
      </c>
      <c r="P372" s="12">
        <v>78.5</v>
      </c>
      <c r="Q372" s="14" t="s">
        <v>8315</v>
      </c>
      <c r="R372" t="s">
        <v>8316</v>
      </c>
      <c r="S372" s="17">
        <v>42431.302002314813</v>
      </c>
      <c r="T372" s="17">
        <v>42471.104166666672</v>
      </c>
    </row>
    <row r="373" spans="1:20" ht="44.25" x14ac:dyDescent="0.75">
      <c r="A373" s="10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 s="12">
        <v>108</v>
      </c>
      <c r="P373" s="12">
        <v>33.75</v>
      </c>
      <c r="Q373" s="14" t="s">
        <v>8315</v>
      </c>
      <c r="R373" t="s">
        <v>8316</v>
      </c>
      <c r="S373" s="17">
        <v>41990.585486111115</v>
      </c>
      <c r="T373" s="17">
        <v>42035.585486111115</v>
      </c>
    </row>
    <row r="374" spans="1:20" ht="44.25" x14ac:dyDescent="0.75">
      <c r="A374" s="10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 s="12">
        <v>101</v>
      </c>
      <c r="P374" s="12">
        <v>66.45</v>
      </c>
      <c r="Q374" s="14" t="s">
        <v>8315</v>
      </c>
      <c r="R374" t="s">
        <v>8316</v>
      </c>
      <c r="S374" s="17">
        <v>42513.045798611114</v>
      </c>
      <c r="T374" s="17">
        <v>42543.045798611114</v>
      </c>
    </row>
    <row r="375" spans="1:20" ht="44.25" x14ac:dyDescent="0.75">
      <c r="A375" s="10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 s="12">
        <v>107</v>
      </c>
      <c r="P375" s="12">
        <v>35.799999999999997</v>
      </c>
      <c r="Q375" s="14" t="s">
        <v>8315</v>
      </c>
      <c r="R375" t="s">
        <v>8316</v>
      </c>
      <c r="S375" s="17">
        <v>41914.100289351853</v>
      </c>
      <c r="T375" s="17">
        <v>41928.165972222225</v>
      </c>
    </row>
    <row r="376" spans="1:20" ht="44.25" x14ac:dyDescent="0.75">
      <c r="A376" s="10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 s="12">
        <v>102</v>
      </c>
      <c r="P376" s="12">
        <v>145.65</v>
      </c>
      <c r="Q376" s="14" t="s">
        <v>8315</v>
      </c>
      <c r="R376" t="s">
        <v>8316</v>
      </c>
      <c r="S376" s="17">
        <v>42521.010370370372</v>
      </c>
      <c r="T376" s="17">
        <v>42543.163194444445</v>
      </c>
    </row>
    <row r="377" spans="1:20" ht="44.25" x14ac:dyDescent="0.75">
      <c r="A377" s="10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 s="12">
        <v>126</v>
      </c>
      <c r="P377" s="12">
        <v>25.69</v>
      </c>
      <c r="Q377" s="14" t="s">
        <v>8315</v>
      </c>
      <c r="R377" t="s">
        <v>8316</v>
      </c>
      <c r="S377" s="17">
        <v>42608.36583333333</v>
      </c>
      <c r="T377" s="17">
        <v>42638.36583333333</v>
      </c>
    </row>
    <row r="378" spans="1:20" ht="44.25" x14ac:dyDescent="0.75">
      <c r="A378" s="10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 s="12">
        <v>102</v>
      </c>
      <c r="P378" s="12">
        <v>152.5</v>
      </c>
      <c r="Q378" s="14" t="s">
        <v>8315</v>
      </c>
      <c r="R378" t="s">
        <v>8316</v>
      </c>
      <c r="S378" s="17">
        <v>42512.58321759259</v>
      </c>
      <c r="T378" s="17">
        <v>42526.58321759259</v>
      </c>
    </row>
    <row r="379" spans="1:20" ht="44.25" x14ac:dyDescent="0.75">
      <c r="A379" s="10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 s="12">
        <v>113</v>
      </c>
      <c r="P379" s="12">
        <v>30</v>
      </c>
      <c r="Q379" s="14" t="s">
        <v>8315</v>
      </c>
      <c r="R379" t="s">
        <v>8316</v>
      </c>
      <c r="S379" s="17">
        <v>42064.785613425927</v>
      </c>
      <c r="T379" s="17">
        <v>42099.743946759263</v>
      </c>
    </row>
    <row r="380" spans="1:20" ht="44.25" x14ac:dyDescent="0.75">
      <c r="A380" s="10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 s="12">
        <v>101</v>
      </c>
      <c r="P380" s="12">
        <v>142.28</v>
      </c>
      <c r="Q380" s="14" t="s">
        <v>8315</v>
      </c>
      <c r="R380" t="s">
        <v>8316</v>
      </c>
      <c r="S380" s="17">
        <v>42041.714178240742</v>
      </c>
      <c r="T380" s="17">
        <v>42071.67251157407</v>
      </c>
    </row>
    <row r="381" spans="1:20" ht="44.25" x14ac:dyDescent="0.75">
      <c r="A381" s="10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 s="12">
        <v>101</v>
      </c>
      <c r="P381" s="12">
        <v>24.55</v>
      </c>
      <c r="Q381" s="14" t="s">
        <v>8315</v>
      </c>
      <c r="R381" t="s">
        <v>8316</v>
      </c>
      <c r="S381" s="17">
        <v>42468.374606481477</v>
      </c>
      <c r="T381" s="17">
        <v>42498.374606481477</v>
      </c>
    </row>
    <row r="382" spans="1:20" ht="44.25" x14ac:dyDescent="0.75">
      <c r="A382" s="10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 s="12">
        <v>146</v>
      </c>
      <c r="P382" s="12">
        <v>292.77999999999997</v>
      </c>
      <c r="Q382" s="14" t="s">
        <v>8315</v>
      </c>
      <c r="R382" t="s">
        <v>8316</v>
      </c>
      <c r="S382" s="17">
        <v>41822.57503472222</v>
      </c>
      <c r="T382" s="17">
        <v>41825.041666666664</v>
      </c>
    </row>
    <row r="383" spans="1:20" ht="44.25" x14ac:dyDescent="0.75">
      <c r="A383" s="10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 s="12">
        <v>117</v>
      </c>
      <c r="P383" s="12">
        <v>44.92</v>
      </c>
      <c r="Q383" s="14" t="s">
        <v>8315</v>
      </c>
      <c r="R383" t="s">
        <v>8316</v>
      </c>
      <c r="S383" s="17">
        <v>41837.323009259257</v>
      </c>
      <c r="T383" s="17">
        <v>41847.958333333336</v>
      </c>
    </row>
    <row r="384" spans="1:20" ht="44.25" x14ac:dyDescent="0.75">
      <c r="A384" s="10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 s="12">
        <v>106</v>
      </c>
      <c r="P384" s="12">
        <v>23.1</v>
      </c>
      <c r="Q384" s="14" t="s">
        <v>8315</v>
      </c>
      <c r="R384" t="s">
        <v>8316</v>
      </c>
      <c r="S384" s="17">
        <v>42065.887361111112</v>
      </c>
      <c r="T384" s="17">
        <v>42095.845694444448</v>
      </c>
    </row>
    <row r="385" spans="1:20" ht="44.25" x14ac:dyDescent="0.75">
      <c r="A385" s="10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 s="12">
        <v>105</v>
      </c>
      <c r="P385" s="12">
        <v>80.400000000000006</v>
      </c>
      <c r="Q385" s="14" t="s">
        <v>8315</v>
      </c>
      <c r="R385" t="s">
        <v>8316</v>
      </c>
      <c r="S385" s="17">
        <v>42248.697754629626</v>
      </c>
      <c r="T385" s="17">
        <v>42283.697754629626</v>
      </c>
    </row>
    <row r="386" spans="1:20" ht="44.25" x14ac:dyDescent="0.75">
      <c r="A386" s="10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 s="12">
        <v>100</v>
      </c>
      <c r="P386" s="12">
        <v>72.290000000000006</v>
      </c>
      <c r="Q386" s="14" t="s">
        <v>8315</v>
      </c>
      <c r="R386" t="s">
        <v>8316</v>
      </c>
      <c r="S386" s="17">
        <v>41809.860300925924</v>
      </c>
      <c r="T386" s="17">
        <v>41839.860300925924</v>
      </c>
    </row>
    <row r="387" spans="1:20" ht="44.25" x14ac:dyDescent="0.75">
      <c r="A387" s="10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 s="12">
        <v>105</v>
      </c>
      <c r="P387" s="12">
        <v>32.97</v>
      </c>
      <c r="Q387" s="14" t="s">
        <v>8315</v>
      </c>
      <c r="R387" t="s">
        <v>8316</v>
      </c>
      <c r="S387" s="17">
        <v>42148.676851851851</v>
      </c>
      <c r="T387" s="17">
        <v>42170.676851851851</v>
      </c>
    </row>
    <row r="388" spans="1:20" ht="29.5" x14ac:dyDescent="0.75">
      <c r="A388" s="10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 s="12">
        <v>139</v>
      </c>
      <c r="P388" s="12">
        <v>116.65</v>
      </c>
      <c r="Q388" s="14" t="s">
        <v>8315</v>
      </c>
      <c r="R388" t="s">
        <v>8316</v>
      </c>
      <c r="S388" s="17">
        <v>42185.521087962959</v>
      </c>
      <c r="T388" s="17">
        <v>42215.521087962959</v>
      </c>
    </row>
    <row r="389" spans="1:20" ht="44.25" x14ac:dyDescent="0.75">
      <c r="A389" s="10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 s="12">
        <v>100</v>
      </c>
      <c r="P389" s="12">
        <v>79.62</v>
      </c>
      <c r="Q389" s="14" t="s">
        <v>8315</v>
      </c>
      <c r="R389" t="s">
        <v>8316</v>
      </c>
      <c r="S389" s="17">
        <v>41827.674143518518</v>
      </c>
      <c r="T389" s="17">
        <v>41854.958333333336</v>
      </c>
    </row>
    <row r="390" spans="1:20" ht="44.25" x14ac:dyDescent="0.75">
      <c r="A390" s="10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 s="12">
        <v>100</v>
      </c>
      <c r="P390" s="12">
        <v>27.78</v>
      </c>
      <c r="Q390" s="14" t="s">
        <v>8315</v>
      </c>
      <c r="R390" t="s">
        <v>8316</v>
      </c>
      <c r="S390" s="17">
        <v>42437.398680555561</v>
      </c>
      <c r="T390" s="17">
        <v>42465.35701388889</v>
      </c>
    </row>
    <row r="391" spans="1:20" ht="44.25" x14ac:dyDescent="0.75">
      <c r="A391" s="10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 s="12">
        <v>110</v>
      </c>
      <c r="P391" s="12">
        <v>81.03</v>
      </c>
      <c r="Q391" s="14" t="s">
        <v>8315</v>
      </c>
      <c r="R391" t="s">
        <v>8316</v>
      </c>
      <c r="S391" s="17">
        <v>41901.282025462962</v>
      </c>
      <c r="T391" s="17">
        <v>41922.875</v>
      </c>
    </row>
    <row r="392" spans="1:20" ht="29.5" x14ac:dyDescent="0.75">
      <c r="A392" s="10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 s="12">
        <v>102</v>
      </c>
      <c r="P392" s="12">
        <v>136.85</v>
      </c>
      <c r="Q392" s="14" t="s">
        <v>8315</v>
      </c>
      <c r="R392" t="s">
        <v>8316</v>
      </c>
      <c r="S392" s="17">
        <v>42769.574999999997</v>
      </c>
      <c r="T392" s="17">
        <v>42790.574999999997</v>
      </c>
    </row>
    <row r="393" spans="1:20" ht="29.5" x14ac:dyDescent="0.75">
      <c r="A393" s="10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 s="12">
        <v>104</v>
      </c>
      <c r="P393" s="12">
        <v>177.62</v>
      </c>
      <c r="Q393" s="14" t="s">
        <v>8315</v>
      </c>
      <c r="R393" t="s">
        <v>8316</v>
      </c>
      <c r="S393" s="17">
        <v>42549.665717592594</v>
      </c>
      <c r="T393" s="17">
        <v>42579.665717592594</v>
      </c>
    </row>
    <row r="394" spans="1:20" ht="44.25" x14ac:dyDescent="0.75">
      <c r="A394" s="10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 s="12">
        <v>138</v>
      </c>
      <c r="P394" s="12">
        <v>109.08</v>
      </c>
      <c r="Q394" s="14" t="s">
        <v>8315</v>
      </c>
      <c r="R394" t="s">
        <v>8316</v>
      </c>
      <c r="S394" s="17">
        <v>42685.974004629628</v>
      </c>
      <c r="T394" s="17">
        <v>42710.974004629628</v>
      </c>
    </row>
    <row r="395" spans="1:20" ht="44.25" x14ac:dyDescent="0.75">
      <c r="A395" s="10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 s="12">
        <v>100</v>
      </c>
      <c r="P395" s="12">
        <v>119.64</v>
      </c>
      <c r="Q395" s="14" t="s">
        <v>8315</v>
      </c>
      <c r="R395" t="s">
        <v>8316</v>
      </c>
      <c r="S395" s="17">
        <v>42510.798854166671</v>
      </c>
      <c r="T395" s="17">
        <v>42533.708333333328</v>
      </c>
    </row>
    <row r="396" spans="1:20" ht="29.5" x14ac:dyDescent="0.75">
      <c r="A396" s="10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 s="12">
        <v>102</v>
      </c>
      <c r="P396" s="12">
        <v>78.209999999999994</v>
      </c>
      <c r="Q396" s="14" t="s">
        <v>8315</v>
      </c>
      <c r="R396" t="s">
        <v>8316</v>
      </c>
      <c r="S396" s="17">
        <v>42062.296412037031</v>
      </c>
      <c r="T396" s="17">
        <v>42095.207638888889</v>
      </c>
    </row>
    <row r="397" spans="1:20" ht="44.25" x14ac:dyDescent="0.75">
      <c r="A397" s="10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 s="12">
        <v>171</v>
      </c>
      <c r="P397" s="12">
        <v>52.17</v>
      </c>
      <c r="Q397" s="14" t="s">
        <v>8315</v>
      </c>
      <c r="R397" t="s">
        <v>8316</v>
      </c>
      <c r="S397" s="17">
        <v>42452.916481481487</v>
      </c>
      <c r="T397" s="17">
        <v>42473.554166666669</v>
      </c>
    </row>
    <row r="398" spans="1:20" ht="44.25" x14ac:dyDescent="0.75">
      <c r="A398" s="10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 s="12">
        <v>101</v>
      </c>
      <c r="P398" s="12">
        <v>114.13</v>
      </c>
      <c r="Q398" s="14" t="s">
        <v>8315</v>
      </c>
      <c r="R398" t="s">
        <v>8316</v>
      </c>
      <c r="S398" s="17">
        <v>41851.200150462959</v>
      </c>
      <c r="T398" s="17">
        <v>41881.200150462959</v>
      </c>
    </row>
    <row r="399" spans="1:20" ht="44.25" x14ac:dyDescent="0.75">
      <c r="A399" s="10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 s="12">
        <v>130</v>
      </c>
      <c r="P399" s="12">
        <v>50</v>
      </c>
      <c r="Q399" s="14" t="s">
        <v>8315</v>
      </c>
      <c r="R399" t="s">
        <v>8316</v>
      </c>
      <c r="S399" s="17">
        <v>42053.106111111112</v>
      </c>
      <c r="T399" s="17">
        <v>42112.025694444441</v>
      </c>
    </row>
    <row r="400" spans="1:20" ht="44.25" x14ac:dyDescent="0.75">
      <c r="A400" s="10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 s="12">
        <v>110</v>
      </c>
      <c r="P400" s="12">
        <v>91.67</v>
      </c>
      <c r="Q400" s="14" t="s">
        <v>8315</v>
      </c>
      <c r="R400" t="s">
        <v>8316</v>
      </c>
      <c r="S400" s="17">
        <v>42054.024421296301</v>
      </c>
      <c r="T400" s="17">
        <v>42061.024421296301</v>
      </c>
    </row>
    <row r="401" spans="1:20" ht="44.25" x14ac:dyDescent="0.75">
      <c r="A401" s="10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 s="12">
        <v>119</v>
      </c>
      <c r="P401" s="12">
        <v>108.59</v>
      </c>
      <c r="Q401" s="14" t="s">
        <v>8315</v>
      </c>
      <c r="R401" t="s">
        <v>8316</v>
      </c>
      <c r="S401" s="17">
        <v>42484.551550925928</v>
      </c>
      <c r="T401" s="17">
        <v>42498.875</v>
      </c>
    </row>
    <row r="402" spans="1:20" ht="44.25" x14ac:dyDescent="0.75">
      <c r="A402" s="10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 s="12">
        <v>100</v>
      </c>
      <c r="P402" s="12">
        <v>69.819999999999993</v>
      </c>
      <c r="Q402" s="14" t="s">
        <v>8315</v>
      </c>
      <c r="R402" t="s">
        <v>8316</v>
      </c>
      <c r="S402" s="17">
        <v>42466.558796296296</v>
      </c>
      <c r="T402" s="17">
        <v>42490.165972222225</v>
      </c>
    </row>
    <row r="403" spans="1:20" ht="44.25" x14ac:dyDescent="0.75">
      <c r="A403" s="10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 s="12">
        <v>153</v>
      </c>
      <c r="P403" s="12">
        <v>109.57</v>
      </c>
      <c r="Q403" s="14" t="s">
        <v>8315</v>
      </c>
      <c r="R403" t="s">
        <v>8316</v>
      </c>
      <c r="S403" s="17">
        <v>42513.110787037032</v>
      </c>
      <c r="T403" s="17">
        <v>42534.708333333328</v>
      </c>
    </row>
    <row r="404" spans="1:20" ht="44.25" x14ac:dyDescent="0.75">
      <c r="A404" s="10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 s="12">
        <v>104</v>
      </c>
      <c r="P404" s="12">
        <v>71.67</v>
      </c>
      <c r="Q404" s="14" t="s">
        <v>8315</v>
      </c>
      <c r="R404" t="s">
        <v>8316</v>
      </c>
      <c r="S404" s="17">
        <v>42302.701516203699</v>
      </c>
      <c r="T404" s="17">
        <v>42337.958333333328</v>
      </c>
    </row>
    <row r="405" spans="1:20" ht="44.25" x14ac:dyDescent="0.75">
      <c r="A405" s="10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 s="12">
        <v>101</v>
      </c>
      <c r="P405" s="12">
        <v>93.61</v>
      </c>
      <c r="Q405" s="14" t="s">
        <v>8315</v>
      </c>
      <c r="R405" t="s">
        <v>8316</v>
      </c>
      <c r="S405" s="17">
        <v>41806.395428240743</v>
      </c>
      <c r="T405" s="17">
        <v>41843.458333333336</v>
      </c>
    </row>
    <row r="406" spans="1:20" ht="44.25" x14ac:dyDescent="0.75">
      <c r="A406" s="10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 s="12">
        <v>108</v>
      </c>
      <c r="P406" s="12">
        <v>76.8</v>
      </c>
      <c r="Q406" s="14" t="s">
        <v>8315</v>
      </c>
      <c r="R406" t="s">
        <v>8316</v>
      </c>
      <c r="S406" s="17">
        <v>42495.992800925931</v>
      </c>
      <c r="T406" s="17">
        <v>42552.958333333328</v>
      </c>
    </row>
    <row r="407" spans="1:20" ht="44.25" x14ac:dyDescent="0.75">
      <c r="A407" s="10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 s="12">
        <v>315</v>
      </c>
      <c r="P407" s="12">
        <v>35.799999999999997</v>
      </c>
      <c r="Q407" s="14" t="s">
        <v>8315</v>
      </c>
      <c r="R407" t="s">
        <v>8316</v>
      </c>
      <c r="S407" s="17">
        <v>42479.432291666672</v>
      </c>
      <c r="T407" s="17">
        <v>42492.958333333328</v>
      </c>
    </row>
    <row r="408" spans="1:20" ht="29.5" x14ac:dyDescent="0.75">
      <c r="A408" s="10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 s="12">
        <v>102</v>
      </c>
      <c r="P408" s="12">
        <v>55.6</v>
      </c>
      <c r="Q408" s="14" t="s">
        <v>8315</v>
      </c>
      <c r="R408" t="s">
        <v>8316</v>
      </c>
      <c r="S408" s="17">
        <v>42270.7269212963</v>
      </c>
      <c r="T408" s="17">
        <v>42306.167361111111</v>
      </c>
    </row>
    <row r="409" spans="1:20" ht="44.25" x14ac:dyDescent="0.75">
      <c r="A409" s="10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 s="12">
        <v>126</v>
      </c>
      <c r="P409" s="12">
        <v>147.33000000000001</v>
      </c>
      <c r="Q409" s="14" t="s">
        <v>8315</v>
      </c>
      <c r="R409" t="s">
        <v>8316</v>
      </c>
      <c r="S409" s="17">
        <v>42489.619525462964</v>
      </c>
      <c r="T409" s="17">
        <v>42500.470138888893</v>
      </c>
    </row>
    <row r="410" spans="1:20" ht="44.25" x14ac:dyDescent="0.75">
      <c r="A410" s="10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 s="12">
        <v>101</v>
      </c>
      <c r="P410" s="12">
        <v>56.33</v>
      </c>
      <c r="Q410" s="14" t="s">
        <v>8315</v>
      </c>
      <c r="R410" t="s">
        <v>8316</v>
      </c>
      <c r="S410" s="17">
        <v>42536.815648148149</v>
      </c>
      <c r="T410" s="17">
        <v>42566.815648148149</v>
      </c>
    </row>
    <row r="411" spans="1:20" ht="44.25" x14ac:dyDescent="0.75">
      <c r="A411" s="10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 s="12">
        <v>101</v>
      </c>
      <c r="P411" s="12">
        <v>96.19</v>
      </c>
      <c r="Q411" s="14" t="s">
        <v>8315</v>
      </c>
      <c r="R411" t="s">
        <v>8316</v>
      </c>
      <c r="S411" s="17">
        <v>41822.417939814812</v>
      </c>
      <c r="T411" s="17">
        <v>41852.417939814812</v>
      </c>
    </row>
    <row r="412" spans="1:20" ht="44.25" x14ac:dyDescent="0.75">
      <c r="A412" s="10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 s="12">
        <v>103</v>
      </c>
      <c r="P412" s="12">
        <v>63.57</v>
      </c>
      <c r="Q412" s="14" t="s">
        <v>8315</v>
      </c>
      <c r="R412" t="s">
        <v>8316</v>
      </c>
      <c r="S412" s="17">
        <v>41932.311099537037</v>
      </c>
      <c r="T412" s="17">
        <v>41962.352766203709</v>
      </c>
    </row>
    <row r="413" spans="1:20" ht="29.5" x14ac:dyDescent="0.75">
      <c r="A413" s="10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 s="12">
        <v>106</v>
      </c>
      <c r="P413" s="12">
        <v>184.78</v>
      </c>
      <c r="Q413" s="14" t="s">
        <v>8315</v>
      </c>
      <c r="R413" t="s">
        <v>8316</v>
      </c>
      <c r="S413" s="17">
        <v>42746.057106481487</v>
      </c>
      <c r="T413" s="17">
        <v>42791.057106481487</v>
      </c>
    </row>
    <row r="414" spans="1:20" ht="29.5" x14ac:dyDescent="0.75">
      <c r="A414" s="10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 s="12">
        <v>101</v>
      </c>
      <c r="P414" s="12">
        <v>126.72</v>
      </c>
      <c r="Q414" s="14" t="s">
        <v>8315</v>
      </c>
      <c r="R414" t="s">
        <v>8316</v>
      </c>
      <c r="S414" s="17">
        <v>42697.082673611112</v>
      </c>
      <c r="T414" s="17">
        <v>42718.665972222225</v>
      </c>
    </row>
    <row r="415" spans="1:20" ht="44.25" x14ac:dyDescent="0.75">
      <c r="A415" s="10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 s="12">
        <v>113</v>
      </c>
      <c r="P415" s="12">
        <v>83.43</v>
      </c>
      <c r="Q415" s="14" t="s">
        <v>8315</v>
      </c>
      <c r="R415" t="s">
        <v>8316</v>
      </c>
      <c r="S415" s="17">
        <v>41866.025347222225</v>
      </c>
      <c r="T415" s="17">
        <v>41883.665972222225</v>
      </c>
    </row>
    <row r="416" spans="1:20" ht="44.25" x14ac:dyDescent="0.75">
      <c r="A416" s="10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 s="12">
        <v>218</v>
      </c>
      <c r="P416" s="12">
        <v>54.5</v>
      </c>
      <c r="Q416" s="14" t="s">
        <v>8315</v>
      </c>
      <c r="R416" t="s">
        <v>8316</v>
      </c>
      <c r="S416" s="17">
        <v>42056.091631944444</v>
      </c>
      <c r="T416" s="17">
        <v>42070.204861111109</v>
      </c>
    </row>
    <row r="417" spans="1:20" ht="44.25" x14ac:dyDescent="0.75">
      <c r="A417" s="10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 s="12">
        <v>101</v>
      </c>
      <c r="P417" s="12">
        <v>302.31</v>
      </c>
      <c r="Q417" s="14" t="s">
        <v>8315</v>
      </c>
      <c r="R417" t="s">
        <v>8316</v>
      </c>
      <c r="S417" s="17">
        <v>41851.771354166667</v>
      </c>
      <c r="T417" s="17">
        <v>41870.666666666664</v>
      </c>
    </row>
    <row r="418" spans="1:20" ht="44.25" x14ac:dyDescent="0.75">
      <c r="A418" s="10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 s="12">
        <v>106</v>
      </c>
      <c r="P418" s="12">
        <v>44.14</v>
      </c>
      <c r="Q418" s="14" t="s">
        <v>8315</v>
      </c>
      <c r="R418" t="s">
        <v>8316</v>
      </c>
      <c r="S418" s="17">
        <v>42422.977418981478</v>
      </c>
      <c r="T418" s="17">
        <v>42444.875</v>
      </c>
    </row>
    <row r="419" spans="1:20" ht="44.25" x14ac:dyDescent="0.75">
      <c r="A419" s="10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 s="12">
        <v>104</v>
      </c>
      <c r="P419" s="12">
        <v>866.67</v>
      </c>
      <c r="Q419" s="14" t="s">
        <v>8315</v>
      </c>
      <c r="R419" t="s">
        <v>8316</v>
      </c>
      <c r="S419" s="17">
        <v>42321.101759259262</v>
      </c>
      <c r="T419" s="17">
        <v>42351.101759259262</v>
      </c>
    </row>
    <row r="420" spans="1:20" ht="44.25" x14ac:dyDescent="0.75">
      <c r="A420" s="10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 s="12">
        <v>221</v>
      </c>
      <c r="P420" s="12">
        <v>61.39</v>
      </c>
      <c r="Q420" s="14" t="s">
        <v>8315</v>
      </c>
      <c r="R420" t="s">
        <v>8316</v>
      </c>
      <c r="S420" s="17">
        <v>42107.067557870367</v>
      </c>
      <c r="T420" s="17">
        <v>42137.067557870367</v>
      </c>
    </row>
    <row r="421" spans="1:20" ht="44.25" x14ac:dyDescent="0.75">
      <c r="A421" s="10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 s="12">
        <v>119</v>
      </c>
      <c r="P421" s="12">
        <v>29.67</v>
      </c>
      <c r="Q421" s="14" t="s">
        <v>8315</v>
      </c>
      <c r="R421" t="s">
        <v>8316</v>
      </c>
      <c r="S421" s="17">
        <v>42192.933958333335</v>
      </c>
      <c r="T421" s="17">
        <v>42217.933958333335</v>
      </c>
    </row>
    <row r="422" spans="1:20" ht="44.25" x14ac:dyDescent="0.75">
      <c r="A422" s="10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 s="12">
        <v>105</v>
      </c>
      <c r="P422" s="12">
        <v>45.48</v>
      </c>
      <c r="Q422" s="14" t="s">
        <v>8315</v>
      </c>
      <c r="R422" t="s">
        <v>8316</v>
      </c>
      <c r="S422" s="17">
        <v>41969.199756944443</v>
      </c>
      <c r="T422" s="17">
        <v>42005.208333333328</v>
      </c>
    </row>
    <row r="423" spans="1:20" ht="44.25" x14ac:dyDescent="0.75">
      <c r="A423" s="10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 s="12">
        <v>104</v>
      </c>
      <c r="P423" s="12">
        <v>96.2</v>
      </c>
      <c r="Q423" s="14" t="s">
        <v>8315</v>
      </c>
      <c r="R423" t="s">
        <v>8316</v>
      </c>
      <c r="S423" s="17">
        <v>42690.041435185187</v>
      </c>
      <c r="T423" s="17">
        <v>42750.041435185187</v>
      </c>
    </row>
    <row r="424" spans="1:20" ht="29.5" x14ac:dyDescent="0.75">
      <c r="A424" s="10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 s="12">
        <v>118</v>
      </c>
      <c r="P424" s="12">
        <v>67.92</v>
      </c>
      <c r="Q424" s="14" t="s">
        <v>8315</v>
      </c>
      <c r="R424" t="s">
        <v>8316</v>
      </c>
      <c r="S424" s="17">
        <v>42690.334317129629</v>
      </c>
      <c r="T424" s="17">
        <v>42721.333333333328</v>
      </c>
    </row>
    <row r="425" spans="1:20" ht="29.5" x14ac:dyDescent="0.75">
      <c r="A425" s="10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 s="12">
        <v>139</v>
      </c>
      <c r="P425" s="12">
        <v>30.78</v>
      </c>
      <c r="Q425" s="14" t="s">
        <v>8315</v>
      </c>
      <c r="R425" t="s">
        <v>8316</v>
      </c>
      <c r="S425" s="17">
        <v>42312.874594907407</v>
      </c>
      <c r="T425" s="17">
        <v>42340.874594907407</v>
      </c>
    </row>
    <row r="426" spans="1:20" ht="44.25" x14ac:dyDescent="0.75">
      <c r="A426" s="10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 s="12">
        <v>104</v>
      </c>
      <c r="P426" s="12">
        <v>38.33</v>
      </c>
      <c r="Q426" s="14" t="s">
        <v>8315</v>
      </c>
      <c r="R426" t="s">
        <v>8316</v>
      </c>
      <c r="S426" s="17">
        <v>41855.548101851848</v>
      </c>
      <c r="T426" s="17">
        <v>41876.207638888889</v>
      </c>
    </row>
    <row r="427" spans="1:20" ht="44.25" x14ac:dyDescent="0.75">
      <c r="A427" s="10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 s="12">
        <v>100</v>
      </c>
      <c r="P427" s="12">
        <v>66.83</v>
      </c>
      <c r="Q427" s="14" t="s">
        <v>8315</v>
      </c>
      <c r="R427" t="s">
        <v>8316</v>
      </c>
      <c r="S427" s="17">
        <v>42179.854629629626</v>
      </c>
      <c r="T427" s="17">
        <v>42203.666666666672</v>
      </c>
    </row>
    <row r="428" spans="1:20" ht="44.25" x14ac:dyDescent="0.75">
      <c r="A428" s="10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 s="12">
        <v>107</v>
      </c>
      <c r="P428" s="12">
        <v>71.73</v>
      </c>
      <c r="Q428" s="14" t="s">
        <v>8315</v>
      </c>
      <c r="R428" t="s">
        <v>8316</v>
      </c>
      <c r="S428" s="17">
        <v>42275.731666666667</v>
      </c>
      <c r="T428" s="17">
        <v>42305.731666666667</v>
      </c>
    </row>
    <row r="429" spans="1:20" ht="44.25" x14ac:dyDescent="0.75">
      <c r="A429" s="10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 s="12">
        <v>100</v>
      </c>
      <c r="P429" s="12">
        <v>176.47</v>
      </c>
      <c r="Q429" s="14" t="s">
        <v>8315</v>
      </c>
      <c r="R429" t="s">
        <v>8316</v>
      </c>
      <c r="S429" s="17">
        <v>41765.610798611109</v>
      </c>
      <c r="T429" s="17">
        <v>41777.610798611109</v>
      </c>
    </row>
    <row r="430" spans="1:20" ht="44.25" x14ac:dyDescent="0.75">
      <c r="A430" s="10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 s="12">
        <v>100</v>
      </c>
      <c r="P430" s="12">
        <v>421.11</v>
      </c>
      <c r="Q430" s="14" t="s">
        <v>8315</v>
      </c>
      <c r="R430" t="s">
        <v>8316</v>
      </c>
      <c r="S430" s="17">
        <v>42059.701319444444</v>
      </c>
      <c r="T430" s="17">
        <v>42119.659652777773</v>
      </c>
    </row>
    <row r="431" spans="1:20" ht="44.25" x14ac:dyDescent="0.75">
      <c r="A431" s="10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 s="12">
        <v>101</v>
      </c>
      <c r="P431" s="12">
        <v>104.99</v>
      </c>
      <c r="Q431" s="14" t="s">
        <v>8315</v>
      </c>
      <c r="R431" t="s">
        <v>8316</v>
      </c>
      <c r="S431" s="17">
        <v>42053.732627314821</v>
      </c>
      <c r="T431" s="17">
        <v>42083.705555555556</v>
      </c>
    </row>
    <row r="432" spans="1:20" ht="44.25" x14ac:dyDescent="0.75">
      <c r="A432" s="10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 s="12">
        <v>108</v>
      </c>
      <c r="P432" s="12">
        <v>28.19</v>
      </c>
      <c r="Q432" s="14" t="s">
        <v>8315</v>
      </c>
      <c r="R432" t="s">
        <v>8316</v>
      </c>
      <c r="S432" s="17">
        <v>41858.355393518519</v>
      </c>
      <c r="T432" s="17">
        <v>41882.547222222223</v>
      </c>
    </row>
    <row r="433" spans="1:20" ht="44.25" x14ac:dyDescent="0.75">
      <c r="A433" s="10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 s="12">
        <v>104</v>
      </c>
      <c r="P433" s="12">
        <v>54.55</v>
      </c>
      <c r="Q433" s="14" t="s">
        <v>8315</v>
      </c>
      <c r="R433" t="s">
        <v>8316</v>
      </c>
      <c r="S433" s="17">
        <v>42225.513888888891</v>
      </c>
      <c r="T433" s="17">
        <v>42242.958333333328</v>
      </c>
    </row>
    <row r="434" spans="1:20" ht="44.25" x14ac:dyDescent="0.75">
      <c r="A434" s="10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 s="12">
        <v>104</v>
      </c>
      <c r="P434" s="12">
        <v>111.89</v>
      </c>
      <c r="Q434" s="14" t="s">
        <v>8315</v>
      </c>
      <c r="R434" t="s">
        <v>8316</v>
      </c>
      <c r="S434" s="17">
        <v>41937.95344907407</v>
      </c>
      <c r="T434" s="17">
        <v>41972.995115740734</v>
      </c>
    </row>
    <row r="435" spans="1:20" ht="44.25" x14ac:dyDescent="0.75">
      <c r="A435" s="10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 s="12">
        <v>102</v>
      </c>
      <c r="P435" s="12">
        <v>85.21</v>
      </c>
      <c r="Q435" s="14" t="s">
        <v>8315</v>
      </c>
      <c r="R435" t="s">
        <v>8316</v>
      </c>
      <c r="S435" s="17">
        <v>42044.184988425928</v>
      </c>
      <c r="T435" s="17">
        <v>42074.143321759257</v>
      </c>
    </row>
    <row r="436" spans="1:20" ht="44.25" x14ac:dyDescent="0.75">
      <c r="A436" s="10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 s="12">
        <v>101</v>
      </c>
      <c r="P436" s="12">
        <v>76.650000000000006</v>
      </c>
      <c r="Q436" s="14" t="s">
        <v>8315</v>
      </c>
      <c r="R436" t="s">
        <v>8316</v>
      </c>
      <c r="S436" s="17">
        <v>42559.431203703702</v>
      </c>
      <c r="T436" s="17">
        <v>42583.957638888889</v>
      </c>
    </row>
    <row r="437" spans="1:20" ht="44.25" x14ac:dyDescent="0.75">
      <c r="A437" s="10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 s="12">
        <v>112</v>
      </c>
      <c r="P437" s="12">
        <v>65.17</v>
      </c>
      <c r="Q437" s="14" t="s">
        <v>8315</v>
      </c>
      <c r="R437" t="s">
        <v>8316</v>
      </c>
      <c r="S437" s="17">
        <v>42524.782638888893</v>
      </c>
      <c r="T437" s="17">
        <v>42544.782638888893</v>
      </c>
    </row>
    <row r="438" spans="1:20" ht="44.25" x14ac:dyDescent="0.75">
      <c r="A438" s="10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 s="12">
        <v>100</v>
      </c>
      <c r="P438" s="12">
        <v>93.76</v>
      </c>
      <c r="Q438" s="14" t="s">
        <v>8315</v>
      </c>
      <c r="R438" t="s">
        <v>8316</v>
      </c>
      <c r="S438" s="17">
        <v>42292.087592592594</v>
      </c>
      <c r="T438" s="17">
        <v>42329.125</v>
      </c>
    </row>
    <row r="439" spans="1:20" ht="44.25" x14ac:dyDescent="0.75">
      <c r="A439" s="10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 s="12">
        <v>100</v>
      </c>
      <c r="P439" s="12">
        <v>133.33000000000001</v>
      </c>
      <c r="Q439" s="14" t="s">
        <v>8315</v>
      </c>
      <c r="R439" t="s">
        <v>8316</v>
      </c>
      <c r="S439" s="17">
        <v>41953.8675</v>
      </c>
      <c r="T439" s="17">
        <v>41983.8675</v>
      </c>
    </row>
    <row r="440" spans="1:20" ht="44.25" x14ac:dyDescent="0.75">
      <c r="A440" s="10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 s="12">
        <v>105</v>
      </c>
      <c r="P440" s="12">
        <v>51.22</v>
      </c>
      <c r="Q440" s="14" t="s">
        <v>8315</v>
      </c>
      <c r="R440" t="s">
        <v>8316</v>
      </c>
      <c r="S440" s="17">
        <v>41946.644745370373</v>
      </c>
      <c r="T440" s="17">
        <v>41976.644745370373</v>
      </c>
    </row>
    <row r="441" spans="1:20" ht="44.25" x14ac:dyDescent="0.75">
      <c r="A441" s="10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 s="12">
        <v>117</v>
      </c>
      <c r="P441" s="12">
        <v>100.17</v>
      </c>
      <c r="Q441" s="14" t="s">
        <v>8315</v>
      </c>
      <c r="R441" t="s">
        <v>8316</v>
      </c>
      <c r="S441" s="17">
        <v>41947.762592592589</v>
      </c>
      <c r="T441" s="17">
        <v>41987.762592592597</v>
      </c>
    </row>
    <row r="442" spans="1:20" ht="44.25" x14ac:dyDescent="0.75">
      <c r="A442" s="10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 s="12">
        <v>104</v>
      </c>
      <c r="P442" s="12">
        <v>34.6</v>
      </c>
      <c r="Q442" s="14" t="s">
        <v>8315</v>
      </c>
      <c r="R442" t="s">
        <v>8316</v>
      </c>
      <c r="S442" s="17">
        <v>42143.461122685185</v>
      </c>
      <c r="T442" s="17">
        <v>42173.461122685185</v>
      </c>
    </row>
    <row r="443" spans="1:20" ht="44.25" x14ac:dyDescent="0.75">
      <c r="A443" s="10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 s="12">
        <v>115</v>
      </c>
      <c r="P443" s="12">
        <v>184.68</v>
      </c>
      <c r="Q443" s="14" t="s">
        <v>8315</v>
      </c>
      <c r="R443" t="s">
        <v>8316</v>
      </c>
      <c r="S443" s="17">
        <v>42494.563449074078</v>
      </c>
      <c r="T443" s="17">
        <v>42524.563449074078</v>
      </c>
    </row>
    <row r="444" spans="1:20" ht="44.25" x14ac:dyDescent="0.75">
      <c r="A444" s="10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 s="12">
        <v>102</v>
      </c>
      <c r="P444" s="12">
        <v>69.819999999999993</v>
      </c>
      <c r="Q444" s="14" t="s">
        <v>8315</v>
      </c>
      <c r="R444" t="s">
        <v>8316</v>
      </c>
      <c r="S444" s="17">
        <v>41815.774826388886</v>
      </c>
      <c r="T444" s="17">
        <v>41830.774826388886</v>
      </c>
    </row>
    <row r="445" spans="1:20" ht="44.25" x14ac:dyDescent="0.75">
      <c r="A445" s="10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 s="12">
        <v>223</v>
      </c>
      <c r="P445" s="12">
        <v>61.94</v>
      </c>
      <c r="Q445" s="14" t="s">
        <v>8315</v>
      </c>
      <c r="R445" t="s">
        <v>8316</v>
      </c>
      <c r="S445" s="17">
        <v>41830.545694444445</v>
      </c>
      <c r="T445" s="17">
        <v>41859.936111111114</v>
      </c>
    </row>
    <row r="446" spans="1:20" ht="44.25" x14ac:dyDescent="0.75">
      <c r="A446" s="10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 s="12">
        <v>100</v>
      </c>
      <c r="P446" s="12">
        <v>41.67</v>
      </c>
      <c r="Q446" s="14" t="s">
        <v>8315</v>
      </c>
      <c r="R446" t="s">
        <v>8316</v>
      </c>
      <c r="S446" s="17">
        <v>42446.845543981486</v>
      </c>
      <c r="T446" s="17">
        <v>42496.845543981486</v>
      </c>
    </row>
    <row r="447" spans="1:20" ht="44.25" x14ac:dyDescent="0.75">
      <c r="A447" s="10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 s="12">
        <v>106</v>
      </c>
      <c r="P447" s="12">
        <v>36.07</v>
      </c>
      <c r="Q447" s="14" t="s">
        <v>8315</v>
      </c>
      <c r="R447" t="s">
        <v>8316</v>
      </c>
      <c r="S447" s="17">
        <v>41923.921643518523</v>
      </c>
      <c r="T447" s="17">
        <v>41949.031944444447</v>
      </c>
    </row>
    <row r="448" spans="1:20" ht="44.25" x14ac:dyDescent="0.75">
      <c r="A448" s="10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 s="12">
        <v>142</v>
      </c>
      <c r="P448" s="12">
        <v>29</v>
      </c>
      <c r="Q448" s="14" t="s">
        <v>8315</v>
      </c>
      <c r="R448" t="s">
        <v>8316</v>
      </c>
      <c r="S448" s="17">
        <v>41817.59542824074</v>
      </c>
      <c r="T448" s="17">
        <v>41847.59542824074</v>
      </c>
    </row>
    <row r="449" spans="1:20" ht="29.5" x14ac:dyDescent="0.75">
      <c r="A449" s="10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 s="12">
        <v>184</v>
      </c>
      <c r="P449" s="12">
        <v>24.21</v>
      </c>
      <c r="Q449" s="14" t="s">
        <v>8315</v>
      </c>
      <c r="R449" t="s">
        <v>8316</v>
      </c>
      <c r="S449" s="17">
        <v>42140.712314814817</v>
      </c>
      <c r="T449" s="17">
        <v>42154.756944444445</v>
      </c>
    </row>
    <row r="450" spans="1:20" ht="44.25" x14ac:dyDescent="0.75">
      <c r="A450" s="10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 s="12">
        <v>104</v>
      </c>
      <c r="P450" s="12">
        <v>55.89</v>
      </c>
      <c r="Q450" s="14" t="s">
        <v>8315</v>
      </c>
      <c r="R450" t="s">
        <v>8316</v>
      </c>
      <c r="S450" s="17">
        <v>41764.44663194444</v>
      </c>
      <c r="T450" s="17">
        <v>41791.165972222225</v>
      </c>
    </row>
    <row r="451" spans="1:20" ht="29.5" x14ac:dyDescent="0.75">
      <c r="A451" s="10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 s="12">
        <v>112</v>
      </c>
      <c r="P451" s="12">
        <v>11.67</v>
      </c>
      <c r="Q451" s="14" t="s">
        <v>8315</v>
      </c>
      <c r="R451" t="s">
        <v>8316</v>
      </c>
      <c r="S451" s="17">
        <v>42378.478344907402</v>
      </c>
      <c r="T451" s="17">
        <v>42418.916666666672</v>
      </c>
    </row>
    <row r="452" spans="1:20" ht="44.25" x14ac:dyDescent="0.75">
      <c r="A452" s="10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 s="12">
        <v>111</v>
      </c>
      <c r="P452" s="12">
        <v>68.349999999999994</v>
      </c>
      <c r="Q452" s="14" t="s">
        <v>8315</v>
      </c>
      <c r="R452" t="s">
        <v>8316</v>
      </c>
      <c r="S452" s="17">
        <v>41941.75203703704</v>
      </c>
      <c r="T452" s="17">
        <v>41964.708333333328</v>
      </c>
    </row>
    <row r="453" spans="1:20" ht="44.25" x14ac:dyDescent="0.75">
      <c r="A453" s="10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 s="12">
        <v>104</v>
      </c>
      <c r="P453" s="12">
        <v>27.07</v>
      </c>
      <c r="Q453" s="14" t="s">
        <v>8315</v>
      </c>
      <c r="R453" t="s">
        <v>8316</v>
      </c>
      <c r="S453" s="17">
        <v>42026.920428240745</v>
      </c>
      <c r="T453" s="17">
        <v>42056.920428240745</v>
      </c>
    </row>
    <row r="454" spans="1:20" ht="44.25" x14ac:dyDescent="0.75">
      <c r="A454" s="10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 s="12">
        <v>100</v>
      </c>
      <c r="P454" s="12">
        <v>118.13</v>
      </c>
      <c r="Q454" s="14" t="s">
        <v>8315</v>
      </c>
      <c r="R454" t="s">
        <v>8316</v>
      </c>
      <c r="S454" s="17">
        <v>41834.953865740739</v>
      </c>
      <c r="T454" s="17">
        <v>41879.953865740739</v>
      </c>
    </row>
    <row r="455" spans="1:20" ht="44.25" x14ac:dyDescent="0.75">
      <c r="A455" s="10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 s="12">
        <v>102</v>
      </c>
      <c r="P455" s="12">
        <v>44.76</v>
      </c>
      <c r="Q455" s="14" t="s">
        <v>8315</v>
      </c>
      <c r="R455" t="s">
        <v>8316</v>
      </c>
      <c r="S455" s="17">
        <v>42193.723912037036</v>
      </c>
      <c r="T455" s="17">
        <v>42223.723912037036</v>
      </c>
    </row>
    <row r="456" spans="1:20" ht="44.25" x14ac:dyDescent="0.75">
      <c r="A456" s="10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 s="12">
        <v>110</v>
      </c>
      <c r="P456" s="12">
        <v>99.79</v>
      </c>
      <c r="Q456" s="14" t="s">
        <v>8315</v>
      </c>
      <c r="R456" t="s">
        <v>8316</v>
      </c>
      <c r="S456" s="17">
        <v>42290.61855324074</v>
      </c>
      <c r="T456" s="17">
        <v>42320.104861111111</v>
      </c>
    </row>
    <row r="457" spans="1:20" ht="44.25" x14ac:dyDescent="0.75">
      <c r="A457" s="10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 s="12">
        <v>100</v>
      </c>
      <c r="P457" s="12">
        <v>117.65</v>
      </c>
      <c r="Q457" s="14" t="s">
        <v>8315</v>
      </c>
      <c r="R457" t="s">
        <v>8316</v>
      </c>
      <c r="S457" s="17">
        <v>42150.462083333332</v>
      </c>
      <c r="T457" s="17">
        <v>42180.462083333332</v>
      </c>
    </row>
    <row r="458" spans="1:20" ht="44.25" x14ac:dyDescent="0.75">
      <c r="A458" s="10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 s="12">
        <v>122</v>
      </c>
      <c r="P458" s="12">
        <v>203.33</v>
      </c>
      <c r="Q458" s="14" t="s">
        <v>8315</v>
      </c>
      <c r="R458" t="s">
        <v>8316</v>
      </c>
      <c r="S458" s="17">
        <v>42152.503495370373</v>
      </c>
      <c r="T458" s="17">
        <v>42172.503495370373</v>
      </c>
    </row>
    <row r="459" spans="1:20" ht="44.25" x14ac:dyDescent="0.75">
      <c r="A459" s="10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 s="12">
        <v>138</v>
      </c>
      <c r="P459" s="12">
        <v>28.32</v>
      </c>
      <c r="Q459" s="14" t="s">
        <v>8315</v>
      </c>
      <c r="R459" t="s">
        <v>8316</v>
      </c>
      <c r="S459" s="17">
        <v>42410.017199074078</v>
      </c>
      <c r="T459" s="17">
        <v>42430.999305555553</v>
      </c>
    </row>
    <row r="460" spans="1:20" ht="29.5" x14ac:dyDescent="0.75">
      <c r="A460" s="10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 s="12">
        <v>100</v>
      </c>
      <c r="P460" s="12">
        <v>110.23</v>
      </c>
      <c r="Q460" s="14" t="s">
        <v>8315</v>
      </c>
      <c r="R460" t="s">
        <v>8316</v>
      </c>
      <c r="S460" s="17">
        <v>41791.492777777778</v>
      </c>
      <c r="T460" s="17">
        <v>41836.492777777778</v>
      </c>
    </row>
    <row r="461" spans="1:20" ht="59" x14ac:dyDescent="0.75">
      <c r="A461" s="10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 s="12">
        <v>107</v>
      </c>
      <c r="P461" s="12">
        <v>31.97</v>
      </c>
      <c r="Q461" s="14" t="s">
        <v>8315</v>
      </c>
      <c r="R461" t="s">
        <v>8316</v>
      </c>
      <c r="S461" s="17">
        <v>41796.422326388885</v>
      </c>
      <c r="T461" s="17">
        <v>41826.422326388885</v>
      </c>
    </row>
    <row r="462" spans="1:20" ht="44.25" x14ac:dyDescent="0.75">
      <c r="A462" s="10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 s="12">
        <v>211</v>
      </c>
      <c r="P462" s="12">
        <v>58.61</v>
      </c>
      <c r="Q462" s="14" t="s">
        <v>8315</v>
      </c>
      <c r="R462" t="s">
        <v>8316</v>
      </c>
      <c r="S462" s="17">
        <v>41808.991944444446</v>
      </c>
      <c r="T462" s="17">
        <v>41838.991944444446</v>
      </c>
    </row>
    <row r="463" spans="1:20" ht="44.25" x14ac:dyDescent="0.75">
      <c r="A463" s="10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 s="12">
        <v>124</v>
      </c>
      <c r="P463" s="12">
        <v>29.43</v>
      </c>
      <c r="Q463" s="14" t="s">
        <v>8315</v>
      </c>
      <c r="R463" t="s">
        <v>8316</v>
      </c>
      <c r="S463" s="17">
        <v>42544.814328703709</v>
      </c>
      <c r="T463" s="17">
        <v>42582.873611111107</v>
      </c>
    </row>
    <row r="464" spans="1:20" ht="44.25" x14ac:dyDescent="0.75">
      <c r="A464" s="10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 s="12">
        <v>109</v>
      </c>
      <c r="P464" s="12">
        <v>81.38</v>
      </c>
      <c r="Q464" s="14" t="s">
        <v>8315</v>
      </c>
      <c r="R464" t="s">
        <v>8316</v>
      </c>
      <c r="S464" s="17">
        <v>42500.041550925926</v>
      </c>
      <c r="T464" s="17">
        <v>42527.291666666672</v>
      </c>
    </row>
    <row r="465" spans="1:20" ht="44.25" x14ac:dyDescent="0.75">
      <c r="A465" s="10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 s="12">
        <v>104</v>
      </c>
      <c r="P465" s="12">
        <v>199.17</v>
      </c>
      <c r="Q465" s="14" t="s">
        <v>8315</v>
      </c>
      <c r="R465" t="s">
        <v>8316</v>
      </c>
      <c r="S465" s="17">
        <v>42265.022824074069</v>
      </c>
      <c r="T465" s="17">
        <v>42285.022824074069</v>
      </c>
    </row>
    <row r="466" spans="1:20" ht="44.25" x14ac:dyDescent="0.75">
      <c r="A466" s="10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 s="12">
        <v>100</v>
      </c>
      <c r="P466" s="12">
        <v>115.38</v>
      </c>
      <c r="Q466" s="14" t="s">
        <v>8315</v>
      </c>
      <c r="R466" t="s">
        <v>8316</v>
      </c>
      <c r="S466" s="17">
        <v>41879.959050925929</v>
      </c>
      <c r="T466" s="17">
        <v>41909.959050925929</v>
      </c>
    </row>
    <row r="467" spans="1:20" ht="44.25" x14ac:dyDescent="0.75">
      <c r="A467" s="10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 s="12">
        <v>130</v>
      </c>
      <c r="P467" s="12">
        <v>46.43</v>
      </c>
      <c r="Q467" s="14" t="s">
        <v>8315</v>
      </c>
      <c r="R467" t="s">
        <v>8316</v>
      </c>
      <c r="S467" s="17">
        <v>42053.733078703706</v>
      </c>
      <c r="T467" s="17">
        <v>42063.207638888889</v>
      </c>
    </row>
    <row r="468" spans="1:20" ht="44.25" x14ac:dyDescent="0.75">
      <c r="A468" s="10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 s="12">
        <v>104</v>
      </c>
      <c r="P468" s="12">
        <v>70.569999999999993</v>
      </c>
      <c r="Q468" s="14" t="s">
        <v>8315</v>
      </c>
      <c r="R468" t="s">
        <v>8316</v>
      </c>
      <c r="S468" s="17">
        <v>42675.832465277781</v>
      </c>
      <c r="T468" s="17">
        <v>42705.332638888889</v>
      </c>
    </row>
    <row r="469" spans="1:20" ht="44.25" x14ac:dyDescent="0.75">
      <c r="A469" s="10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 s="12">
        <v>100</v>
      </c>
      <c r="P469" s="12">
        <v>22.22</v>
      </c>
      <c r="Q469" s="14" t="s">
        <v>8315</v>
      </c>
      <c r="R469" t="s">
        <v>8316</v>
      </c>
      <c r="S469" s="17">
        <v>42467.144166666665</v>
      </c>
      <c r="T469" s="17">
        <v>42477.979166666672</v>
      </c>
    </row>
    <row r="470" spans="1:20" ht="59" x14ac:dyDescent="0.75">
      <c r="A470" s="10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 s="12">
        <v>120</v>
      </c>
      <c r="P470" s="12">
        <v>159.47</v>
      </c>
      <c r="Q470" s="14" t="s">
        <v>8315</v>
      </c>
      <c r="R470" t="s">
        <v>8316</v>
      </c>
      <c r="S470" s="17">
        <v>42089.412557870368</v>
      </c>
      <c r="T470" s="17">
        <v>42117.770833333328</v>
      </c>
    </row>
    <row r="471" spans="1:20" ht="44.25" x14ac:dyDescent="0.75">
      <c r="A471" s="10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 s="12">
        <v>100</v>
      </c>
      <c r="P471" s="12">
        <v>37.78</v>
      </c>
      <c r="Q471" s="14" t="s">
        <v>8315</v>
      </c>
      <c r="R471" t="s">
        <v>8316</v>
      </c>
      <c r="S471" s="17">
        <v>41894.91375</v>
      </c>
      <c r="T471" s="17">
        <v>41938.029861111114</v>
      </c>
    </row>
    <row r="472" spans="1:20" ht="44.25" x14ac:dyDescent="0.75">
      <c r="A472" s="10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 s="12">
        <v>101</v>
      </c>
      <c r="P472" s="12">
        <v>72.05</v>
      </c>
      <c r="Q472" s="14" t="s">
        <v>8315</v>
      </c>
      <c r="R472" t="s">
        <v>8316</v>
      </c>
      <c r="S472" s="17">
        <v>41752.83457175926</v>
      </c>
      <c r="T472" s="17">
        <v>41782.83457175926</v>
      </c>
    </row>
    <row r="473" spans="1:20" ht="59" x14ac:dyDescent="0.75">
      <c r="A473" s="10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 s="12">
        <v>107</v>
      </c>
      <c r="P473" s="12">
        <v>63.7</v>
      </c>
      <c r="Q473" s="14" t="s">
        <v>8315</v>
      </c>
      <c r="R473" t="s">
        <v>8316</v>
      </c>
      <c r="S473" s="17">
        <v>42448.821585648147</v>
      </c>
      <c r="T473" s="17">
        <v>42466.895833333328</v>
      </c>
    </row>
    <row r="474" spans="1:20" ht="44.25" x14ac:dyDescent="0.75">
      <c r="A474" s="10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 s="12">
        <v>138</v>
      </c>
      <c r="P474" s="12">
        <v>28.41</v>
      </c>
      <c r="Q474" s="14" t="s">
        <v>8315</v>
      </c>
      <c r="R474" t="s">
        <v>8316</v>
      </c>
      <c r="S474" s="17">
        <v>42405.090300925927</v>
      </c>
      <c r="T474" s="17">
        <v>42414</v>
      </c>
    </row>
    <row r="475" spans="1:20" ht="44.25" x14ac:dyDescent="0.75">
      <c r="A475" s="10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 s="12">
        <v>101</v>
      </c>
      <c r="P475" s="12">
        <v>103.21</v>
      </c>
      <c r="Q475" s="14" t="s">
        <v>8315</v>
      </c>
      <c r="R475" t="s">
        <v>8316</v>
      </c>
      <c r="S475" s="17">
        <v>42037.791238425925</v>
      </c>
      <c r="T475" s="17">
        <v>42067.791238425925</v>
      </c>
    </row>
    <row r="476" spans="1:20" ht="44.25" x14ac:dyDescent="0.75">
      <c r="A476" s="10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 s="12">
        <v>109</v>
      </c>
      <c r="P476" s="12">
        <v>71.150000000000006</v>
      </c>
      <c r="Q476" s="14" t="s">
        <v>8315</v>
      </c>
      <c r="R476" t="s">
        <v>8316</v>
      </c>
      <c r="S476" s="17">
        <v>42323.562222222223</v>
      </c>
      <c r="T476" s="17">
        <v>42352</v>
      </c>
    </row>
    <row r="477" spans="1:20" ht="44.25" x14ac:dyDescent="0.75">
      <c r="A477" s="10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 s="12">
        <v>140</v>
      </c>
      <c r="P477" s="12">
        <v>35</v>
      </c>
      <c r="Q477" s="14" t="s">
        <v>8315</v>
      </c>
      <c r="R477" t="s">
        <v>8316</v>
      </c>
      <c r="S477" s="17">
        <v>42088.911354166667</v>
      </c>
      <c r="T477" s="17">
        <v>42118.911354166667</v>
      </c>
    </row>
    <row r="478" spans="1:20" ht="44.25" x14ac:dyDescent="0.75">
      <c r="A478" s="10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 s="12">
        <v>104</v>
      </c>
      <c r="P478" s="12">
        <v>81.78</v>
      </c>
      <c r="Q478" s="14" t="s">
        <v>8315</v>
      </c>
      <c r="R478" t="s">
        <v>8316</v>
      </c>
      <c r="S478" s="17">
        <v>42018.676898148144</v>
      </c>
      <c r="T478" s="17">
        <v>42040.290972222225</v>
      </c>
    </row>
    <row r="479" spans="1:20" ht="44.25" x14ac:dyDescent="0.75">
      <c r="A479" s="10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 s="12">
        <v>103</v>
      </c>
      <c r="P479" s="12">
        <v>297.02999999999997</v>
      </c>
      <c r="Q479" s="14" t="s">
        <v>8315</v>
      </c>
      <c r="R479" t="s">
        <v>8316</v>
      </c>
      <c r="S479" s="17">
        <v>41884.617314814815</v>
      </c>
      <c r="T479" s="17">
        <v>41916.617314814815</v>
      </c>
    </row>
    <row r="480" spans="1:20" ht="44.25" x14ac:dyDescent="0.75">
      <c r="A480" s="10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 s="12">
        <v>108</v>
      </c>
      <c r="P480" s="12">
        <v>46.61</v>
      </c>
      <c r="Q480" s="14" t="s">
        <v>8315</v>
      </c>
      <c r="R480" t="s">
        <v>8316</v>
      </c>
      <c r="S480" s="17">
        <v>41884.056747685187</v>
      </c>
      <c r="T480" s="17">
        <v>41903.083333333336</v>
      </c>
    </row>
    <row r="481" spans="1:20" ht="44.25" x14ac:dyDescent="0.75">
      <c r="A481" s="10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 s="12">
        <v>100</v>
      </c>
      <c r="P481" s="12">
        <v>51.72</v>
      </c>
      <c r="Q481" s="14" t="s">
        <v>8315</v>
      </c>
      <c r="R481" t="s">
        <v>8316</v>
      </c>
      <c r="S481" s="17">
        <v>41792.645277777774</v>
      </c>
      <c r="T481" s="17">
        <v>41822.645277777774</v>
      </c>
    </row>
    <row r="482" spans="1:20" ht="44.25" x14ac:dyDescent="0.75">
      <c r="A482" s="10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 s="12">
        <v>103</v>
      </c>
      <c r="P482" s="12">
        <v>40.29</v>
      </c>
      <c r="Q482" s="14" t="s">
        <v>8315</v>
      </c>
      <c r="R482" t="s">
        <v>8316</v>
      </c>
      <c r="S482" s="17">
        <v>42038.720451388886</v>
      </c>
      <c r="T482" s="17">
        <v>42063.708333333328</v>
      </c>
    </row>
    <row r="483" spans="1:20" ht="44.25" x14ac:dyDescent="0.75">
      <c r="A483" s="10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 s="12">
        <v>130</v>
      </c>
      <c r="P483" s="12">
        <v>16.25</v>
      </c>
      <c r="Q483" s="14" t="s">
        <v>8315</v>
      </c>
      <c r="R483" t="s">
        <v>8316</v>
      </c>
      <c r="S483" s="17">
        <v>42662.021539351852</v>
      </c>
      <c r="T483" s="17">
        <v>42676.021539351852</v>
      </c>
    </row>
    <row r="484" spans="1:20" ht="44.25" x14ac:dyDescent="0.75">
      <c r="A484" s="10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 s="12">
        <v>109</v>
      </c>
      <c r="P484" s="12">
        <v>30.15</v>
      </c>
      <c r="Q484" s="14" t="s">
        <v>8315</v>
      </c>
      <c r="R484" t="s">
        <v>8316</v>
      </c>
      <c r="S484" s="17">
        <v>41820.945613425924</v>
      </c>
      <c r="T484" s="17">
        <v>41850.945613425924</v>
      </c>
    </row>
    <row r="485" spans="1:20" ht="44.25" x14ac:dyDescent="0.75">
      <c r="A485" s="10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 s="12">
        <v>100</v>
      </c>
      <c r="P485" s="12">
        <v>95.24</v>
      </c>
      <c r="Q485" s="14" t="s">
        <v>8315</v>
      </c>
      <c r="R485" t="s">
        <v>8316</v>
      </c>
      <c r="S485" s="17">
        <v>41839.730937500004</v>
      </c>
      <c r="T485" s="17">
        <v>41869.730937500004</v>
      </c>
    </row>
    <row r="486" spans="1:20" ht="44.25" x14ac:dyDescent="0.75">
      <c r="A486" s="10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 s="12">
        <v>110</v>
      </c>
      <c r="P486" s="12">
        <v>52.21</v>
      </c>
      <c r="Q486" s="14" t="s">
        <v>8315</v>
      </c>
      <c r="R486" t="s">
        <v>8316</v>
      </c>
      <c r="S486" s="17">
        <v>42380.581180555557</v>
      </c>
      <c r="T486" s="17">
        <v>42405.916666666672</v>
      </c>
    </row>
    <row r="487" spans="1:20" ht="44.25" x14ac:dyDescent="0.75">
      <c r="A487" s="10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 s="12">
        <v>100</v>
      </c>
      <c r="P487" s="12">
        <v>134.15</v>
      </c>
      <c r="Q487" s="14" t="s">
        <v>8315</v>
      </c>
      <c r="R487" t="s">
        <v>8316</v>
      </c>
      <c r="S487" s="17">
        <v>41776.063136574077</v>
      </c>
      <c r="T487" s="17">
        <v>41807.125</v>
      </c>
    </row>
    <row r="488" spans="1:20" ht="44.25" x14ac:dyDescent="0.75">
      <c r="A488" s="10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 s="12">
        <v>106</v>
      </c>
      <c r="P488" s="12">
        <v>62.83</v>
      </c>
      <c r="Q488" s="14" t="s">
        <v>8315</v>
      </c>
      <c r="R488" t="s">
        <v>8316</v>
      </c>
      <c r="S488" s="17">
        <v>41800.380428240744</v>
      </c>
      <c r="T488" s="17">
        <v>41830.380428240744</v>
      </c>
    </row>
    <row r="489" spans="1:20" ht="44.25" x14ac:dyDescent="0.75">
      <c r="A489" s="10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 s="12">
        <v>112</v>
      </c>
      <c r="P489" s="12">
        <v>58.95</v>
      </c>
      <c r="Q489" s="14" t="s">
        <v>8315</v>
      </c>
      <c r="R489" t="s">
        <v>8316</v>
      </c>
      <c r="S489" s="17">
        <v>42572.61681712963</v>
      </c>
      <c r="T489" s="17">
        <v>42589.125</v>
      </c>
    </row>
    <row r="490" spans="1:20" ht="44.25" x14ac:dyDescent="0.75">
      <c r="A490" s="10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 s="12">
        <v>106</v>
      </c>
      <c r="P490" s="12">
        <v>143.11000000000001</v>
      </c>
      <c r="Q490" s="14" t="s">
        <v>8315</v>
      </c>
      <c r="R490" t="s">
        <v>8316</v>
      </c>
      <c r="S490" s="17">
        <v>41851.541585648149</v>
      </c>
      <c r="T490" s="17">
        <v>41872.686111111114</v>
      </c>
    </row>
    <row r="491" spans="1:20" ht="44.25" x14ac:dyDescent="0.75">
      <c r="A491" s="10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 s="12">
        <v>101</v>
      </c>
      <c r="P491" s="12">
        <v>84.17</v>
      </c>
      <c r="Q491" s="14" t="s">
        <v>8315</v>
      </c>
      <c r="R491" t="s">
        <v>8316</v>
      </c>
      <c r="S491" s="17">
        <v>42205.710879629631</v>
      </c>
      <c r="T491" s="17">
        <v>42235.710879629631</v>
      </c>
    </row>
    <row r="492" spans="1:20" ht="44.25" x14ac:dyDescent="0.75">
      <c r="A492" s="10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 s="12">
        <v>104</v>
      </c>
      <c r="P492" s="12">
        <v>186.07</v>
      </c>
      <c r="Q492" s="14" t="s">
        <v>8315</v>
      </c>
      <c r="R492" t="s">
        <v>8316</v>
      </c>
      <c r="S492" s="17">
        <v>42100.927858796291</v>
      </c>
      <c r="T492" s="17">
        <v>42126.875</v>
      </c>
    </row>
    <row r="493" spans="1:20" ht="29.5" x14ac:dyDescent="0.75">
      <c r="A493" s="10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 s="12">
        <v>135</v>
      </c>
      <c r="P493" s="12">
        <v>89.79</v>
      </c>
      <c r="Q493" s="14" t="s">
        <v>8315</v>
      </c>
      <c r="R493" t="s">
        <v>8316</v>
      </c>
      <c r="S493" s="17">
        <v>42374.911226851851</v>
      </c>
      <c r="T493" s="17">
        <v>42388.207638888889</v>
      </c>
    </row>
    <row r="494" spans="1:20" ht="44.25" x14ac:dyDescent="0.75">
      <c r="A494" s="10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 s="12">
        <v>105</v>
      </c>
      <c r="P494" s="12">
        <v>64.16</v>
      </c>
      <c r="Q494" s="14" t="s">
        <v>8315</v>
      </c>
      <c r="R494" t="s">
        <v>8316</v>
      </c>
      <c r="S494" s="17">
        <v>41809.12300925926</v>
      </c>
      <c r="T494" s="17">
        <v>41831.677083333336</v>
      </c>
    </row>
    <row r="495" spans="1:20" ht="44.25" x14ac:dyDescent="0.75">
      <c r="A495" s="10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 s="12">
        <v>103</v>
      </c>
      <c r="P495" s="12">
        <v>59.65</v>
      </c>
      <c r="Q495" s="14" t="s">
        <v>8315</v>
      </c>
      <c r="R495" t="s">
        <v>8316</v>
      </c>
      <c r="S495" s="17">
        <v>42294.429641203707</v>
      </c>
      <c r="T495" s="17">
        <v>42321.845138888893</v>
      </c>
    </row>
    <row r="496" spans="1:20" ht="44.25" x14ac:dyDescent="0.75">
      <c r="A496" s="10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 s="12">
        <v>100</v>
      </c>
      <c r="P496" s="12">
        <v>31.25</v>
      </c>
      <c r="Q496" s="14" t="s">
        <v>8315</v>
      </c>
      <c r="R496" t="s">
        <v>8316</v>
      </c>
      <c r="S496" s="17">
        <v>42124.841111111105</v>
      </c>
      <c r="T496" s="17">
        <v>42154.841111111105</v>
      </c>
    </row>
    <row r="497" spans="1:20" ht="44.25" x14ac:dyDescent="0.75">
      <c r="A497" s="10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 s="12">
        <v>186</v>
      </c>
      <c r="P497" s="12">
        <v>41.22</v>
      </c>
      <c r="Q497" s="14" t="s">
        <v>8315</v>
      </c>
      <c r="R497" t="s">
        <v>8316</v>
      </c>
      <c r="S497" s="17">
        <v>41861.524837962963</v>
      </c>
      <c r="T497" s="17">
        <v>41891.524837962963</v>
      </c>
    </row>
    <row r="498" spans="1:20" ht="44.25" x14ac:dyDescent="0.75">
      <c r="A498" s="10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 s="12">
        <v>289</v>
      </c>
      <c r="P498" s="12">
        <v>43.35</v>
      </c>
      <c r="Q498" s="14" t="s">
        <v>8315</v>
      </c>
      <c r="R498" t="s">
        <v>8316</v>
      </c>
      <c r="S498" s="17">
        <v>42521.291504629626</v>
      </c>
      <c r="T498" s="17">
        <v>42529.582638888889</v>
      </c>
    </row>
    <row r="499" spans="1:20" ht="44.25" x14ac:dyDescent="0.75">
      <c r="A499" s="10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 s="12">
        <v>100</v>
      </c>
      <c r="P499" s="12">
        <v>64.52</v>
      </c>
      <c r="Q499" s="14" t="s">
        <v>8315</v>
      </c>
      <c r="R499" t="s">
        <v>8316</v>
      </c>
      <c r="S499" s="17">
        <v>42272.530509259261</v>
      </c>
      <c r="T499" s="17">
        <v>42300.530509259261</v>
      </c>
    </row>
    <row r="500" spans="1:20" ht="44.25" x14ac:dyDescent="0.75">
      <c r="A500" s="10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 s="12">
        <v>108</v>
      </c>
      <c r="P500" s="12">
        <v>43.28</v>
      </c>
      <c r="Q500" s="14" t="s">
        <v>8315</v>
      </c>
      <c r="R500" t="s">
        <v>8316</v>
      </c>
      <c r="S500" s="17">
        <v>42016.832465277781</v>
      </c>
      <c r="T500" s="17">
        <v>42040.513888888891</v>
      </c>
    </row>
    <row r="501" spans="1:20" ht="29.5" x14ac:dyDescent="0.75">
      <c r="A501" s="10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 s="12">
        <v>108</v>
      </c>
      <c r="P501" s="12">
        <v>77</v>
      </c>
      <c r="Q501" s="14" t="s">
        <v>8315</v>
      </c>
      <c r="R501" t="s">
        <v>8316</v>
      </c>
      <c r="S501" s="17">
        <v>42402.889027777783</v>
      </c>
      <c r="T501" s="17">
        <v>42447.847361111111</v>
      </c>
    </row>
    <row r="502" spans="1:20" ht="44.25" x14ac:dyDescent="0.75">
      <c r="A502" s="10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 s="12">
        <v>110</v>
      </c>
      <c r="P502" s="12">
        <v>51.22</v>
      </c>
      <c r="Q502" s="14" t="s">
        <v>8315</v>
      </c>
      <c r="R502" t="s">
        <v>8316</v>
      </c>
      <c r="S502" s="17">
        <v>41960.119085648148</v>
      </c>
      <c r="T502" s="17">
        <v>41990.119085648148</v>
      </c>
    </row>
    <row r="503" spans="1:20" ht="44.25" x14ac:dyDescent="0.75">
      <c r="A503" s="10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 s="12">
        <v>171</v>
      </c>
      <c r="P503" s="12">
        <v>68.25</v>
      </c>
      <c r="Q503" s="14" t="s">
        <v>8315</v>
      </c>
      <c r="R503" t="s">
        <v>8316</v>
      </c>
      <c r="S503" s="17">
        <v>42532.052523148144</v>
      </c>
      <c r="T503" s="17">
        <v>42560.166666666672</v>
      </c>
    </row>
    <row r="504" spans="1:20" ht="44.25" x14ac:dyDescent="0.75">
      <c r="A504" s="10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 s="12">
        <v>152</v>
      </c>
      <c r="P504" s="12">
        <v>19.489999999999998</v>
      </c>
      <c r="Q504" s="14" t="s">
        <v>8315</v>
      </c>
      <c r="R504" t="s">
        <v>8316</v>
      </c>
      <c r="S504" s="17">
        <v>42036.704525462963</v>
      </c>
      <c r="T504" s="17">
        <v>42096.662858796291</v>
      </c>
    </row>
    <row r="505" spans="1:20" ht="44.25" x14ac:dyDescent="0.75">
      <c r="A505" s="10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 s="12">
        <v>101</v>
      </c>
      <c r="P505" s="12">
        <v>41.13</v>
      </c>
      <c r="Q505" s="14" t="s">
        <v>8315</v>
      </c>
      <c r="R505" t="s">
        <v>8316</v>
      </c>
      <c r="S505" s="17">
        <v>42088.723692129628</v>
      </c>
      <c r="T505" s="17">
        <v>42115.723692129628</v>
      </c>
    </row>
    <row r="506" spans="1:20" ht="44.25" x14ac:dyDescent="0.75">
      <c r="A506" s="10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 s="12">
        <v>153</v>
      </c>
      <c r="P506" s="12">
        <v>41.41</v>
      </c>
      <c r="Q506" s="14" t="s">
        <v>8315</v>
      </c>
      <c r="R506" t="s">
        <v>8316</v>
      </c>
      <c r="S506" s="17">
        <v>41820.639189814814</v>
      </c>
      <c r="T506" s="17">
        <v>41843.165972222225</v>
      </c>
    </row>
    <row r="507" spans="1:20" ht="44.25" x14ac:dyDescent="0.75">
      <c r="A507" s="10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 s="12">
        <v>128</v>
      </c>
      <c r="P507" s="12">
        <v>27.5</v>
      </c>
      <c r="Q507" s="14" t="s">
        <v>8315</v>
      </c>
      <c r="R507" t="s">
        <v>8316</v>
      </c>
      <c r="S507" s="17">
        <v>42535.97865740741</v>
      </c>
      <c r="T507" s="17">
        <v>42595.97865740741</v>
      </c>
    </row>
    <row r="508" spans="1:20" ht="44.25" x14ac:dyDescent="0.75">
      <c r="A508" s="10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 s="12">
        <v>101</v>
      </c>
      <c r="P508" s="12">
        <v>33.57</v>
      </c>
      <c r="Q508" s="14" t="s">
        <v>8315</v>
      </c>
      <c r="R508" t="s">
        <v>8316</v>
      </c>
      <c r="S508" s="17">
        <v>41821.698599537034</v>
      </c>
      <c r="T508" s="17">
        <v>41851.698599537034</v>
      </c>
    </row>
    <row r="509" spans="1:20" ht="44.25" x14ac:dyDescent="0.75">
      <c r="A509" s="10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 s="12">
        <v>101</v>
      </c>
      <c r="P509" s="12">
        <v>145.87</v>
      </c>
      <c r="Q509" s="14" t="s">
        <v>8315</v>
      </c>
      <c r="R509" t="s">
        <v>8316</v>
      </c>
      <c r="S509" s="17">
        <v>42626.7503125</v>
      </c>
      <c r="T509" s="17">
        <v>42656.7503125</v>
      </c>
    </row>
    <row r="510" spans="1:20" ht="44.25" x14ac:dyDescent="0.75">
      <c r="A510" s="10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 s="12">
        <v>191</v>
      </c>
      <c r="P510" s="12">
        <v>358.69</v>
      </c>
      <c r="Q510" s="14" t="s">
        <v>8315</v>
      </c>
      <c r="R510" t="s">
        <v>8316</v>
      </c>
      <c r="S510" s="17">
        <v>41821.205636574072</v>
      </c>
      <c r="T510" s="17">
        <v>41852.290972222225</v>
      </c>
    </row>
    <row r="511" spans="1:20" ht="29.5" x14ac:dyDescent="0.75">
      <c r="A511" s="10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 s="12">
        <v>140</v>
      </c>
      <c r="P511" s="12">
        <v>50.98</v>
      </c>
      <c r="Q511" s="14" t="s">
        <v>8315</v>
      </c>
      <c r="R511" t="s">
        <v>8316</v>
      </c>
      <c r="S511" s="17">
        <v>42016.706678240742</v>
      </c>
      <c r="T511" s="17">
        <v>42047.249305555553</v>
      </c>
    </row>
    <row r="512" spans="1:20" ht="44.25" x14ac:dyDescent="0.75">
      <c r="A512" s="10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 s="12">
        <v>124</v>
      </c>
      <c r="P512" s="12">
        <v>45.04</v>
      </c>
      <c r="Q512" s="14" t="s">
        <v>8315</v>
      </c>
      <c r="R512" t="s">
        <v>8316</v>
      </c>
      <c r="S512" s="17">
        <v>42011.202581018515</v>
      </c>
      <c r="T512" s="17">
        <v>42038.185416666667</v>
      </c>
    </row>
    <row r="513" spans="1:20" ht="44.25" x14ac:dyDescent="0.75">
      <c r="A513" s="10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 s="12">
        <v>126</v>
      </c>
      <c r="P513" s="12">
        <v>17.53</v>
      </c>
      <c r="Q513" s="14" t="s">
        <v>8315</v>
      </c>
      <c r="R513" t="s">
        <v>8316</v>
      </c>
      <c r="S513" s="17">
        <v>42480.479861111111</v>
      </c>
      <c r="T513" s="17">
        <v>42510.479861111111</v>
      </c>
    </row>
    <row r="514" spans="1:20" ht="44.25" x14ac:dyDescent="0.75">
      <c r="A514" s="10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 s="12">
        <v>190</v>
      </c>
      <c r="P514" s="12">
        <v>50</v>
      </c>
      <c r="Q514" s="14" t="s">
        <v>8315</v>
      </c>
      <c r="R514" t="s">
        <v>8316</v>
      </c>
      <c r="S514" s="17">
        <v>41852.527222222219</v>
      </c>
      <c r="T514" s="17">
        <v>41866.527222222219</v>
      </c>
    </row>
    <row r="515" spans="1:20" ht="44.25" x14ac:dyDescent="0.75">
      <c r="A515" s="10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 s="12">
        <v>139</v>
      </c>
      <c r="P515" s="12">
        <v>57.92</v>
      </c>
      <c r="Q515" s="14" t="s">
        <v>8315</v>
      </c>
      <c r="R515" t="s">
        <v>8316</v>
      </c>
      <c r="S515" s="17">
        <v>42643.632858796293</v>
      </c>
      <c r="T515" s="17">
        <v>42672.125</v>
      </c>
    </row>
    <row r="516" spans="1:20" ht="44.25" x14ac:dyDescent="0.75">
      <c r="A516" s="10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 s="12">
        <v>202</v>
      </c>
      <c r="P516" s="12">
        <v>29.71</v>
      </c>
      <c r="Q516" s="14" t="s">
        <v>8315</v>
      </c>
      <c r="R516" t="s">
        <v>8316</v>
      </c>
      <c r="S516" s="17">
        <v>42179.898472222223</v>
      </c>
      <c r="T516" s="17">
        <v>42195.75</v>
      </c>
    </row>
    <row r="517" spans="1:20" ht="44.25" x14ac:dyDescent="0.75">
      <c r="A517" s="10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 s="12">
        <v>103</v>
      </c>
      <c r="P517" s="12">
        <v>90.68</v>
      </c>
      <c r="Q517" s="14" t="s">
        <v>8315</v>
      </c>
      <c r="R517" t="s">
        <v>8316</v>
      </c>
      <c r="S517" s="17">
        <v>42612.918807870374</v>
      </c>
      <c r="T517" s="17">
        <v>42654.165972222225</v>
      </c>
    </row>
    <row r="518" spans="1:20" ht="44.25" x14ac:dyDescent="0.75">
      <c r="A518" s="10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 s="12">
        <v>102</v>
      </c>
      <c r="P518" s="12">
        <v>55.01</v>
      </c>
      <c r="Q518" s="14" t="s">
        <v>8315</v>
      </c>
      <c r="R518" t="s">
        <v>8316</v>
      </c>
      <c r="S518" s="17">
        <v>42575.130057870367</v>
      </c>
      <c r="T518" s="17">
        <v>42605.130057870367</v>
      </c>
    </row>
    <row r="519" spans="1:20" ht="44.25" x14ac:dyDescent="0.75">
      <c r="A519" s="10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 s="12">
        <v>103</v>
      </c>
      <c r="P519" s="12">
        <v>57.22</v>
      </c>
      <c r="Q519" s="14" t="s">
        <v>8315</v>
      </c>
      <c r="R519" t="s">
        <v>8316</v>
      </c>
      <c r="S519" s="17">
        <v>42200.625833333332</v>
      </c>
      <c r="T519" s="17">
        <v>42225.666666666672</v>
      </c>
    </row>
    <row r="520" spans="1:20" ht="29.5" x14ac:dyDescent="0.75">
      <c r="A520" s="10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 s="12">
        <v>127</v>
      </c>
      <c r="P520" s="12">
        <v>72.95</v>
      </c>
      <c r="Q520" s="14" t="s">
        <v>8315</v>
      </c>
      <c r="R520" t="s">
        <v>8316</v>
      </c>
      <c r="S520" s="17">
        <v>42420.019097222219</v>
      </c>
      <c r="T520" s="17">
        <v>42479.977430555555</v>
      </c>
    </row>
    <row r="521" spans="1:20" x14ac:dyDescent="0.75">
      <c r="A521" s="10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 s="12">
        <v>101</v>
      </c>
      <c r="P521" s="12">
        <v>64.47</v>
      </c>
      <c r="Q521" s="14" t="s">
        <v>8315</v>
      </c>
      <c r="R521" t="s">
        <v>8316</v>
      </c>
      <c r="S521" s="17">
        <v>42053.671666666662</v>
      </c>
      <c r="T521" s="17">
        <v>42083.630000000005</v>
      </c>
    </row>
    <row r="522" spans="1:20" ht="44.25" x14ac:dyDescent="0.75">
      <c r="A522" s="10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 s="12">
        <v>122</v>
      </c>
      <c r="P522" s="12">
        <v>716.35</v>
      </c>
      <c r="Q522" s="14" t="s">
        <v>8315</v>
      </c>
      <c r="R522" t="s">
        <v>8316</v>
      </c>
      <c r="S522" s="17">
        <v>42605.765381944439</v>
      </c>
      <c r="T522" s="17">
        <v>42634.125</v>
      </c>
    </row>
    <row r="523" spans="1:20" ht="44.25" x14ac:dyDescent="0.75">
      <c r="A523" s="10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 s="12">
        <v>113</v>
      </c>
      <c r="P523" s="12">
        <v>50.4</v>
      </c>
      <c r="Q523" s="14" t="s">
        <v>8315</v>
      </c>
      <c r="R523" t="s">
        <v>8316</v>
      </c>
      <c r="S523" s="17">
        <v>42458.641724537039</v>
      </c>
      <c r="T523" s="17">
        <v>42488.641724537039</v>
      </c>
    </row>
    <row r="524" spans="1:20" ht="29.5" x14ac:dyDescent="0.75">
      <c r="A524" s="10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 s="12">
        <v>150</v>
      </c>
      <c r="P524" s="12">
        <v>41.67</v>
      </c>
      <c r="Q524" s="14" t="s">
        <v>8315</v>
      </c>
      <c r="R524" t="s">
        <v>8316</v>
      </c>
      <c r="S524" s="17">
        <v>42529.022013888884</v>
      </c>
      <c r="T524" s="17">
        <v>42566.901388888888</v>
      </c>
    </row>
    <row r="525" spans="1:20" ht="44.25" x14ac:dyDescent="0.75">
      <c r="A525" s="10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 s="12">
        <v>215</v>
      </c>
      <c r="P525" s="12">
        <v>35.770000000000003</v>
      </c>
      <c r="Q525" s="14" t="s">
        <v>8315</v>
      </c>
      <c r="R525" t="s">
        <v>8316</v>
      </c>
      <c r="S525" s="17">
        <v>41841.820486111108</v>
      </c>
      <c r="T525" s="17">
        <v>41882.833333333336</v>
      </c>
    </row>
    <row r="526" spans="1:20" ht="44.25" x14ac:dyDescent="0.75">
      <c r="A526" s="10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 s="12">
        <v>102</v>
      </c>
      <c r="P526" s="12">
        <v>88.74</v>
      </c>
      <c r="Q526" s="14" t="s">
        <v>8315</v>
      </c>
      <c r="R526" t="s">
        <v>8316</v>
      </c>
      <c r="S526" s="17">
        <v>41928.170497685183</v>
      </c>
      <c r="T526" s="17">
        <v>41949.249305555553</v>
      </c>
    </row>
    <row r="527" spans="1:20" ht="44.25" x14ac:dyDescent="0.75">
      <c r="A527" s="10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 s="12">
        <v>100</v>
      </c>
      <c r="P527" s="12">
        <v>148.47999999999999</v>
      </c>
      <c r="Q527" s="14" t="s">
        <v>8315</v>
      </c>
      <c r="R527" t="s">
        <v>8316</v>
      </c>
      <c r="S527" s="17">
        <v>42062.834444444445</v>
      </c>
      <c r="T527" s="17">
        <v>42083.852083333331</v>
      </c>
    </row>
    <row r="528" spans="1:20" ht="44.25" x14ac:dyDescent="0.75">
      <c r="A528" s="10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 s="12">
        <v>101</v>
      </c>
      <c r="P528" s="12">
        <v>51.79</v>
      </c>
      <c r="Q528" s="14" t="s">
        <v>8315</v>
      </c>
      <c r="R528" t="s">
        <v>8316</v>
      </c>
      <c r="S528" s="17">
        <v>42541.501516203702</v>
      </c>
      <c r="T528" s="17">
        <v>42571.501516203702</v>
      </c>
    </row>
    <row r="529" spans="1:20" ht="44.25" x14ac:dyDescent="0.75">
      <c r="A529" s="10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 s="12">
        <v>113</v>
      </c>
      <c r="P529" s="12">
        <v>20</v>
      </c>
      <c r="Q529" s="14" t="s">
        <v>8315</v>
      </c>
      <c r="R529" t="s">
        <v>8316</v>
      </c>
      <c r="S529" s="17">
        <v>41918.880833333329</v>
      </c>
      <c r="T529" s="17">
        <v>41946</v>
      </c>
    </row>
    <row r="530" spans="1:20" ht="44.25" x14ac:dyDescent="0.75">
      <c r="A530" s="10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 s="12">
        <v>104</v>
      </c>
      <c r="P530" s="12">
        <v>52</v>
      </c>
      <c r="Q530" s="14" t="s">
        <v>8315</v>
      </c>
      <c r="R530" t="s">
        <v>8316</v>
      </c>
      <c r="S530" s="17">
        <v>41921.279976851853</v>
      </c>
      <c r="T530" s="17">
        <v>41939.125</v>
      </c>
    </row>
    <row r="531" spans="1:20" ht="44.25" x14ac:dyDescent="0.75">
      <c r="A531" s="10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 s="12">
        <v>115</v>
      </c>
      <c r="P531" s="12">
        <v>53.23</v>
      </c>
      <c r="Q531" s="14" t="s">
        <v>8315</v>
      </c>
      <c r="R531" t="s">
        <v>8316</v>
      </c>
      <c r="S531" s="17">
        <v>42128.736608796295</v>
      </c>
      <c r="T531" s="17">
        <v>42141.125</v>
      </c>
    </row>
    <row r="532" spans="1:20" ht="44.25" x14ac:dyDescent="0.75">
      <c r="A532" s="10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 s="12">
        <v>113</v>
      </c>
      <c r="P532" s="12">
        <v>39.6</v>
      </c>
      <c r="Q532" s="14" t="s">
        <v>8315</v>
      </c>
      <c r="R532" t="s">
        <v>8316</v>
      </c>
      <c r="S532" s="17">
        <v>42053.916921296302</v>
      </c>
      <c r="T532" s="17">
        <v>42079.875</v>
      </c>
    </row>
    <row r="533" spans="1:20" ht="44.25" x14ac:dyDescent="0.75">
      <c r="A533" s="10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 s="12">
        <v>128</v>
      </c>
      <c r="P533" s="12">
        <v>34.25</v>
      </c>
      <c r="Q533" s="14" t="s">
        <v>8315</v>
      </c>
      <c r="R533" t="s">
        <v>8316</v>
      </c>
      <c r="S533" s="17">
        <v>41781.855092592588</v>
      </c>
      <c r="T533" s="17">
        <v>41811.855092592588</v>
      </c>
    </row>
    <row r="534" spans="1:20" ht="44.25" x14ac:dyDescent="0.75">
      <c r="A534" s="10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 s="12">
        <v>143</v>
      </c>
      <c r="P534" s="12">
        <v>164.62</v>
      </c>
      <c r="Q534" s="14" t="s">
        <v>8315</v>
      </c>
      <c r="R534" t="s">
        <v>8316</v>
      </c>
      <c r="S534" s="17">
        <v>42171.317442129628</v>
      </c>
      <c r="T534" s="17">
        <v>42195.875</v>
      </c>
    </row>
    <row r="535" spans="1:20" ht="44.25" x14ac:dyDescent="0.75">
      <c r="A535" s="10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 s="12">
        <v>119</v>
      </c>
      <c r="P535" s="12">
        <v>125.05</v>
      </c>
      <c r="Q535" s="14" t="s">
        <v>8315</v>
      </c>
      <c r="R535" t="s">
        <v>8316</v>
      </c>
      <c r="S535" s="17">
        <v>41989.24754629629</v>
      </c>
      <c r="T535" s="17">
        <v>42006.24754629629</v>
      </c>
    </row>
    <row r="536" spans="1:20" ht="44.25" x14ac:dyDescent="0.75">
      <c r="A536" s="10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 s="12">
        <v>138</v>
      </c>
      <c r="P536" s="12">
        <v>51.88</v>
      </c>
      <c r="Q536" s="14" t="s">
        <v>8315</v>
      </c>
      <c r="R536" t="s">
        <v>8316</v>
      </c>
      <c r="S536" s="17">
        <v>41796.771597222221</v>
      </c>
      <c r="T536" s="17">
        <v>41826.771597222221</v>
      </c>
    </row>
    <row r="537" spans="1:20" ht="44.25" x14ac:dyDescent="0.75">
      <c r="A537" s="10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 s="12">
        <v>160</v>
      </c>
      <c r="P537" s="12">
        <v>40.29</v>
      </c>
      <c r="Q537" s="14" t="s">
        <v>8315</v>
      </c>
      <c r="R537" t="s">
        <v>8316</v>
      </c>
      <c r="S537" s="17">
        <v>41793.668761574074</v>
      </c>
      <c r="T537" s="17">
        <v>41823.668761574074</v>
      </c>
    </row>
    <row r="538" spans="1:20" ht="44.25" x14ac:dyDescent="0.75">
      <c r="A538" s="10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 s="12">
        <v>114</v>
      </c>
      <c r="P538" s="12">
        <v>64.91</v>
      </c>
      <c r="Q538" s="14" t="s">
        <v>8315</v>
      </c>
      <c r="R538" t="s">
        <v>8316</v>
      </c>
      <c r="S538" s="17">
        <v>42506.760405092587</v>
      </c>
      <c r="T538" s="17">
        <v>42536.760405092587</v>
      </c>
    </row>
    <row r="539" spans="1:20" ht="44.25" x14ac:dyDescent="0.75">
      <c r="A539" s="10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 s="12">
        <v>101</v>
      </c>
      <c r="P539" s="12">
        <v>55.33</v>
      </c>
      <c r="Q539" s="14" t="s">
        <v>8315</v>
      </c>
      <c r="R539" t="s">
        <v>8316</v>
      </c>
      <c r="S539" s="17">
        <v>42372.693055555559</v>
      </c>
      <c r="T539" s="17">
        <v>42402.693055555559</v>
      </c>
    </row>
    <row r="540" spans="1:20" ht="44.25" x14ac:dyDescent="0.75">
      <c r="A540" s="10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 s="12">
        <v>155</v>
      </c>
      <c r="P540" s="12">
        <v>83.14</v>
      </c>
      <c r="Q540" s="14" t="s">
        <v>8315</v>
      </c>
      <c r="R540" t="s">
        <v>8316</v>
      </c>
      <c r="S540" s="17">
        <v>42126.87501157407</v>
      </c>
      <c r="T540" s="17">
        <v>42158.290972222225</v>
      </c>
    </row>
    <row r="541" spans="1:20" ht="44.25" x14ac:dyDescent="0.75">
      <c r="A541" s="10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 s="12">
        <v>128</v>
      </c>
      <c r="P541" s="12">
        <v>38.71</v>
      </c>
      <c r="Q541" s="14" t="s">
        <v>8315</v>
      </c>
      <c r="R541" t="s">
        <v>8316</v>
      </c>
      <c r="S541" s="17">
        <v>42149.940416666665</v>
      </c>
      <c r="T541" s="17">
        <v>42179.940416666665</v>
      </c>
    </row>
    <row r="542" spans="1:20" ht="44.25" x14ac:dyDescent="0.75">
      <c r="A542" s="10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 s="12">
        <v>121</v>
      </c>
      <c r="P542" s="12">
        <v>125.38</v>
      </c>
      <c r="Q542" s="14" t="s">
        <v>8315</v>
      </c>
      <c r="R542" t="s">
        <v>8316</v>
      </c>
      <c r="S542" s="17">
        <v>42087.768055555556</v>
      </c>
      <c r="T542" s="17">
        <v>42111.666666666672</v>
      </c>
    </row>
    <row r="543" spans="1:20" ht="44.25" x14ac:dyDescent="0.75">
      <c r="A543" s="10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 s="12">
        <v>113</v>
      </c>
      <c r="P543" s="12">
        <v>78.260000000000005</v>
      </c>
      <c r="Q543" s="14" t="s">
        <v>8315</v>
      </c>
      <c r="R543" t="s">
        <v>8316</v>
      </c>
      <c r="S543" s="17">
        <v>41753.635775462964</v>
      </c>
      <c r="T543" s="17">
        <v>41783.875</v>
      </c>
    </row>
    <row r="544" spans="1:20" ht="44.25" x14ac:dyDescent="0.75">
      <c r="A544" s="10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 s="12">
        <v>128</v>
      </c>
      <c r="P544" s="12">
        <v>47.22</v>
      </c>
      <c r="Q544" s="14" t="s">
        <v>8315</v>
      </c>
      <c r="R544" t="s">
        <v>8316</v>
      </c>
      <c r="S544" s="17">
        <v>42443.802361111113</v>
      </c>
      <c r="T544" s="17">
        <v>42473.802361111113</v>
      </c>
    </row>
    <row r="545" spans="1:20" ht="44.25" x14ac:dyDescent="0.75">
      <c r="A545" s="10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 s="12">
        <v>158</v>
      </c>
      <c r="P545" s="12">
        <v>79.099999999999994</v>
      </c>
      <c r="Q545" s="14" t="s">
        <v>8315</v>
      </c>
      <c r="R545" t="s">
        <v>8316</v>
      </c>
      <c r="S545" s="17">
        <v>42121.249814814815</v>
      </c>
      <c r="T545" s="17">
        <v>42142.249814814815</v>
      </c>
    </row>
    <row r="546" spans="1:20" ht="44.25" x14ac:dyDescent="0.75">
      <c r="A546" s="10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 s="12">
        <v>105</v>
      </c>
      <c r="P546" s="12">
        <v>114.29</v>
      </c>
      <c r="Q546" s="14" t="s">
        <v>8315</v>
      </c>
      <c r="R546" t="s">
        <v>8316</v>
      </c>
      <c r="S546" s="17">
        <v>42268.009224537032</v>
      </c>
      <c r="T546" s="17">
        <v>42303.009224537032</v>
      </c>
    </row>
    <row r="547" spans="1:20" ht="44.25" x14ac:dyDescent="0.75">
      <c r="A547" s="10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 s="12">
        <v>100</v>
      </c>
      <c r="P547" s="12">
        <v>51.72</v>
      </c>
      <c r="Q547" s="14" t="s">
        <v>8315</v>
      </c>
      <c r="R547" t="s">
        <v>8316</v>
      </c>
      <c r="S547" s="17">
        <v>41848.866157407407</v>
      </c>
      <c r="T547" s="17">
        <v>41868.21597222222</v>
      </c>
    </row>
    <row r="548" spans="1:20" ht="44.25" x14ac:dyDescent="0.75">
      <c r="A548" s="10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 s="12">
        <v>100</v>
      </c>
      <c r="P548" s="12">
        <v>30.77</v>
      </c>
      <c r="Q548" s="14" t="s">
        <v>8315</v>
      </c>
      <c r="R548" t="s">
        <v>8316</v>
      </c>
      <c r="S548" s="17">
        <v>42689.214988425927</v>
      </c>
      <c r="T548" s="17">
        <v>42700.25</v>
      </c>
    </row>
    <row r="549" spans="1:20" ht="44.25" x14ac:dyDescent="0.75">
      <c r="A549" s="10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 s="12">
        <v>107</v>
      </c>
      <c r="P549" s="12">
        <v>74.209999999999994</v>
      </c>
      <c r="Q549" s="14" t="s">
        <v>8315</v>
      </c>
      <c r="R549" t="s">
        <v>8316</v>
      </c>
      <c r="S549" s="17">
        <v>41915.762835648151</v>
      </c>
      <c r="T549" s="17">
        <v>41944.720833333333</v>
      </c>
    </row>
    <row r="550" spans="1:20" ht="44.25" x14ac:dyDescent="0.75">
      <c r="A550" s="10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 s="12">
        <v>124</v>
      </c>
      <c r="P550" s="12">
        <v>47.85</v>
      </c>
      <c r="Q550" s="14" t="s">
        <v>8315</v>
      </c>
      <c r="R550" t="s">
        <v>8316</v>
      </c>
      <c r="S550" s="17">
        <v>42584.846828703703</v>
      </c>
      <c r="T550" s="17">
        <v>42624.846828703703</v>
      </c>
    </row>
    <row r="551" spans="1:20" ht="44.25" x14ac:dyDescent="0.75">
      <c r="A551" s="10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 s="12">
        <v>109</v>
      </c>
      <c r="P551" s="12">
        <v>34.409999999999997</v>
      </c>
      <c r="Q551" s="14" t="s">
        <v>8315</v>
      </c>
      <c r="R551" t="s">
        <v>8316</v>
      </c>
      <c r="S551" s="17">
        <v>42511.741944444439</v>
      </c>
      <c r="T551" s="17">
        <v>42523.916666666672</v>
      </c>
    </row>
    <row r="552" spans="1:20" ht="44.25" x14ac:dyDescent="0.75">
      <c r="A552" s="10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 s="12">
        <v>102</v>
      </c>
      <c r="P552" s="12">
        <v>40.24</v>
      </c>
      <c r="Q552" s="14" t="s">
        <v>8315</v>
      </c>
      <c r="R552" t="s">
        <v>8316</v>
      </c>
      <c r="S552" s="17">
        <v>42459.15861111111</v>
      </c>
      <c r="T552" s="17">
        <v>42518.905555555553</v>
      </c>
    </row>
    <row r="553" spans="1:20" ht="44.25" x14ac:dyDescent="0.75">
      <c r="A553" s="10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 s="12">
        <v>106</v>
      </c>
      <c r="P553" s="12">
        <v>60.29</v>
      </c>
      <c r="Q553" s="14" t="s">
        <v>8315</v>
      </c>
      <c r="R553" t="s">
        <v>8316</v>
      </c>
      <c r="S553" s="17">
        <v>42132.036168981482</v>
      </c>
      <c r="T553" s="17">
        <v>42186.290972222225</v>
      </c>
    </row>
    <row r="554" spans="1:20" ht="44.25" x14ac:dyDescent="0.75">
      <c r="A554" s="10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 s="12">
        <v>106</v>
      </c>
      <c r="P554" s="12">
        <v>25.31</v>
      </c>
      <c r="Q554" s="14" t="s">
        <v>8315</v>
      </c>
      <c r="R554" t="s">
        <v>8316</v>
      </c>
      <c r="S554" s="17">
        <v>42419.91942129629</v>
      </c>
      <c r="T554" s="17">
        <v>42436.207638888889</v>
      </c>
    </row>
    <row r="555" spans="1:20" ht="44.25" x14ac:dyDescent="0.75">
      <c r="A555" s="10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 s="12">
        <v>101</v>
      </c>
      <c r="P555" s="12">
        <v>35.950000000000003</v>
      </c>
      <c r="Q555" s="14" t="s">
        <v>8315</v>
      </c>
      <c r="R555" t="s">
        <v>8316</v>
      </c>
      <c r="S555" s="17">
        <v>42233.763831018514</v>
      </c>
      <c r="T555" s="17">
        <v>42258.763831018514</v>
      </c>
    </row>
    <row r="556" spans="1:20" ht="44.25" x14ac:dyDescent="0.75">
      <c r="A556" s="10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 s="12">
        <v>105</v>
      </c>
      <c r="P556" s="12">
        <v>136</v>
      </c>
      <c r="Q556" s="14" t="s">
        <v>8315</v>
      </c>
      <c r="R556" t="s">
        <v>8316</v>
      </c>
      <c r="S556" s="17">
        <v>42430.839398148149</v>
      </c>
      <c r="T556" s="17">
        <v>42445.165972222225</v>
      </c>
    </row>
    <row r="557" spans="1:20" ht="44.25" x14ac:dyDescent="0.75">
      <c r="A557" s="10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 s="12">
        <v>108</v>
      </c>
      <c r="P557" s="12">
        <v>70.760000000000005</v>
      </c>
      <c r="Q557" s="14" t="s">
        <v>8315</v>
      </c>
      <c r="R557" t="s">
        <v>8316</v>
      </c>
      <c r="S557" s="17">
        <v>42545.478333333333</v>
      </c>
      <c r="T557" s="17">
        <v>42575.478333333333</v>
      </c>
    </row>
    <row r="558" spans="1:20" ht="44.25" x14ac:dyDescent="0.75">
      <c r="A558" s="10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 s="12">
        <v>100</v>
      </c>
      <c r="P558" s="12">
        <v>125</v>
      </c>
      <c r="Q558" s="14" t="s">
        <v>8315</v>
      </c>
      <c r="R558" t="s">
        <v>8316</v>
      </c>
      <c r="S558" s="17">
        <v>42297.748738425929</v>
      </c>
      <c r="T558" s="17">
        <v>42327.790405092594</v>
      </c>
    </row>
    <row r="559" spans="1:20" ht="88.5" x14ac:dyDescent="0.75">
      <c r="A559" s="10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 s="12">
        <v>104</v>
      </c>
      <c r="P559" s="12">
        <v>66.510000000000005</v>
      </c>
      <c r="Q559" s="14" t="s">
        <v>8315</v>
      </c>
      <c r="R559" t="s">
        <v>8316</v>
      </c>
      <c r="S559" s="17">
        <v>41760.935706018521</v>
      </c>
      <c r="T559" s="17">
        <v>41772.166666666664</v>
      </c>
    </row>
    <row r="560" spans="1:20" ht="44.25" x14ac:dyDescent="0.75">
      <c r="A560" s="10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 s="12">
        <v>102</v>
      </c>
      <c r="P560" s="12">
        <v>105</v>
      </c>
      <c r="Q560" s="14" t="s">
        <v>8315</v>
      </c>
      <c r="R560" t="s">
        <v>8316</v>
      </c>
      <c r="S560" s="17">
        <v>41829.734259259261</v>
      </c>
      <c r="T560" s="17">
        <v>41874.734259259261</v>
      </c>
    </row>
    <row r="561" spans="1:20" ht="29.5" x14ac:dyDescent="0.75">
      <c r="A561" s="10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 s="12">
        <v>104</v>
      </c>
      <c r="P561" s="12">
        <v>145</v>
      </c>
      <c r="Q561" s="14" t="s">
        <v>8315</v>
      </c>
      <c r="R561" t="s">
        <v>8316</v>
      </c>
      <c r="S561" s="17">
        <v>42491.92288194444</v>
      </c>
      <c r="T561" s="17">
        <v>42521.92288194444</v>
      </c>
    </row>
    <row r="562" spans="1:20" ht="44.25" x14ac:dyDescent="0.75">
      <c r="A562" s="10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 s="12">
        <v>180</v>
      </c>
      <c r="P562" s="12">
        <v>12</v>
      </c>
      <c r="Q562" s="14" t="s">
        <v>8315</v>
      </c>
      <c r="R562" t="s">
        <v>8316</v>
      </c>
      <c r="S562" s="17">
        <v>42477.729780092588</v>
      </c>
      <c r="T562" s="17">
        <v>42500.875</v>
      </c>
    </row>
    <row r="563" spans="1:20" ht="44.25" x14ac:dyDescent="0.75">
      <c r="A563" s="10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 s="12">
        <v>106</v>
      </c>
      <c r="P563" s="12">
        <v>96.67</v>
      </c>
      <c r="Q563" s="14" t="s">
        <v>8315</v>
      </c>
      <c r="R563" t="s">
        <v>8316</v>
      </c>
      <c r="S563" s="17">
        <v>41950.859560185185</v>
      </c>
      <c r="T563" s="17">
        <v>41964.204861111109</v>
      </c>
    </row>
    <row r="564" spans="1:20" ht="44.25" x14ac:dyDescent="0.75">
      <c r="A564" s="10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 s="12">
        <v>101</v>
      </c>
      <c r="P564" s="12">
        <v>60.33</v>
      </c>
      <c r="Q564" s="14" t="s">
        <v>8315</v>
      </c>
      <c r="R564" t="s">
        <v>8316</v>
      </c>
      <c r="S564" s="17">
        <v>41802.62090277778</v>
      </c>
      <c r="T564" s="17">
        <v>41822.62090277778</v>
      </c>
    </row>
    <row r="565" spans="1:20" ht="44.25" x14ac:dyDescent="0.75">
      <c r="A565" s="10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 s="12">
        <v>101</v>
      </c>
      <c r="P565" s="12">
        <v>79.89</v>
      </c>
      <c r="Q565" s="14" t="s">
        <v>8315</v>
      </c>
      <c r="R565" t="s">
        <v>8316</v>
      </c>
      <c r="S565" s="17">
        <v>41927.873784722222</v>
      </c>
      <c r="T565" s="17">
        <v>41950.770833333336</v>
      </c>
    </row>
    <row r="566" spans="1:20" ht="44.25" x14ac:dyDescent="0.75">
      <c r="A566" s="10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 s="12">
        <v>100</v>
      </c>
      <c r="P566" s="12">
        <v>58.82</v>
      </c>
      <c r="Q566" s="14" t="s">
        <v>8315</v>
      </c>
      <c r="R566" t="s">
        <v>8316</v>
      </c>
      <c r="S566" s="17">
        <v>42057.536944444444</v>
      </c>
      <c r="T566" s="17">
        <v>42117.49527777778</v>
      </c>
    </row>
    <row r="567" spans="1:20" ht="44.25" x14ac:dyDescent="0.75">
      <c r="A567" s="10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 s="12">
        <v>118</v>
      </c>
      <c r="P567" s="12">
        <v>75.34</v>
      </c>
      <c r="Q567" s="14" t="s">
        <v>8315</v>
      </c>
      <c r="R567" t="s">
        <v>8316</v>
      </c>
      <c r="S567" s="17">
        <v>41781.096203703702</v>
      </c>
      <c r="T567" s="17">
        <v>41794.207638888889</v>
      </c>
    </row>
    <row r="568" spans="1:20" ht="44.25" x14ac:dyDescent="0.75">
      <c r="A568" s="10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 s="12">
        <v>110</v>
      </c>
      <c r="P568" s="12">
        <v>55</v>
      </c>
      <c r="Q568" s="14" t="s">
        <v>8315</v>
      </c>
      <c r="R568" t="s">
        <v>8316</v>
      </c>
      <c r="S568" s="17">
        <v>42020.846666666665</v>
      </c>
      <c r="T568" s="17">
        <v>42037.207638888889</v>
      </c>
    </row>
    <row r="569" spans="1:20" ht="44.25" x14ac:dyDescent="0.75">
      <c r="A569" s="10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 s="12">
        <v>103</v>
      </c>
      <c r="P569" s="12">
        <v>66.959999999999994</v>
      </c>
      <c r="Q569" s="14" t="s">
        <v>8315</v>
      </c>
      <c r="R569" t="s">
        <v>8316</v>
      </c>
      <c r="S569" s="17">
        <v>42125.772812499999</v>
      </c>
      <c r="T569" s="17">
        <v>42155.772812499999</v>
      </c>
    </row>
    <row r="570" spans="1:20" ht="44.25" x14ac:dyDescent="0.75">
      <c r="A570" s="10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 s="12">
        <v>100</v>
      </c>
      <c r="P570" s="12">
        <v>227.27</v>
      </c>
      <c r="Q570" s="14" t="s">
        <v>8315</v>
      </c>
      <c r="R570" t="s">
        <v>8316</v>
      </c>
      <c r="S570" s="17">
        <v>41856.010069444441</v>
      </c>
      <c r="T570" s="17">
        <v>41890.125</v>
      </c>
    </row>
    <row r="571" spans="1:20" ht="44.25" x14ac:dyDescent="0.75">
      <c r="A571" s="10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 s="12">
        <v>100</v>
      </c>
      <c r="P571" s="12">
        <v>307.69</v>
      </c>
      <c r="Q571" s="14" t="s">
        <v>8315</v>
      </c>
      <c r="R571" t="s">
        <v>8316</v>
      </c>
      <c r="S571" s="17">
        <v>41794.817523148151</v>
      </c>
      <c r="T571" s="17">
        <v>41824.458333333336</v>
      </c>
    </row>
    <row r="572" spans="1:20" ht="44.25" x14ac:dyDescent="0.75">
      <c r="A572" s="10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 s="12">
        <v>110</v>
      </c>
      <c r="P572" s="12">
        <v>50.02</v>
      </c>
      <c r="Q572" s="14" t="s">
        <v>8315</v>
      </c>
      <c r="R572" t="s">
        <v>8316</v>
      </c>
      <c r="S572" s="17">
        <v>41893.783553240741</v>
      </c>
      <c r="T572" s="17">
        <v>41914.597916666666</v>
      </c>
    </row>
    <row r="573" spans="1:20" ht="44.25" x14ac:dyDescent="0.75">
      <c r="A573" s="10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 s="12">
        <v>101</v>
      </c>
      <c r="P573" s="12">
        <v>72.39</v>
      </c>
      <c r="Q573" s="14" t="s">
        <v>8315</v>
      </c>
      <c r="R573" t="s">
        <v>8316</v>
      </c>
      <c r="S573" s="17">
        <v>42037.598958333328</v>
      </c>
      <c r="T573" s="17">
        <v>42067.598958333328</v>
      </c>
    </row>
    <row r="574" spans="1:20" ht="29.5" x14ac:dyDescent="0.75">
      <c r="A574" s="10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 s="12">
        <v>101</v>
      </c>
      <c r="P574" s="12">
        <v>95.95</v>
      </c>
      <c r="Q574" s="14" t="s">
        <v>8315</v>
      </c>
      <c r="R574" t="s">
        <v>8316</v>
      </c>
      <c r="S574" s="17">
        <v>42227.824212962965</v>
      </c>
      <c r="T574" s="17">
        <v>42253.57430555555</v>
      </c>
    </row>
    <row r="575" spans="1:20" ht="44.25" x14ac:dyDescent="0.75">
      <c r="A575" s="10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 s="12">
        <v>169</v>
      </c>
      <c r="P575" s="12">
        <v>45.62</v>
      </c>
      <c r="Q575" s="14" t="s">
        <v>8315</v>
      </c>
      <c r="R575" t="s">
        <v>8316</v>
      </c>
      <c r="S575" s="17">
        <v>41881.361342592594</v>
      </c>
      <c r="T575" s="17">
        <v>41911.361342592594</v>
      </c>
    </row>
    <row r="576" spans="1:20" ht="44.25" x14ac:dyDescent="0.75">
      <c r="A576" s="10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 s="12">
        <v>100</v>
      </c>
      <c r="P576" s="12">
        <v>41.03</v>
      </c>
      <c r="Q576" s="14" t="s">
        <v>8315</v>
      </c>
      <c r="R576" t="s">
        <v>8316</v>
      </c>
      <c r="S576" s="17">
        <v>42234.789884259255</v>
      </c>
      <c r="T576" s="17">
        <v>42262.420833333337</v>
      </c>
    </row>
    <row r="577" spans="1:20" ht="44.25" x14ac:dyDescent="0.75">
      <c r="A577" s="10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 s="12">
        <v>114</v>
      </c>
      <c r="P577" s="12">
        <v>56.83</v>
      </c>
      <c r="Q577" s="14" t="s">
        <v>8315</v>
      </c>
      <c r="R577" t="s">
        <v>8316</v>
      </c>
      <c r="S577" s="17">
        <v>42581.397546296299</v>
      </c>
      <c r="T577" s="17">
        <v>42638.958333333328</v>
      </c>
    </row>
    <row r="578" spans="1:20" ht="44.25" x14ac:dyDescent="0.75">
      <c r="A578" s="10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 s="12">
        <v>102</v>
      </c>
      <c r="P578" s="12">
        <v>137.24</v>
      </c>
      <c r="Q578" s="14" t="s">
        <v>8315</v>
      </c>
      <c r="R578" t="s">
        <v>8316</v>
      </c>
      <c r="S578" s="17">
        <v>41880.76357638889</v>
      </c>
      <c r="T578" s="17">
        <v>41895.166666666664</v>
      </c>
    </row>
    <row r="579" spans="1:20" ht="44.25" x14ac:dyDescent="0.75">
      <c r="A579" s="10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 s="12">
        <v>106</v>
      </c>
      <c r="P579" s="12">
        <v>75.709999999999994</v>
      </c>
      <c r="Q579" s="14" t="s">
        <v>8315</v>
      </c>
      <c r="R579" t="s">
        <v>8316</v>
      </c>
      <c r="S579" s="17">
        <v>42214.6956712963</v>
      </c>
      <c r="T579" s="17">
        <v>42225.666666666672</v>
      </c>
    </row>
    <row r="580" spans="1:20" ht="44.25" x14ac:dyDescent="0.75">
      <c r="A580" s="10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 s="12">
        <v>102</v>
      </c>
      <c r="P580" s="12">
        <v>99</v>
      </c>
      <c r="Q580" s="14" t="s">
        <v>8315</v>
      </c>
      <c r="R580" t="s">
        <v>8316</v>
      </c>
      <c r="S580" s="17">
        <v>42460.335312499999</v>
      </c>
      <c r="T580" s="17">
        <v>42488.249305555553</v>
      </c>
    </row>
    <row r="581" spans="1:20" ht="44.25" x14ac:dyDescent="0.75">
      <c r="A581" s="10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 s="12">
        <v>117</v>
      </c>
      <c r="P581" s="12">
        <v>81.569999999999993</v>
      </c>
      <c r="Q581" s="14" t="s">
        <v>8315</v>
      </c>
      <c r="R581" t="s">
        <v>8316</v>
      </c>
      <c r="S581" s="17">
        <v>42167.023206018523</v>
      </c>
      <c r="T581" s="17">
        <v>42196.165972222225</v>
      </c>
    </row>
    <row r="582" spans="1:20" ht="44.25" x14ac:dyDescent="0.75">
      <c r="A582" s="10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 s="12">
        <v>101</v>
      </c>
      <c r="P582" s="12">
        <v>45.11</v>
      </c>
      <c r="Q582" s="14" t="s">
        <v>8315</v>
      </c>
      <c r="R582" t="s">
        <v>8316</v>
      </c>
      <c r="S582" s="17">
        <v>42733.50136574074</v>
      </c>
      <c r="T582" s="17">
        <v>42753.50136574074</v>
      </c>
    </row>
    <row r="583" spans="1:20" ht="44.25" x14ac:dyDescent="0.75">
      <c r="A583" s="10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 s="12">
        <v>132</v>
      </c>
      <c r="P583" s="12">
        <v>36.67</v>
      </c>
      <c r="Q583" s="14" t="s">
        <v>8315</v>
      </c>
      <c r="R583" t="s">
        <v>8316</v>
      </c>
      <c r="S583" s="17">
        <v>42177.761782407411</v>
      </c>
      <c r="T583" s="17">
        <v>42198.041666666672</v>
      </c>
    </row>
    <row r="584" spans="1:20" ht="44.25" x14ac:dyDescent="0.75">
      <c r="A584" s="10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 s="12">
        <v>100</v>
      </c>
      <c r="P584" s="12">
        <v>125</v>
      </c>
      <c r="Q584" s="14" t="s">
        <v>8315</v>
      </c>
      <c r="R584" t="s">
        <v>8316</v>
      </c>
      <c r="S584" s="17">
        <v>42442.623344907406</v>
      </c>
      <c r="T584" s="17">
        <v>42470.833333333328</v>
      </c>
    </row>
    <row r="585" spans="1:20" x14ac:dyDescent="0.75">
      <c r="A585" s="10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 s="12">
        <v>128</v>
      </c>
      <c r="P585" s="12">
        <v>49.23</v>
      </c>
      <c r="Q585" s="14" t="s">
        <v>8315</v>
      </c>
      <c r="R585" t="s">
        <v>8316</v>
      </c>
      <c r="S585" s="17">
        <v>42521.654328703706</v>
      </c>
      <c r="T585" s="17">
        <v>42551.654328703706</v>
      </c>
    </row>
    <row r="586" spans="1:20" ht="59" x14ac:dyDescent="0.75">
      <c r="A586" s="10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 s="12">
        <v>119</v>
      </c>
      <c r="P586" s="12">
        <v>42.3</v>
      </c>
      <c r="Q586" s="14" t="s">
        <v>8315</v>
      </c>
      <c r="R586" t="s">
        <v>8316</v>
      </c>
      <c r="S586" s="17">
        <v>41884.599849537037</v>
      </c>
      <c r="T586" s="17">
        <v>41900.165972222225</v>
      </c>
    </row>
    <row r="587" spans="1:20" ht="44.25" x14ac:dyDescent="0.75">
      <c r="A587" s="10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 s="12">
        <v>126</v>
      </c>
      <c r="P587" s="12">
        <v>78.88</v>
      </c>
      <c r="Q587" s="14" t="s">
        <v>8315</v>
      </c>
      <c r="R587" t="s">
        <v>8316</v>
      </c>
      <c r="S587" s="17">
        <v>42289.761192129634</v>
      </c>
      <c r="T587" s="17">
        <v>42319.802858796291</v>
      </c>
    </row>
    <row r="588" spans="1:20" ht="29.5" x14ac:dyDescent="0.75">
      <c r="A588" s="10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 s="12">
        <v>156</v>
      </c>
      <c r="P588" s="12">
        <v>38.28</v>
      </c>
      <c r="Q588" s="14" t="s">
        <v>8315</v>
      </c>
      <c r="R588" t="s">
        <v>8316</v>
      </c>
      <c r="S588" s="17">
        <v>42243.6252662037</v>
      </c>
      <c r="T588" s="17">
        <v>42278.6252662037</v>
      </c>
    </row>
    <row r="589" spans="1:20" ht="44.25" x14ac:dyDescent="0.75">
      <c r="A589" s="10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 s="12">
        <v>103</v>
      </c>
      <c r="P589" s="12">
        <v>44.85</v>
      </c>
      <c r="Q589" s="14" t="s">
        <v>8315</v>
      </c>
      <c r="R589" t="s">
        <v>8316</v>
      </c>
      <c r="S589" s="17">
        <v>42248.640162037031</v>
      </c>
      <c r="T589" s="17">
        <v>42279.75</v>
      </c>
    </row>
    <row r="590" spans="1:20" ht="44.25" x14ac:dyDescent="0.75">
      <c r="A590" s="10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 s="12">
        <v>153</v>
      </c>
      <c r="P590" s="12">
        <v>13.53</v>
      </c>
      <c r="Q590" s="14" t="s">
        <v>8315</v>
      </c>
      <c r="R590" t="s">
        <v>8316</v>
      </c>
      <c r="S590" s="17">
        <v>42328.727141203708</v>
      </c>
      <c r="T590" s="17">
        <v>42358.499305555553</v>
      </c>
    </row>
    <row r="591" spans="1:20" ht="44.25" x14ac:dyDescent="0.75">
      <c r="A591" s="10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 s="12">
        <v>180</v>
      </c>
      <c r="P591" s="12">
        <v>43.5</v>
      </c>
      <c r="Q591" s="14" t="s">
        <v>8315</v>
      </c>
      <c r="R591" t="s">
        <v>8316</v>
      </c>
      <c r="S591" s="17">
        <v>41923.354351851849</v>
      </c>
      <c r="T591" s="17">
        <v>41960.332638888889</v>
      </c>
    </row>
    <row r="592" spans="1:20" ht="44.25" x14ac:dyDescent="0.75">
      <c r="A592" s="10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 s="12">
        <v>128</v>
      </c>
      <c r="P592" s="12">
        <v>30.95</v>
      </c>
      <c r="Q592" s="14" t="s">
        <v>8315</v>
      </c>
      <c r="R592" t="s">
        <v>8316</v>
      </c>
      <c r="S592" s="17">
        <v>42571.420601851853</v>
      </c>
      <c r="T592" s="17">
        <v>42599.420601851853</v>
      </c>
    </row>
    <row r="593" spans="1:20" ht="44.25" x14ac:dyDescent="0.75">
      <c r="A593" s="10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 s="12">
        <v>120</v>
      </c>
      <c r="P593" s="12">
        <v>55.23</v>
      </c>
      <c r="Q593" s="14" t="s">
        <v>8315</v>
      </c>
      <c r="R593" t="s">
        <v>8316</v>
      </c>
      <c r="S593" s="17">
        <v>42600.756041666667</v>
      </c>
      <c r="T593" s="17">
        <v>42621.756041666667</v>
      </c>
    </row>
    <row r="594" spans="1:20" ht="59" x14ac:dyDescent="0.75">
      <c r="A594" s="10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 s="12">
        <v>123</v>
      </c>
      <c r="P594" s="12">
        <v>46.13</v>
      </c>
      <c r="Q594" s="14" t="s">
        <v>8315</v>
      </c>
      <c r="R594" t="s">
        <v>8316</v>
      </c>
      <c r="S594" s="17">
        <v>42517.003368055557</v>
      </c>
      <c r="T594" s="17">
        <v>42547.003368055557</v>
      </c>
    </row>
    <row r="595" spans="1:20" ht="44.25" x14ac:dyDescent="0.75">
      <c r="A595" s="10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 s="12">
        <v>105</v>
      </c>
      <c r="P595" s="12">
        <v>39.380000000000003</v>
      </c>
      <c r="Q595" s="14" t="s">
        <v>8315</v>
      </c>
      <c r="R595" t="s">
        <v>8316</v>
      </c>
      <c r="S595" s="17">
        <v>42222.730034722219</v>
      </c>
      <c r="T595" s="17">
        <v>42247.730034722219</v>
      </c>
    </row>
    <row r="596" spans="1:20" ht="44.25" x14ac:dyDescent="0.75">
      <c r="A596" s="10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 s="12">
        <v>102</v>
      </c>
      <c r="P596" s="12">
        <v>66.150000000000006</v>
      </c>
      <c r="Q596" s="14" t="s">
        <v>8315</v>
      </c>
      <c r="R596" t="s">
        <v>8316</v>
      </c>
      <c r="S596" s="17">
        <v>41829.599791666667</v>
      </c>
      <c r="T596" s="17">
        <v>41889.599791666667</v>
      </c>
    </row>
    <row r="597" spans="1:20" ht="44.25" x14ac:dyDescent="0.75">
      <c r="A597" s="10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 s="12">
        <v>105</v>
      </c>
      <c r="P597" s="12">
        <v>54.14</v>
      </c>
      <c r="Q597" s="14" t="s">
        <v>8315</v>
      </c>
      <c r="R597" t="s">
        <v>8316</v>
      </c>
      <c r="S597" s="17">
        <v>42150.755312499998</v>
      </c>
      <c r="T597" s="17">
        <v>42180.755312499998</v>
      </c>
    </row>
    <row r="598" spans="1:20" ht="29.5" x14ac:dyDescent="0.75">
      <c r="A598" s="10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 s="12">
        <v>100</v>
      </c>
      <c r="P598" s="12">
        <v>104.17</v>
      </c>
      <c r="Q598" s="14" t="s">
        <v>8315</v>
      </c>
      <c r="R598" t="s">
        <v>8316</v>
      </c>
      <c r="S598" s="17">
        <v>42040.831678240742</v>
      </c>
      <c r="T598" s="17">
        <v>42070.831678240742</v>
      </c>
    </row>
    <row r="599" spans="1:20" ht="44.25" x14ac:dyDescent="0.75">
      <c r="A599" s="10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 s="12">
        <v>100</v>
      </c>
      <c r="P599" s="12">
        <v>31.38</v>
      </c>
      <c r="Q599" s="14" t="s">
        <v>8315</v>
      </c>
      <c r="R599" t="s">
        <v>8316</v>
      </c>
      <c r="S599" s="17">
        <v>42075.807395833333</v>
      </c>
      <c r="T599" s="17">
        <v>42105.807395833333</v>
      </c>
    </row>
    <row r="600" spans="1:20" ht="44.25" x14ac:dyDescent="0.75">
      <c r="A600" s="10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 s="12">
        <v>102</v>
      </c>
      <c r="P600" s="12">
        <v>59.21</v>
      </c>
      <c r="Q600" s="14" t="s">
        <v>8315</v>
      </c>
      <c r="R600" t="s">
        <v>8316</v>
      </c>
      <c r="S600" s="17">
        <v>42073.660694444443</v>
      </c>
      <c r="T600" s="17">
        <v>42095.165972222225</v>
      </c>
    </row>
    <row r="601" spans="1:20" ht="44.25" x14ac:dyDescent="0.75">
      <c r="A601" s="10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 s="12">
        <v>114</v>
      </c>
      <c r="P601" s="12">
        <v>119.18</v>
      </c>
      <c r="Q601" s="14" t="s">
        <v>8315</v>
      </c>
      <c r="R601" t="s">
        <v>8316</v>
      </c>
      <c r="S601" s="17">
        <v>42480.078715277778</v>
      </c>
      <c r="T601" s="17">
        <v>42504.165972222225</v>
      </c>
    </row>
    <row r="602" spans="1:20" ht="44.25" x14ac:dyDescent="0.75">
      <c r="A602" s="10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 s="12">
        <v>102</v>
      </c>
      <c r="P602" s="12">
        <v>164.62</v>
      </c>
      <c r="Q602" s="14" t="s">
        <v>8315</v>
      </c>
      <c r="R602" t="s">
        <v>8316</v>
      </c>
      <c r="S602" s="17">
        <v>42411.942291666666</v>
      </c>
      <c r="T602" s="17">
        <v>42434.041666666672</v>
      </c>
    </row>
    <row r="603" spans="1:20" ht="44.25" x14ac:dyDescent="0.75">
      <c r="A603" s="10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 s="12">
        <v>102</v>
      </c>
      <c r="P603" s="12">
        <v>24.29</v>
      </c>
      <c r="Q603" s="14" t="s">
        <v>8315</v>
      </c>
      <c r="R603" t="s">
        <v>8316</v>
      </c>
      <c r="S603" s="17">
        <v>42223.394363425927</v>
      </c>
      <c r="T603" s="17">
        <v>42251.394363425927</v>
      </c>
    </row>
    <row r="604" spans="1:20" ht="44.25" x14ac:dyDescent="0.75">
      <c r="A604" s="10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 s="12">
        <v>105</v>
      </c>
      <c r="P604" s="12">
        <v>40.94</v>
      </c>
      <c r="Q604" s="14" t="s">
        <v>8315</v>
      </c>
      <c r="R604" t="s">
        <v>8316</v>
      </c>
      <c r="S604" s="17">
        <v>42462.893495370372</v>
      </c>
      <c r="T604" s="17">
        <v>42492.893495370372</v>
      </c>
    </row>
    <row r="605" spans="1:20" ht="44.25" x14ac:dyDescent="0.75">
      <c r="A605" s="10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 s="12">
        <v>102</v>
      </c>
      <c r="P605" s="12">
        <v>61.1</v>
      </c>
      <c r="Q605" s="14" t="s">
        <v>8315</v>
      </c>
      <c r="R605" t="s">
        <v>8316</v>
      </c>
      <c r="S605" s="17">
        <v>41753.515856481477</v>
      </c>
      <c r="T605" s="17">
        <v>41781.921527777777</v>
      </c>
    </row>
    <row r="606" spans="1:20" ht="44.25" x14ac:dyDescent="0.75">
      <c r="A606" s="10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 s="12">
        <v>100</v>
      </c>
      <c r="P606" s="12">
        <v>38.65</v>
      </c>
      <c r="Q606" s="14" t="s">
        <v>8315</v>
      </c>
      <c r="R606" t="s">
        <v>8316</v>
      </c>
      <c r="S606" s="17">
        <v>41788.587083333332</v>
      </c>
      <c r="T606" s="17">
        <v>41818.587083333332</v>
      </c>
    </row>
    <row r="607" spans="1:20" ht="44.25" x14ac:dyDescent="0.75">
      <c r="A607" s="10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 s="12">
        <v>106</v>
      </c>
      <c r="P607" s="12">
        <v>56.2</v>
      </c>
      <c r="Q607" s="14" t="s">
        <v>8315</v>
      </c>
      <c r="R607" t="s">
        <v>8316</v>
      </c>
      <c r="S607" s="17">
        <v>42196.028703703705</v>
      </c>
      <c r="T607" s="17">
        <v>42228</v>
      </c>
    </row>
    <row r="608" spans="1:20" ht="44.25" x14ac:dyDescent="0.75">
      <c r="A608" s="10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 s="12">
        <v>113</v>
      </c>
      <c r="P608" s="12">
        <v>107</v>
      </c>
      <c r="Q608" s="14" t="s">
        <v>8315</v>
      </c>
      <c r="R608" t="s">
        <v>8316</v>
      </c>
      <c r="S608" s="17">
        <v>42016.050451388888</v>
      </c>
      <c r="T608" s="17">
        <v>42046.708333333328</v>
      </c>
    </row>
    <row r="609" spans="1:20" ht="44.25" x14ac:dyDescent="0.75">
      <c r="A609" s="10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 s="12">
        <v>100</v>
      </c>
      <c r="P609" s="12">
        <v>171.43</v>
      </c>
      <c r="Q609" s="14" t="s">
        <v>8315</v>
      </c>
      <c r="R609" t="s">
        <v>8316</v>
      </c>
      <c r="S609" s="17">
        <v>42661.442060185189</v>
      </c>
      <c r="T609" s="17">
        <v>42691.483726851846</v>
      </c>
    </row>
    <row r="610" spans="1:20" ht="44.25" x14ac:dyDescent="0.75">
      <c r="A610" s="10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 s="12">
        <v>100</v>
      </c>
      <c r="P610" s="12">
        <v>110.5</v>
      </c>
      <c r="Q610" s="14" t="s">
        <v>8315</v>
      </c>
      <c r="R610" t="s">
        <v>8316</v>
      </c>
      <c r="S610" s="17">
        <v>41808.649583333332</v>
      </c>
      <c r="T610" s="17">
        <v>41868.649583333332</v>
      </c>
    </row>
    <row r="611" spans="1:20" ht="44.25" x14ac:dyDescent="0.75">
      <c r="A611" s="10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 s="12">
        <v>100</v>
      </c>
      <c r="P611" s="12">
        <v>179.28</v>
      </c>
      <c r="Q611" s="14" t="s">
        <v>8315</v>
      </c>
      <c r="R611" t="s">
        <v>8316</v>
      </c>
      <c r="S611" s="17">
        <v>41730.276747685188</v>
      </c>
      <c r="T611" s="17">
        <v>41764.276747685188</v>
      </c>
    </row>
    <row r="612" spans="1:20" ht="44.25" x14ac:dyDescent="0.75">
      <c r="A612" s="10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 s="12">
        <v>144</v>
      </c>
      <c r="P612" s="12">
        <v>22.91</v>
      </c>
      <c r="Q612" s="14" t="s">
        <v>8315</v>
      </c>
      <c r="R612" t="s">
        <v>8316</v>
      </c>
      <c r="S612" s="17">
        <v>42139.816840277781</v>
      </c>
      <c r="T612" s="17">
        <v>42181.875</v>
      </c>
    </row>
    <row r="613" spans="1:20" ht="44.25" x14ac:dyDescent="0.75">
      <c r="A613" s="10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 s="12">
        <v>104</v>
      </c>
      <c r="P613" s="12">
        <v>43.13</v>
      </c>
      <c r="Q613" s="14" t="s">
        <v>8315</v>
      </c>
      <c r="R613" t="s">
        <v>8316</v>
      </c>
      <c r="S613" s="17">
        <v>42194.096157407403</v>
      </c>
      <c r="T613" s="17">
        <v>42216.373611111107</v>
      </c>
    </row>
    <row r="614" spans="1:20" ht="44.25" x14ac:dyDescent="0.75">
      <c r="A614" s="10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 s="12">
        <v>108</v>
      </c>
      <c r="P614" s="12">
        <v>46.89</v>
      </c>
      <c r="Q614" s="14" t="s">
        <v>8315</v>
      </c>
      <c r="R614" t="s">
        <v>8316</v>
      </c>
      <c r="S614" s="17">
        <v>42115.889652777783</v>
      </c>
      <c r="T614" s="17">
        <v>42151.114583333328</v>
      </c>
    </row>
    <row r="615" spans="1:20" ht="103.25" x14ac:dyDescent="0.75">
      <c r="A615" s="10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 s="12">
        <v>102</v>
      </c>
      <c r="P615" s="12">
        <v>47.41</v>
      </c>
      <c r="Q615" s="14" t="s">
        <v>8315</v>
      </c>
      <c r="R615" t="s">
        <v>8316</v>
      </c>
      <c r="S615" s="17">
        <v>42203.680300925931</v>
      </c>
      <c r="T615" s="17">
        <v>42221.774999999994</v>
      </c>
    </row>
    <row r="616" spans="1:20" ht="44.25" x14ac:dyDescent="0.75">
      <c r="A616" s="10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 s="12">
        <v>149</v>
      </c>
      <c r="P616" s="12">
        <v>15.13</v>
      </c>
      <c r="Q616" s="14" t="s">
        <v>8315</v>
      </c>
      <c r="R616" t="s">
        <v>8316</v>
      </c>
      <c r="S616" s="17">
        <v>42433.761886574073</v>
      </c>
      <c r="T616" s="17">
        <v>42442.916666666672</v>
      </c>
    </row>
    <row r="617" spans="1:20" ht="44.25" x14ac:dyDescent="0.75">
      <c r="A617" s="10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 s="12">
        <v>105</v>
      </c>
      <c r="P617" s="12">
        <v>21.1</v>
      </c>
      <c r="Q617" s="14" t="s">
        <v>8315</v>
      </c>
      <c r="R617" t="s">
        <v>8316</v>
      </c>
      <c r="S617" s="17">
        <v>42555.671944444446</v>
      </c>
      <c r="T617" s="17">
        <v>42583.791666666672</v>
      </c>
    </row>
    <row r="618" spans="1:20" ht="29.5" x14ac:dyDescent="0.75">
      <c r="A618" s="10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 s="12">
        <v>101</v>
      </c>
      <c r="P618" s="12">
        <v>59.12</v>
      </c>
      <c r="Q618" s="14" t="s">
        <v>8315</v>
      </c>
      <c r="R618" t="s">
        <v>8316</v>
      </c>
      <c r="S618" s="17">
        <v>42236.623252314821</v>
      </c>
      <c r="T618" s="17">
        <v>42282.666666666672</v>
      </c>
    </row>
    <row r="619" spans="1:20" ht="44.25" x14ac:dyDescent="0.75">
      <c r="A619" s="10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 s="12">
        <v>131</v>
      </c>
      <c r="P619" s="12">
        <v>97.92</v>
      </c>
      <c r="Q619" s="14" t="s">
        <v>8315</v>
      </c>
      <c r="R619" t="s">
        <v>8316</v>
      </c>
      <c r="S619" s="17">
        <v>41974.743148148147</v>
      </c>
      <c r="T619" s="17">
        <v>42004.743148148147</v>
      </c>
    </row>
    <row r="620" spans="1:20" ht="44.25" x14ac:dyDescent="0.75">
      <c r="A620" s="10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 s="12">
        <v>105</v>
      </c>
      <c r="P620" s="12">
        <v>55.13</v>
      </c>
      <c r="Q620" s="14" t="s">
        <v>8315</v>
      </c>
      <c r="R620" t="s">
        <v>8316</v>
      </c>
      <c r="S620" s="17">
        <v>41997.507905092592</v>
      </c>
      <c r="T620" s="17">
        <v>42027.507905092592</v>
      </c>
    </row>
    <row r="621" spans="1:20" ht="44.25" x14ac:dyDescent="0.75">
      <c r="A621" s="10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 s="12">
        <v>109</v>
      </c>
      <c r="P621" s="12">
        <v>26.54</v>
      </c>
      <c r="Q621" s="14" t="s">
        <v>8315</v>
      </c>
      <c r="R621" t="s">
        <v>8316</v>
      </c>
      <c r="S621" s="17">
        <v>42135.810694444444</v>
      </c>
      <c r="T621" s="17">
        <v>42165.810694444444</v>
      </c>
    </row>
    <row r="622" spans="1:20" ht="44.25" x14ac:dyDescent="0.75">
      <c r="A622" s="10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 s="12">
        <v>111</v>
      </c>
      <c r="P622" s="12">
        <v>58.42</v>
      </c>
      <c r="Q622" s="14" t="s">
        <v>8315</v>
      </c>
      <c r="R622" t="s">
        <v>8316</v>
      </c>
      <c r="S622" s="17">
        <v>41869.740671296298</v>
      </c>
      <c r="T622" s="17">
        <v>41899.740671296298</v>
      </c>
    </row>
    <row r="623" spans="1:20" ht="44.25" x14ac:dyDescent="0.75">
      <c r="A623" s="10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 s="12">
        <v>100</v>
      </c>
      <c r="P623" s="12">
        <v>122.54</v>
      </c>
      <c r="Q623" s="14" t="s">
        <v>8315</v>
      </c>
      <c r="R623" t="s">
        <v>8316</v>
      </c>
      <c r="S623" s="17">
        <v>41982.688611111109</v>
      </c>
      <c r="T623" s="17">
        <v>42012.688611111109</v>
      </c>
    </row>
    <row r="624" spans="1:20" ht="44.25" x14ac:dyDescent="0.75">
      <c r="A624" s="10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 s="12">
        <v>114</v>
      </c>
      <c r="P624" s="12">
        <v>87.96</v>
      </c>
      <c r="Q624" s="14" t="s">
        <v>8315</v>
      </c>
      <c r="R624" t="s">
        <v>8316</v>
      </c>
      <c r="S624" s="17">
        <v>41976.331979166673</v>
      </c>
      <c r="T624" s="17">
        <v>42004.291666666672</v>
      </c>
    </row>
    <row r="625" spans="1:20" ht="44.25" x14ac:dyDescent="0.75">
      <c r="A625" s="10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 s="12">
        <v>122</v>
      </c>
      <c r="P625" s="12">
        <v>73.239999999999995</v>
      </c>
      <c r="Q625" s="14" t="s">
        <v>8315</v>
      </c>
      <c r="R625" t="s">
        <v>8316</v>
      </c>
      <c r="S625" s="17">
        <v>41912.858946759261</v>
      </c>
      <c r="T625" s="17">
        <v>41942.858946759261</v>
      </c>
    </row>
    <row r="626" spans="1:20" ht="29.5" x14ac:dyDescent="0.75">
      <c r="A626" s="10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 s="12">
        <v>100</v>
      </c>
      <c r="P626" s="12">
        <v>55.56</v>
      </c>
      <c r="Q626" s="14" t="s">
        <v>8315</v>
      </c>
      <c r="R626" t="s">
        <v>8316</v>
      </c>
      <c r="S626" s="17">
        <v>42146.570393518516</v>
      </c>
      <c r="T626" s="17">
        <v>42176.570393518516</v>
      </c>
    </row>
    <row r="627" spans="1:20" ht="29.5" x14ac:dyDescent="0.75">
      <c r="A627" s="10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 s="12">
        <v>103</v>
      </c>
      <c r="P627" s="12">
        <v>39.54</v>
      </c>
      <c r="Q627" s="14" t="s">
        <v>8315</v>
      </c>
      <c r="R627" t="s">
        <v>8316</v>
      </c>
      <c r="S627" s="17">
        <v>41921.375532407408</v>
      </c>
      <c r="T627" s="17">
        <v>41951.417199074072</v>
      </c>
    </row>
    <row r="628" spans="1:20" ht="44.25" x14ac:dyDescent="0.75">
      <c r="A628" s="10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 s="12">
        <v>106</v>
      </c>
      <c r="P628" s="12">
        <v>136.78</v>
      </c>
      <c r="Q628" s="14" t="s">
        <v>8315</v>
      </c>
      <c r="R628" t="s">
        <v>8316</v>
      </c>
      <c r="S628" s="17">
        <v>41926.942685185182</v>
      </c>
      <c r="T628" s="17">
        <v>41956.984351851846</v>
      </c>
    </row>
    <row r="629" spans="1:20" ht="44.25" x14ac:dyDescent="0.75">
      <c r="A629" s="10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 s="12">
        <v>101</v>
      </c>
      <c r="P629" s="12">
        <v>99.34</v>
      </c>
      <c r="Q629" s="14" t="s">
        <v>8315</v>
      </c>
      <c r="R629" t="s">
        <v>8316</v>
      </c>
      <c r="S629" s="17">
        <v>42561.783877314811</v>
      </c>
      <c r="T629" s="17">
        <v>42593.165972222225</v>
      </c>
    </row>
    <row r="630" spans="1:20" ht="44.25" x14ac:dyDescent="0.75">
      <c r="A630" s="10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 s="12">
        <v>100</v>
      </c>
      <c r="P630" s="12">
        <v>20</v>
      </c>
      <c r="Q630" s="14" t="s">
        <v>8315</v>
      </c>
      <c r="R630" t="s">
        <v>8316</v>
      </c>
      <c r="S630" s="17">
        <v>42649.54923611111</v>
      </c>
      <c r="T630" s="17">
        <v>42709.590902777782</v>
      </c>
    </row>
    <row r="631" spans="1:20" ht="44.25" x14ac:dyDescent="0.75">
      <c r="A631" s="10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 s="12">
        <v>130</v>
      </c>
      <c r="P631" s="12">
        <v>28.89</v>
      </c>
      <c r="Q631" s="14" t="s">
        <v>8315</v>
      </c>
      <c r="R631" t="s">
        <v>8316</v>
      </c>
      <c r="S631" s="17">
        <v>42093.786840277782</v>
      </c>
      <c r="T631" s="17">
        <v>42120.26944444445</v>
      </c>
    </row>
    <row r="632" spans="1:20" ht="44.25" x14ac:dyDescent="0.75">
      <c r="A632" s="10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 s="12">
        <v>100</v>
      </c>
      <c r="P632" s="12">
        <v>40.549999999999997</v>
      </c>
      <c r="Q632" s="14" t="s">
        <v>8315</v>
      </c>
      <c r="R632" t="s">
        <v>8316</v>
      </c>
      <c r="S632" s="17">
        <v>42460.733530092592</v>
      </c>
      <c r="T632" s="17">
        <v>42490.733530092592</v>
      </c>
    </row>
    <row r="633" spans="1:20" ht="44.25" x14ac:dyDescent="0.75">
      <c r="A633" s="10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 s="12">
        <v>100</v>
      </c>
      <c r="P633" s="12">
        <v>35.71</v>
      </c>
      <c r="Q633" s="14" t="s">
        <v>8315</v>
      </c>
      <c r="R633" t="s">
        <v>8316</v>
      </c>
      <c r="S633" s="17">
        <v>42430.762222222227</v>
      </c>
      <c r="T633" s="17">
        <v>42460.720555555556</v>
      </c>
    </row>
    <row r="634" spans="1:20" ht="44.25" x14ac:dyDescent="0.75">
      <c r="A634" s="10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 s="12">
        <v>114</v>
      </c>
      <c r="P634" s="12">
        <v>37.96</v>
      </c>
      <c r="Q634" s="14" t="s">
        <v>8315</v>
      </c>
      <c r="R634" t="s">
        <v>8316</v>
      </c>
      <c r="S634" s="17">
        <v>42026.176180555558</v>
      </c>
      <c r="T634" s="17">
        <v>42064.207638888889</v>
      </c>
    </row>
    <row r="635" spans="1:20" ht="44.25" x14ac:dyDescent="0.75">
      <c r="A635" s="10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 s="12">
        <v>100</v>
      </c>
      <c r="P635" s="12">
        <v>33.33</v>
      </c>
      <c r="Q635" s="14" t="s">
        <v>8315</v>
      </c>
      <c r="R635" t="s">
        <v>8316</v>
      </c>
      <c r="S635" s="17">
        <v>41836.471180555556</v>
      </c>
      <c r="T635" s="17">
        <v>41850.471180555556</v>
      </c>
    </row>
    <row r="636" spans="1:20" ht="44.25" x14ac:dyDescent="0.75">
      <c r="A636" s="10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 s="12">
        <v>287</v>
      </c>
      <c r="P636" s="12">
        <v>58.57</v>
      </c>
      <c r="Q636" s="14" t="s">
        <v>8315</v>
      </c>
      <c r="R636" t="s">
        <v>8316</v>
      </c>
      <c r="S636" s="17">
        <v>42451.095856481479</v>
      </c>
      <c r="T636" s="17">
        <v>42465.095856481479</v>
      </c>
    </row>
    <row r="637" spans="1:20" ht="44.25" x14ac:dyDescent="0.75">
      <c r="A637" s="10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 s="12">
        <v>109</v>
      </c>
      <c r="P637" s="12">
        <v>135.63</v>
      </c>
      <c r="Q637" s="14" t="s">
        <v>8315</v>
      </c>
      <c r="R637" t="s">
        <v>8316</v>
      </c>
      <c r="S637" s="17">
        <v>42418.425983796296</v>
      </c>
      <c r="T637" s="17">
        <v>42478.384317129632</v>
      </c>
    </row>
    <row r="638" spans="1:20" ht="88.5" x14ac:dyDescent="0.75">
      <c r="A638" s="10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 s="12">
        <v>116</v>
      </c>
      <c r="P638" s="12">
        <v>30.94</v>
      </c>
      <c r="Q638" s="14" t="s">
        <v>8315</v>
      </c>
      <c r="R638" t="s">
        <v>8316</v>
      </c>
      <c r="S638" s="17">
        <v>42168.316481481481</v>
      </c>
      <c r="T638" s="17">
        <v>42198.316481481481</v>
      </c>
    </row>
    <row r="639" spans="1:20" ht="44.25" x14ac:dyDescent="0.75">
      <c r="A639" s="10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 s="12">
        <v>119</v>
      </c>
      <c r="P639" s="12">
        <v>176.09</v>
      </c>
      <c r="Q639" s="14" t="s">
        <v>8315</v>
      </c>
      <c r="R639" t="s">
        <v>8316</v>
      </c>
      <c r="S639" s="17">
        <v>41964.716319444444</v>
      </c>
      <c r="T639" s="17">
        <v>41994.716319444444</v>
      </c>
    </row>
    <row r="640" spans="1:20" ht="29.5" x14ac:dyDescent="0.75">
      <c r="A640" s="10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 s="12">
        <v>109</v>
      </c>
      <c r="P640" s="12">
        <v>151.97999999999999</v>
      </c>
      <c r="Q640" s="14" t="s">
        <v>8315</v>
      </c>
      <c r="R640" t="s">
        <v>8316</v>
      </c>
      <c r="S640" s="17">
        <v>42576.697569444441</v>
      </c>
      <c r="T640" s="17">
        <v>42636.697569444441</v>
      </c>
    </row>
    <row r="641" spans="1:20" ht="44.25" x14ac:dyDescent="0.75">
      <c r="A641" s="10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 s="12">
        <v>127</v>
      </c>
      <c r="P641" s="12">
        <v>22.61</v>
      </c>
      <c r="Q641" s="14" t="s">
        <v>8315</v>
      </c>
      <c r="R641" t="s">
        <v>8316</v>
      </c>
      <c r="S641" s="17">
        <v>42503.539976851855</v>
      </c>
      <c r="T641" s="17">
        <v>42548.791666666672</v>
      </c>
    </row>
    <row r="642" spans="1:20" ht="44.25" x14ac:dyDescent="0.75">
      <c r="A642" s="10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 s="12">
        <v>101</v>
      </c>
      <c r="P642" s="12">
        <v>18.27</v>
      </c>
      <c r="Q642" s="14" t="s">
        <v>8315</v>
      </c>
      <c r="R642" t="s">
        <v>8316</v>
      </c>
      <c r="S642" s="17">
        <v>42101.828819444447</v>
      </c>
      <c r="T642" s="17">
        <v>42123.958333333328</v>
      </c>
    </row>
    <row r="643" spans="1:20" ht="44.25" x14ac:dyDescent="0.75">
      <c r="A643" s="10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 s="12">
        <v>128</v>
      </c>
      <c r="P643" s="12">
        <v>82.26</v>
      </c>
      <c r="Q643" s="14" t="s">
        <v>8315</v>
      </c>
      <c r="R643" t="s">
        <v>8316</v>
      </c>
      <c r="S643" s="17">
        <v>42125.647534722222</v>
      </c>
      <c r="T643" s="17">
        <v>42150.647534722222</v>
      </c>
    </row>
    <row r="644" spans="1:20" ht="44.25" x14ac:dyDescent="0.75">
      <c r="A644" s="10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 s="12">
        <v>100</v>
      </c>
      <c r="P644" s="12">
        <v>68.53</v>
      </c>
      <c r="Q644" s="14" t="s">
        <v>8315</v>
      </c>
      <c r="R644" t="s">
        <v>8316</v>
      </c>
      <c r="S644" s="17">
        <v>41902.333726851852</v>
      </c>
      <c r="T644" s="17">
        <v>41932.333726851852</v>
      </c>
    </row>
    <row r="645" spans="1:20" ht="44.25" x14ac:dyDescent="0.75">
      <c r="A645" s="10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 s="12">
        <v>175</v>
      </c>
      <c r="P645" s="12">
        <v>68.06</v>
      </c>
      <c r="Q645" s="14" t="s">
        <v>8315</v>
      </c>
      <c r="R645" t="s">
        <v>8316</v>
      </c>
      <c r="S645" s="17">
        <v>42003.948425925926</v>
      </c>
      <c r="T645" s="17">
        <v>42028.207638888889</v>
      </c>
    </row>
    <row r="646" spans="1:20" ht="44.25" x14ac:dyDescent="0.75">
      <c r="A646" s="10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 s="12">
        <v>127</v>
      </c>
      <c r="P646" s="12">
        <v>72.709999999999994</v>
      </c>
      <c r="Q646" s="14" t="s">
        <v>8315</v>
      </c>
      <c r="R646" t="s">
        <v>8316</v>
      </c>
      <c r="S646" s="17">
        <v>41988.829942129625</v>
      </c>
      <c r="T646" s="17">
        <v>42046.207638888889</v>
      </c>
    </row>
    <row r="647" spans="1:20" ht="44.25" x14ac:dyDescent="0.75">
      <c r="A647" s="10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 s="12">
        <v>111</v>
      </c>
      <c r="P647" s="12">
        <v>77.19</v>
      </c>
      <c r="Q647" s="14" t="s">
        <v>8315</v>
      </c>
      <c r="R647" t="s">
        <v>8316</v>
      </c>
      <c r="S647" s="17">
        <v>41974.898599537039</v>
      </c>
      <c r="T647" s="17">
        <v>42009.851388888885</v>
      </c>
    </row>
    <row r="648" spans="1:20" ht="44.25" x14ac:dyDescent="0.75">
      <c r="A648" s="10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 s="12">
        <v>126</v>
      </c>
      <c r="P648" s="12">
        <v>55.97</v>
      </c>
      <c r="Q648" s="14" t="s">
        <v>8315</v>
      </c>
      <c r="R648" t="s">
        <v>8316</v>
      </c>
      <c r="S648" s="17">
        <v>42592.066921296297</v>
      </c>
      <c r="T648" s="17">
        <v>42617.066921296297</v>
      </c>
    </row>
    <row r="649" spans="1:20" ht="29.5" x14ac:dyDescent="0.75">
      <c r="A649" s="10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 s="12">
        <v>119</v>
      </c>
      <c r="P649" s="12">
        <v>49.69</v>
      </c>
      <c r="Q649" s="14" t="s">
        <v>8315</v>
      </c>
      <c r="R649" t="s">
        <v>8316</v>
      </c>
      <c r="S649" s="17">
        <v>42050.008368055554</v>
      </c>
      <c r="T649" s="17">
        <v>42076.290972222225</v>
      </c>
    </row>
    <row r="650" spans="1:20" ht="44.25" x14ac:dyDescent="0.75">
      <c r="A650" s="10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 s="12">
        <v>108</v>
      </c>
      <c r="P650" s="12">
        <v>79</v>
      </c>
      <c r="Q650" s="14" t="s">
        <v>8315</v>
      </c>
      <c r="R650" t="s">
        <v>8316</v>
      </c>
      <c r="S650" s="17">
        <v>41856.715069444443</v>
      </c>
      <c r="T650" s="17">
        <v>41877.715069444443</v>
      </c>
    </row>
    <row r="651" spans="1:20" ht="29.5" x14ac:dyDescent="0.75">
      <c r="A651" s="10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 s="12">
        <v>103</v>
      </c>
      <c r="P651" s="12">
        <v>77.73</v>
      </c>
      <c r="Q651" s="14" t="s">
        <v>8315</v>
      </c>
      <c r="R651" t="s">
        <v>8316</v>
      </c>
      <c r="S651" s="17">
        <v>42417.585532407407</v>
      </c>
      <c r="T651" s="17">
        <v>42432.249305555553</v>
      </c>
    </row>
    <row r="652" spans="1:20" ht="44.25" x14ac:dyDescent="0.75">
      <c r="A652" s="10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 s="12">
        <v>110</v>
      </c>
      <c r="P652" s="12">
        <v>40.78</v>
      </c>
      <c r="Q652" s="14" t="s">
        <v>8315</v>
      </c>
      <c r="R652" t="s">
        <v>8316</v>
      </c>
      <c r="S652" s="17">
        <v>41866.79886574074</v>
      </c>
      <c r="T652" s="17">
        <v>41885.207638888889</v>
      </c>
    </row>
    <row r="653" spans="1:20" ht="44.25" x14ac:dyDescent="0.75">
      <c r="A653" s="10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 s="12">
        <v>202</v>
      </c>
      <c r="P653" s="12">
        <v>59.41</v>
      </c>
      <c r="Q653" s="14" t="s">
        <v>8315</v>
      </c>
      <c r="R653" t="s">
        <v>8316</v>
      </c>
      <c r="S653" s="17">
        <v>42220.79487268519</v>
      </c>
      <c r="T653" s="17">
        <v>42246</v>
      </c>
    </row>
    <row r="654" spans="1:20" ht="29.5" x14ac:dyDescent="0.75">
      <c r="A654" s="10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 s="12">
        <v>130</v>
      </c>
      <c r="P654" s="12">
        <v>3.25</v>
      </c>
      <c r="Q654" s="14" t="s">
        <v>8315</v>
      </c>
      <c r="R654" t="s">
        <v>8316</v>
      </c>
      <c r="S654" s="17">
        <v>42628.849120370374</v>
      </c>
      <c r="T654" s="17">
        <v>42656.849120370374</v>
      </c>
    </row>
    <row r="655" spans="1:20" ht="44.25" x14ac:dyDescent="0.75">
      <c r="A655" s="10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 s="12">
        <v>104</v>
      </c>
      <c r="P655" s="12">
        <v>39.380000000000003</v>
      </c>
      <c r="Q655" s="14" t="s">
        <v>8315</v>
      </c>
      <c r="R655" t="s">
        <v>8316</v>
      </c>
      <c r="S655" s="17">
        <v>41990.99863425926</v>
      </c>
      <c r="T655" s="17">
        <v>42020.99863425926</v>
      </c>
    </row>
    <row r="656" spans="1:20" ht="59" x14ac:dyDescent="0.75">
      <c r="A656" s="10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 s="12">
        <v>100</v>
      </c>
      <c r="P656" s="12">
        <v>81.67</v>
      </c>
      <c r="Q656" s="14" t="s">
        <v>8315</v>
      </c>
      <c r="R656" t="s">
        <v>8316</v>
      </c>
      <c r="S656" s="17">
        <v>42447.894432870366</v>
      </c>
      <c r="T656" s="17">
        <v>42507.894432870366</v>
      </c>
    </row>
    <row r="657" spans="1:20" ht="44.25" x14ac:dyDescent="0.75">
      <c r="A657" s="10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 s="12">
        <v>171</v>
      </c>
      <c r="P657" s="12">
        <v>44.91</v>
      </c>
      <c r="Q657" s="14" t="s">
        <v>8315</v>
      </c>
      <c r="R657" t="s">
        <v>8316</v>
      </c>
      <c r="S657" s="17">
        <v>42283.864351851851</v>
      </c>
      <c r="T657" s="17">
        <v>42313.906018518523</v>
      </c>
    </row>
    <row r="658" spans="1:20" ht="44.25" x14ac:dyDescent="0.75">
      <c r="A658" s="10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 s="12">
        <v>113</v>
      </c>
      <c r="P658" s="12">
        <v>49.06</v>
      </c>
      <c r="Q658" s="14" t="s">
        <v>8315</v>
      </c>
      <c r="R658" t="s">
        <v>8316</v>
      </c>
      <c r="S658" s="17">
        <v>42483.015694444446</v>
      </c>
      <c r="T658" s="17">
        <v>42489.290972222225</v>
      </c>
    </row>
    <row r="659" spans="1:20" ht="59" x14ac:dyDescent="0.75">
      <c r="A659" s="10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 s="12">
        <v>184</v>
      </c>
      <c r="P659" s="12">
        <v>30.67</v>
      </c>
      <c r="Q659" s="14" t="s">
        <v>8315</v>
      </c>
      <c r="R659" t="s">
        <v>8316</v>
      </c>
      <c r="S659" s="17">
        <v>42383.793124999997</v>
      </c>
      <c r="T659" s="17">
        <v>42413.793124999997</v>
      </c>
    </row>
    <row r="660" spans="1:20" ht="44.25" x14ac:dyDescent="0.75">
      <c r="A660" s="10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 s="12">
        <v>130</v>
      </c>
      <c r="P660" s="12">
        <v>61.06</v>
      </c>
      <c r="Q660" s="14" t="s">
        <v>8315</v>
      </c>
      <c r="R660" t="s">
        <v>8316</v>
      </c>
      <c r="S660" s="17">
        <v>42566.604826388888</v>
      </c>
      <c r="T660" s="17">
        <v>42596.604826388888</v>
      </c>
    </row>
    <row r="661" spans="1:20" ht="29.5" x14ac:dyDescent="0.75">
      <c r="A661" s="10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 s="12">
        <v>105</v>
      </c>
      <c r="P661" s="12">
        <v>29</v>
      </c>
      <c r="Q661" s="14" t="s">
        <v>8315</v>
      </c>
      <c r="R661" t="s">
        <v>8316</v>
      </c>
      <c r="S661" s="17">
        <v>42338.963912037041</v>
      </c>
      <c r="T661" s="17">
        <v>42353</v>
      </c>
    </row>
    <row r="662" spans="1:20" ht="44.25" x14ac:dyDescent="0.75">
      <c r="A662" s="10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 s="12">
        <v>100</v>
      </c>
      <c r="P662" s="12">
        <v>29.63</v>
      </c>
      <c r="Q662" s="14" t="s">
        <v>8315</v>
      </c>
      <c r="R662" t="s">
        <v>8316</v>
      </c>
      <c r="S662" s="17">
        <v>42506.709375000006</v>
      </c>
      <c r="T662" s="17">
        <v>42538.583333333328</v>
      </c>
    </row>
    <row r="663" spans="1:20" ht="44.25" x14ac:dyDescent="0.75">
      <c r="A663" s="10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 s="12">
        <v>153</v>
      </c>
      <c r="P663" s="12">
        <v>143.1</v>
      </c>
      <c r="Q663" s="14" t="s">
        <v>8315</v>
      </c>
      <c r="R663" t="s">
        <v>8316</v>
      </c>
      <c r="S663" s="17">
        <v>42429.991724537031</v>
      </c>
      <c r="T663" s="17">
        <v>42459.950057870374</v>
      </c>
    </row>
    <row r="664" spans="1:20" ht="44.25" x14ac:dyDescent="0.75">
      <c r="A664" s="10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 s="12">
        <v>162</v>
      </c>
      <c r="P664" s="12">
        <v>52.35</v>
      </c>
      <c r="Q664" s="14" t="s">
        <v>8315</v>
      </c>
      <c r="R664" t="s">
        <v>8316</v>
      </c>
      <c r="S664" s="17">
        <v>42203.432129629626</v>
      </c>
      <c r="T664" s="17">
        <v>42233.432129629626</v>
      </c>
    </row>
    <row r="665" spans="1:20" ht="44.25" x14ac:dyDescent="0.75">
      <c r="A665" s="10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 s="12">
        <v>136</v>
      </c>
      <c r="P665" s="12">
        <v>66.67</v>
      </c>
      <c r="Q665" s="14" t="s">
        <v>8315</v>
      </c>
      <c r="R665" t="s">
        <v>8316</v>
      </c>
      <c r="S665" s="17">
        <v>42072.370381944449</v>
      </c>
      <c r="T665" s="17">
        <v>42102.370381944449</v>
      </c>
    </row>
    <row r="666" spans="1:20" ht="44.25" x14ac:dyDescent="0.75">
      <c r="A666" s="10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 s="12">
        <v>144</v>
      </c>
      <c r="P666" s="12">
        <v>126.67</v>
      </c>
      <c r="Q666" s="14" t="s">
        <v>8315</v>
      </c>
      <c r="R666" t="s">
        <v>8316</v>
      </c>
      <c r="S666" s="17">
        <v>41789.726979166669</v>
      </c>
      <c r="T666" s="17">
        <v>41799.726979166669</v>
      </c>
    </row>
    <row r="667" spans="1:20" ht="29.5" x14ac:dyDescent="0.75">
      <c r="A667" s="10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 s="12">
        <v>100</v>
      </c>
      <c r="P667" s="12">
        <v>62.5</v>
      </c>
      <c r="Q667" s="14" t="s">
        <v>8315</v>
      </c>
      <c r="R667" t="s">
        <v>8316</v>
      </c>
      <c r="S667" s="17">
        <v>41788.58997685185</v>
      </c>
      <c r="T667" s="17">
        <v>41818.58997685185</v>
      </c>
    </row>
    <row r="668" spans="1:20" ht="44.25" x14ac:dyDescent="0.75">
      <c r="A668" s="10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 s="12">
        <v>101</v>
      </c>
      <c r="P668" s="12">
        <v>35.49</v>
      </c>
      <c r="Q668" s="14" t="s">
        <v>8315</v>
      </c>
      <c r="R668" t="s">
        <v>8316</v>
      </c>
      <c r="S668" s="17">
        <v>42144.041851851856</v>
      </c>
      <c r="T668" s="17">
        <v>42174.041851851856</v>
      </c>
    </row>
    <row r="669" spans="1:20" ht="44.25" x14ac:dyDescent="0.75">
      <c r="A669" s="10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 s="12">
        <v>107</v>
      </c>
      <c r="P669" s="12">
        <v>37.08</v>
      </c>
      <c r="Q669" s="14" t="s">
        <v>8315</v>
      </c>
      <c r="R669" t="s">
        <v>8316</v>
      </c>
      <c r="S669" s="17">
        <v>42318.593703703707</v>
      </c>
      <c r="T669" s="17">
        <v>42348.593703703707</v>
      </c>
    </row>
    <row r="670" spans="1:20" ht="44.25" x14ac:dyDescent="0.75">
      <c r="A670" s="10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 s="12">
        <v>125</v>
      </c>
      <c r="P670" s="12">
        <v>69.33</v>
      </c>
      <c r="Q670" s="14" t="s">
        <v>8315</v>
      </c>
      <c r="R670" t="s">
        <v>8316</v>
      </c>
      <c r="S670" s="17">
        <v>42052.949814814812</v>
      </c>
      <c r="T670" s="17">
        <v>42082.908148148148</v>
      </c>
    </row>
    <row r="671" spans="1:20" ht="44.25" x14ac:dyDescent="0.75">
      <c r="A671" s="10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 s="12">
        <v>119</v>
      </c>
      <c r="P671" s="12">
        <v>17.25</v>
      </c>
      <c r="Q671" s="14" t="s">
        <v>8315</v>
      </c>
      <c r="R671" t="s">
        <v>8316</v>
      </c>
      <c r="S671" s="17">
        <v>42779.610289351855</v>
      </c>
      <c r="T671" s="17">
        <v>42794</v>
      </c>
    </row>
    <row r="672" spans="1:20" ht="44.25" x14ac:dyDescent="0.75">
      <c r="A672" s="10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 s="12">
        <v>101</v>
      </c>
      <c r="P672" s="12">
        <v>36.07</v>
      </c>
      <c r="Q672" s="14" t="s">
        <v>8315</v>
      </c>
      <c r="R672" t="s">
        <v>8316</v>
      </c>
      <c r="S672" s="17">
        <v>42128.627893518518</v>
      </c>
      <c r="T672" s="17">
        <v>42158.627893518518</v>
      </c>
    </row>
    <row r="673" spans="1:20" ht="44.25" x14ac:dyDescent="0.75">
      <c r="A673" s="10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 s="12">
        <v>113</v>
      </c>
      <c r="P673" s="12">
        <v>66.47</v>
      </c>
      <c r="Q673" s="14" t="s">
        <v>8315</v>
      </c>
      <c r="R673" t="s">
        <v>8316</v>
      </c>
      <c r="S673" s="17">
        <v>42661.132245370376</v>
      </c>
      <c r="T673" s="17">
        <v>42693.916666666672</v>
      </c>
    </row>
    <row r="674" spans="1:20" ht="44.25" x14ac:dyDescent="0.75">
      <c r="A674" s="10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 s="12">
        <v>105</v>
      </c>
      <c r="P674" s="12">
        <v>56.07</v>
      </c>
      <c r="Q674" s="14" t="s">
        <v>8315</v>
      </c>
      <c r="R674" t="s">
        <v>8316</v>
      </c>
      <c r="S674" s="17">
        <v>42037.938206018516</v>
      </c>
      <c r="T674" s="17">
        <v>42068.166666666672</v>
      </c>
    </row>
    <row r="675" spans="1:20" ht="44.25" x14ac:dyDescent="0.75">
      <c r="A675" s="10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 s="12">
        <v>110</v>
      </c>
      <c r="P675" s="12">
        <v>47.03</v>
      </c>
      <c r="Q675" s="14" t="s">
        <v>8315</v>
      </c>
      <c r="R675" t="s">
        <v>8316</v>
      </c>
      <c r="S675" s="17">
        <v>42619.935694444444</v>
      </c>
      <c r="T675" s="17">
        <v>42643.875</v>
      </c>
    </row>
    <row r="676" spans="1:20" ht="29.5" x14ac:dyDescent="0.75">
      <c r="A676" s="10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 s="12">
        <v>100</v>
      </c>
      <c r="P676" s="12">
        <v>47.67</v>
      </c>
      <c r="Q676" s="14" t="s">
        <v>8315</v>
      </c>
      <c r="R676" t="s">
        <v>8316</v>
      </c>
      <c r="S676" s="17">
        <v>41877.221886574072</v>
      </c>
      <c r="T676" s="17">
        <v>41910.140972222223</v>
      </c>
    </row>
    <row r="677" spans="1:20" ht="29.5" x14ac:dyDescent="0.75">
      <c r="A677" s="10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 s="12">
        <v>120</v>
      </c>
      <c r="P677" s="12">
        <v>88.24</v>
      </c>
      <c r="Q677" s="14" t="s">
        <v>8315</v>
      </c>
      <c r="R677" t="s">
        <v>8316</v>
      </c>
      <c r="S677" s="17">
        <v>41828.736921296295</v>
      </c>
      <c r="T677" s="17">
        <v>41846.291666666664</v>
      </c>
    </row>
    <row r="678" spans="1:20" ht="73.75" x14ac:dyDescent="0.75">
      <c r="A678" s="10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 s="12">
        <v>105</v>
      </c>
      <c r="P678" s="12">
        <v>80.72</v>
      </c>
      <c r="Q678" s="14" t="s">
        <v>8315</v>
      </c>
      <c r="R678" t="s">
        <v>8316</v>
      </c>
      <c r="S678" s="17">
        <v>42545.774189814809</v>
      </c>
      <c r="T678" s="17">
        <v>42605.774189814809</v>
      </c>
    </row>
    <row r="679" spans="1:20" ht="44.25" x14ac:dyDescent="0.75">
      <c r="A679" s="10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 s="12">
        <v>103</v>
      </c>
      <c r="P679" s="12">
        <v>39.49</v>
      </c>
      <c r="Q679" s="14" t="s">
        <v>8315</v>
      </c>
      <c r="R679" t="s">
        <v>8316</v>
      </c>
      <c r="S679" s="17">
        <v>42157.652511574073</v>
      </c>
      <c r="T679" s="17">
        <v>42187.652511574073</v>
      </c>
    </row>
    <row r="680" spans="1:20" ht="44.25" x14ac:dyDescent="0.75">
      <c r="A680" s="10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 s="12">
        <v>102</v>
      </c>
      <c r="P680" s="12">
        <v>84.85</v>
      </c>
      <c r="Q680" s="14" t="s">
        <v>8315</v>
      </c>
      <c r="R680" t="s">
        <v>8316</v>
      </c>
      <c r="S680" s="17">
        <v>41846.667326388888</v>
      </c>
      <c r="T680" s="17">
        <v>41867.667326388888</v>
      </c>
    </row>
    <row r="681" spans="1:20" ht="44.25" x14ac:dyDescent="0.75">
      <c r="A681" s="10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 s="12">
        <v>100</v>
      </c>
      <c r="P681" s="12">
        <v>68.97</v>
      </c>
      <c r="Q681" s="14" t="s">
        <v>8315</v>
      </c>
      <c r="R681" t="s">
        <v>8316</v>
      </c>
      <c r="S681" s="17">
        <v>42460.741747685184</v>
      </c>
      <c r="T681" s="17">
        <v>42511.165972222225</v>
      </c>
    </row>
    <row r="682" spans="1:20" ht="29.5" x14ac:dyDescent="0.75">
      <c r="A682" s="10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 s="12">
        <v>100</v>
      </c>
      <c r="P682" s="12">
        <v>550.04</v>
      </c>
      <c r="Q682" s="14" t="s">
        <v>8315</v>
      </c>
      <c r="R682" t="s">
        <v>8316</v>
      </c>
      <c r="S682" s="17">
        <v>41887.292187500003</v>
      </c>
      <c r="T682" s="17">
        <v>41917.292187500003</v>
      </c>
    </row>
    <row r="683" spans="1:20" ht="44.25" x14ac:dyDescent="0.75">
      <c r="A683" s="10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 s="12">
        <v>104</v>
      </c>
      <c r="P683" s="12">
        <v>97.5</v>
      </c>
      <c r="Q683" s="14" t="s">
        <v>8315</v>
      </c>
      <c r="R683" t="s">
        <v>8316</v>
      </c>
      <c r="S683" s="17">
        <v>41780.712893518517</v>
      </c>
      <c r="T683" s="17">
        <v>41806.712893518517</v>
      </c>
    </row>
    <row r="684" spans="1:20" ht="44.25" x14ac:dyDescent="0.75">
      <c r="A684" s="10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 s="12">
        <v>100</v>
      </c>
      <c r="P684" s="12">
        <v>29.41</v>
      </c>
      <c r="Q684" s="14" t="s">
        <v>8315</v>
      </c>
      <c r="R684" t="s">
        <v>8316</v>
      </c>
      <c r="S684" s="17">
        <v>42381.478981481487</v>
      </c>
      <c r="T684" s="17">
        <v>42402.478981481487</v>
      </c>
    </row>
    <row r="685" spans="1:20" ht="44.25" x14ac:dyDescent="0.75">
      <c r="A685" s="10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 s="12">
        <v>104</v>
      </c>
      <c r="P685" s="12">
        <v>57.78</v>
      </c>
      <c r="Q685" s="14" t="s">
        <v>8315</v>
      </c>
      <c r="R685" t="s">
        <v>8316</v>
      </c>
      <c r="S685" s="17">
        <v>41828.646319444444</v>
      </c>
      <c r="T685" s="17">
        <v>41861.665972222225</v>
      </c>
    </row>
    <row r="686" spans="1:20" ht="44.25" x14ac:dyDescent="0.75">
      <c r="A686" s="10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 s="12">
        <v>251</v>
      </c>
      <c r="P686" s="12">
        <v>44.24</v>
      </c>
      <c r="Q686" s="14" t="s">
        <v>8315</v>
      </c>
      <c r="R686" t="s">
        <v>8316</v>
      </c>
      <c r="S686" s="17">
        <v>42596.644699074073</v>
      </c>
      <c r="T686" s="17">
        <v>42607.165972222225</v>
      </c>
    </row>
    <row r="687" spans="1:20" ht="44.25" x14ac:dyDescent="0.75">
      <c r="A687" s="10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 s="12">
        <v>101</v>
      </c>
      <c r="P687" s="12">
        <v>60.91</v>
      </c>
      <c r="Q687" s="14" t="s">
        <v>8315</v>
      </c>
      <c r="R687" t="s">
        <v>8316</v>
      </c>
      <c r="S687" s="17">
        <v>42191.363506944443</v>
      </c>
      <c r="T687" s="17">
        <v>42221.363506944443</v>
      </c>
    </row>
    <row r="688" spans="1:20" ht="44.25" x14ac:dyDescent="0.75">
      <c r="A688" s="10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 s="12">
        <v>174</v>
      </c>
      <c r="P688" s="12">
        <v>68.84</v>
      </c>
      <c r="Q688" s="14" t="s">
        <v>8315</v>
      </c>
      <c r="R688" t="s">
        <v>8316</v>
      </c>
      <c r="S688" s="17">
        <v>42440.416504629626</v>
      </c>
      <c r="T688" s="17">
        <v>42463.708333333328</v>
      </c>
    </row>
    <row r="689" spans="1:20" ht="44.25" x14ac:dyDescent="0.75">
      <c r="A689" s="10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 s="12">
        <v>116</v>
      </c>
      <c r="P689" s="12">
        <v>73.58</v>
      </c>
      <c r="Q689" s="14" t="s">
        <v>8315</v>
      </c>
      <c r="R689" t="s">
        <v>8316</v>
      </c>
      <c r="S689" s="17">
        <v>42173.803217592591</v>
      </c>
      <c r="T689" s="17">
        <v>42203.290972222225</v>
      </c>
    </row>
    <row r="690" spans="1:20" ht="44.25" x14ac:dyDescent="0.75">
      <c r="A690" s="10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 s="12">
        <v>106</v>
      </c>
      <c r="P690" s="12">
        <v>115.02</v>
      </c>
      <c r="Q690" s="14" t="s">
        <v>8315</v>
      </c>
      <c r="R690" t="s">
        <v>8316</v>
      </c>
      <c r="S690" s="17">
        <v>42737.910138888896</v>
      </c>
      <c r="T690" s="17">
        <v>42767.957638888889</v>
      </c>
    </row>
    <row r="691" spans="1:20" ht="44.25" x14ac:dyDescent="0.75">
      <c r="A691" s="10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 s="12">
        <v>111</v>
      </c>
      <c r="P691" s="12">
        <v>110.75</v>
      </c>
      <c r="Q691" s="14" t="s">
        <v>8315</v>
      </c>
      <c r="R691" t="s">
        <v>8316</v>
      </c>
      <c r="S691" s="17">
        <v>42499.629849537043</v>
      </c>
      <c r="T691" s="17">
        <v>42522.904166666667</v>
      </c>
    </row>
    <row r="692" spans="1:20" ht="29.5" x14ac:dyDescent="0.75">
      <c r="A692" s="10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 s="12">
        <v>101</v>
      </c>
      <c r="P692" s="12">
        <v>75.5</v>
      </c>
      <c r="Q692" s="14" t="s">
        <v>8315</v>
      </c>
      <c r="R692" t="s">
        <v>8316</v>
      </c>
      <c r="S692" s="17">
        <v>41775.858564814815</v>
      </c>
      <c r="T692" s="17">
        <v>41822.165972222225</v>
      </c>
    </row>
    <row r="693" spans="1:20" ht="44.25" x14ac:dyDescent="0.75">
      <c r="A693" s="10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 s="12">
        <v>102</v>
      </c>
      <c r="P693" s="12">
        <v>235.46</v>
      </c>
      <c r="Q693" s="14" t="s">
        <v>8315</v>
      </c>
      <c r="R693" t="s">
        <v>8316</v>
      </c>
      <c r="S693" s="17">
        <v>42055.277199074073</v>
      </c>
      <c r="T693" s="17">
        <v>42082.610416666663</v>
      </c>
    </row>
    <row r="694" spans="1:20" ht="59" x14ac:dyDescent="0.75">
      <c r="A694" s="10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 s="12">
        <v>100</v>
      </c>
      <c r="P694" s="12">
        <v>11.36</v>
      </c>
      <c r="Q694" s="14" t="s">
        <v>8315</v>
      </c>
      <c r="R694" t="s">
        <v>8316</v>
      </c>
      <c r="S694" s="17">
        <v>41971.881076388891</v>
      </c>
      <c r="T694" s="17">
        <v>41996.881076388891</v>
      </c>
    </row>
    <row r="695" spans="1:20" ht="44.25" x14ac:dyDescent="0.75">
      <c r="A695" s="10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 s="12">
        <v>111</v>
      </c>
      <c r="P695" s="12">
        <v>92.5</v>
      </c>
      <c r="Q695" s="14" t="s">
        <v>8315</v>
      </c>
      <c r="R695" t="s">
        <v>8316</v>
      </c>
      <c r="S695" s="17">
        <v>42447.896666666667</v>
      </c>
      <c r="T695" s="17">
        <v>42470.166666666672</v>
      </c>
    </row>
    <row r="696" spans="1:20" ht="44.25" x14ac:dyDescent="0.75">
      <c r="A696" s="10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 s="12">
        <v>101</v>
      </c>
      <c r="P696" s="12">
        <v>202.85</v>
      </c>
      <c r="Q696" s="14" t="s">
        <v>8315</v>
      </c>
      <c r="R696" t="s">
        <v>8316</v>
      </c>
      <c r="S696" s="17">
        <v>42064.220069444447</v>
      </c>
      <c r="T696" s="17">
        <v>42094.178402777776</v>
      </c>
    </row>
    <row r="697" spans="1:20" ht="44.25" x14ac:dyDescent="0.75">
      <c r="A697" s="10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 s="12">
        <v>104</v>
      </c>
      <c r="P697" s="12">
        <v>26</v>
      </c>
      <c r="Q697" s="14" t="s">
        <v>8315</v>
      </c>
      <c r="R697" t="s">
        <v>8316</v>
      </c>
      <c r="S697" s="17">
        <v>42665.451736111107</v>
      </c>
      <c r="T697" s="17">
        <v>42725.493402777778</v>
      </c>
    </row>
    <row r="698" spans="1:20" ht="44.25" x14ac:dyDescent="0.75">
      <c r="A698" s="10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 s="12">
        <v>109</v>
      </c>
      <c r="P698" s="12">
        <v>46.05</v>
      </c>
      <c r="Q698" s="14" t="s">
        <v>8315</v>
      </c>
      <c r="R698" t="s">
        <v>8316</v>
      </c>
      <c r="S698" s="17">
        <v>42523.248715277776</v>
      </c>
      <c r="T698" s="17">
        <v>42537.248715277776</v>
      </c>
    </row>
    <row r="699" spans="1:20" ht="44.25" x14ac:dyDescent="0.75">
      <c r="A699" s="10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 s="12">
        <v>115</v>
      </c>
      <c r="P699" s="12">
        <v>51</v>
      </c>
      <c r="Q699" s="14" t="s">
        <v>8315</v>
      </c>
      <c r="R699" t="s">
        <v>8316</v>
      </c>
      <c r="S699" s="17">
        <v>42294.808124999996</v>
      </c>
      <c r="T699" s="17">
        <v>42305.829166666663</v>
      </c>
    </row>
    <row r="700" spans="1:20" ht="29.5" x14ac:dyDescent="0.75">
      <c r="A700" s="10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 s="12">
        <v>100</v>
      </c>
      <c r="P700" s="12">
        <v>31.58</v>
      </c>
      <c r="Q700" s="14" t="s">
        <v>8315</v>
      </c>
      <c r="R700" t="s">
        <v>8316</v>
      </c>
      <c r="S700" s="17">
        <v>41822.90488425926</v>
      </c>
      <c r="T700" s="17">
        <v>41844.291666666664</v>
      </c>
    </row>
    <row r="701" spans="1:20" ht="44.25" x14ac:dyDescent="0.75">
      <c r="A701" s="10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 s="12">
        <v>103</v>
      </c>
      <c r="P701" s="12">
        <v>53.36</v>
      </c>
      <c r="Q701" s="14" t="s">
        <v>8315</v>
      </c>
      <c r="R701" t="s">
        <v>8316</v>
      </c>
      <c r="S701" s="17">
        <v>42173.970127314817</v>
      </c>
      <c r="T701" s="17">
        <v>42203.970127314817</v>
      </c>
    </row>
    <row r="702" spans="1:20" ht="44.25" x14ac:dyDescent="0.75">
      <c r="A702" s="10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 s="12">
        <v>104</v>
      </c>
      <c r="P702" s="12">
        <v>36.96</v>
      </c>
      <c r="Q702" s="14" t="s">
        <v>8315</v>
      </c>
      <c r="R702" t="s">
        <v>8316</v>
      </c>
      <c r="S702" s="17">
        <v>42185.556157407409</v>
      </c>
      <c r="T702" s="17">
        <v>42208.772916666669</v>
      </c>
    </row>
    <row r="703" spans="1:20" ht="44.25" x14ac:dyDescent="0.75">
      <c r="A703" s="10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 s="12">
        <v>138</v>
      </c>
      <c r="P703" s="12">
        <v>81.290000000000006</v>
      </c>
      <c r="Q703" s="14" t="s">
        <v>8315</v>
      </c>
      <c r="R703" t="s">
        <v>8316</v>
      </c>
      <c r="S703" s="17">
        <v>42136.675196759257</v>
      </c>
      <c r="T703" s="17">
        <v>42166.675196759257</v>
      </c>
    </row>
    <row r="704" spans="1:20" ht="44.25" x14ac:dyDescent="0.75">
      <c r="A704" s="10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 s="12">
        <v>110</v>
      </c>
      <c r="P704" s="12">
        <v>20.079999999999998</v>
      </c>
      <c r="Q704" s="14" t="s">
        <v>8315</v>
      </c>
      <c r="R704" t="s">
        <v>8316</v>
      </c>
      <c r="S704" s="17">
        <v>42142.514016203699</v>
      </c>
      <c r="T704" s="17">
        <v>42155.958333333328</v>
      </c>
    </row>
    <row r="705" spans="1:20" ht="44.25" x14ac:dyDescent="0.75">
      <c r="A705" s="10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 s="12">
        <v>101</v>
      </c>
      <c r="P705" s="12">
        <v>88.25</v>
      </c>
      <c r="Q705" s="14" t="s">
        <v>8315</v>
      </c>
      <c r="R705" t="s">
        <v>8316</v>
      </c>
      <c r="S705" s="17">
        <v>41820.62809027778</v>
      </c>
      <c r="T705" s="17">
        <v>41841.165972222225</v>
      </c>
    </row>
    <row r="706" spans="1:20" ht="44.25" x14ac:dyDescent="0.75">
      <c r="A706" s="10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 s="12">
        <v>102</v>
      </c>
      <c r="P706" s="12">
        <v>53.44</v>
      </c>
      <c r="Q706" s="14" t="s">
        <v>8315</v>
      </c>
      <c r="R706" t="s">
        <v>8316</v>
      </c>
      <c r="S706" s="17">
        <v>41878.946574074071</v>
      </c>
      <c r="T706" s="17">
        <v>41908.946574074071</v>
      </c>
    </row>
    <row r="707" spans="1:20" ht="44.25" x14ac:dyDescent="0.75">
      <c r="A707" s="10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 s="12">
        <v>114</v>
      </c>
      <c r="P707" s="12">
        <v>39.869999999999997</v>
      </c>
      <c r="Q707" s="14" t="s">
        <v>8315</v>
      </c>
      <c r="R707" t="s">
        <v>8316</v>
      </c>
      <c r="S707" s="17">
        <v>41914.295104166667</v>
      </c>
      <c r="T707" s="17">
        <v>41948.536111111112</v>
      </c>
    </row>
    <row r="708" spans="1:20" ht="44.25" x14ac:dyDescent="0.75">
      <c r="A708" s="10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 s="12">
        <v>100</v>
      </c>
      <c r="P708" s="12">
        <v>145.16</v>
      </c>
      <c r="Q708" s="14" t="s">
        <v>8315</v>
      </c>
      <c r="R708" t="s">
        <v>8316</v>
      </c>
      <c r="S708" s="17">
        <v>42556.873020833329</v>
      </c>
      <c r="T708" s="17">
        <v>42616.873020833329</v>
      </c>
    </row>
    <row r="709" spans="1:20" ht="44.25" x14ac:dyDescent="0.75">
      <c r="A709" s="10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 s="12">
        <v>140</v>
      </c>
      <c r="P709" s="12">
        <v>23.33</v>
      </c>
      <c r="Q709" s="14" t="s">
        <v>8315</v>
      </c>
      <c r="R709" t="s">
        <v>8316</v>
      </c>
      <c r="S709" s="17">
        <v>42493.597013888888</v>
      </c>
      <c r="T709" s="17">
        <v>42505.958333333328</v>
      </c>
    </row>
    <row r="710" spans="1:20" ht="44.25" x14ac:dyDescent="0.75">
      <c r="A710" s="10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 s="12">
        <v>129</v>
      </c>
      <c r="P710" s="12">
        <v>64.38</v>
      </c>
      <c r="Q710" s="14" t="s">
        <v>8315</v>
      </c>
      <c r="R710" t="s">
        <v>8316</v>
      </c>
      <c r="S710" s="17">
        <v>41876.815787037034</v>
      </c>
      <c r="T710" s="17">
        <v>41894.815787037034</v>
      </c>
    </row>
    <row r="711" spans="1:20" ht="44.25" x14ac:dyDescent="0.75">
      <c r="A711" s="10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 s="12">
        <v>103</v>
      </c>
      <c r="P711" s="12">
        <v>62.05</v>
      </c>
      <c r="Q711" s="14" t="s">
        <v>8315</v>
      </c>
      <c r="R711" t="s">
        <v>8316</v>
      </c>
      <c r="S711" s="17">
        <v>41802.574282407404</v>
      </c>
      <c r="T711" s="17">
        <v>41823.165972222225</v>
      </c>
    </row>
    <row r="712" spans="1:20" ht="29.5" x14ac:dyDescent="0.75">
      <c r="A712" s="10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 s="12">
        <v>103</v>
      </c>
      <c r="P712" s="12">
        <v>66.13</v>
      </c>
      <c r="Q712" s="14" t="s">
        <v>8315</v>
      </c>
      <c r="R712" t="s">
        <v>8316</v>
      </c>
      <c r="S712" s="17">
        <v>42120.531226851846</v>
      </c>
      <c r="T712" s="17">
        <v>42155.531226851846</v>
      </c>
    </row>
    <row r="713" spans="1:20" ht="44.25" x14ac:dyDescent="0.75">
      <c r="A713" s="10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 s="12">
        <v>110</v>
      </c>
      <c r="P713" s="12">
        <v>73.400000000000006</v>
      </c>
      <c r="Q713" s="14" t="s">
        <v>8315</v>
      </c>
      <c r="R713" t="s">
        <v>8316</v>
      </c>
      <c r="S713" s="17">
        <v>41786.761354166665</v>
      </c>
      <c r="T713" s="17">
        <v>41821.207638888889</v>
      </c>
    </row>
    <row r="714" spans="1:20" ht="44.25" x14ac:dyDescent="0.75">
      <c r="A714" s="10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 s="12">
        <v>113</v>
      </c>
      <c r="P714" s="12">
        <v>99.5</v>
      </c>
      <c r="Q714" s="14" t="s">
        <v>8315</v>
      </c>
      <c r="R714" t="s">
        <v>8316</v>
      </c>
      <c r="S714" s="17">
        <v>42627.454097222217</v>
      </c>
      <c r="T714" s="17">
        <v>42648.454097222217</v>
      </c>
    </row>
    <row r="715" spans="1:20" ht="59" x14ac:dyDescent="0.75">
      <c r="A715" s="10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 s="12">
        <v>112</v>
      </c>
      <c r="P715" s="12">
        <v>62.17</v>
      </c>
      <c r="Q715" s="14" t="s">
        <v>8315</v>
      </c>
      <c r="R715" t="s">
        <v>8316</v>
      </c>
      <c r="S715" s="17">
        <v>42374.651504629626</v>
      </c>
      <c r="T715" s="17">
        <v>42384.651504629626</v>
      </c>
    </row>
    <row r="716" spans="1:20" ht="44.25" x14ac:dyDescent="0.75">
      <c r="A716" s="10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 s="12">
        <v>139</v>
      </c>
      <c r="P716" s="12">
        <v>62.33</v>
      </c>
      <c r="Q716" s="14" t="s">
        <v>8315</v>
      </c>
      <c r="R716" t="s">
        <v>8316</v>
      </c>
      <c r="S716" s="17">
        <v>41772.685393518521</v>
      </c>
      <c r="T716" s="17">
        <v>41806.290972222225</v>
      </c>
    </row>
    <row r="717" spans="1:20" ht="44.25" x14ac:dyDescent="0.75">
      <c r="A717" s="10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 s="12">
        <v>111</v>
      </c>
      <c r="P717" s="12">
        <v>58.79</v>
      </c>
      <c r="Q717" s="14" t="s">
        <v>8315</v>
      </c>
      <c r="R717" t="s">
        <v>8316</v>
      </c>
      <c r="S717" s="17">
        <v>42633.116851851853</v>
      </c>
      <c r="T717" s="17">
        <v>42663.116851851853</v>
      </c>
    </row>
    <row r="718" spans="1:20" ht="44.25" x14ac:dyDescent="0.75">
      <c r="A718" s="10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 s="12">
        <v>139</v>
      </c>
      <c r="P718" s="12">
        <v>45.35</v>
      </c>
      <c r="Q718" s="14" t="s">
        <v>8315</v>
      </c>
      <c r="R718" t="s">
        <v>8316</v>
      </c>
      <c r="S718" s="17">
        <v>42219.180393518516</v>
      </c>
      <c r="T718" s="17">
        <v>42249.180393518516</v>
      </c>
    </row>
    <row r="719" spans="1:20" ht="44.25" x14ac:dyDescent="0.75">
      <c r="A719" s="10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 s="12">
        <v>106</v>
      </c>
      <c r="P719" s="12">
        <v>41.94</v>
      </c>
      <c r="Q719" s="14" t="s">
        <v>8315</v>
      </c>
      <c r="R719" t="s">
        <v>8316</v>
      </c>
      <c r="S719" s="17">
        <v>41753.593275462961</v>
      </c>
      <c r="T719" s="17">
        <v>41778.875</v>
      </c>
    </row>
    <row r="720" spans="1:20" ht="44.25" x14ac:dyDescent="0.75">
      <c r="A720" s="10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 s="12">
        <v>101</v>
      </c>
      <c r="P720" s="12">
        <v>59.17</v>
      </c>
      <c r="Q720" s="14" t="s">
        <v>8315</v>
      </c>
      <c r="R720" t="s">
        <v>8316</v>
      </c>
      <c r="S720" s="17">
        <v>42230.662731481483</v>
      </c>
      <c r="T720" s="17">
        <v>42245.165972222225</v>
      </c>
    </row>
    <row r="721" spans="1:20" ht="44.25" x14ac:dyDescent="0.75">
      <c r="A721" s="10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 s="12">
        <v>100</v>
      </c>
      <c r="P721" s="12">
        <v>200.49</v>
      </c>
      <c r="Q721" s="14" t="s">
        <v>8315</v>
      </c>
      <c r="R721" t="s">
        <v>8316</v>
      </c>
      <c r="S721" s="17">
        <v>41787.218229166669</v>
      </c>
      <c r="T721" s="17">
        <v>41817.218229166669</v>
      </c>
    </row>
    <row r="722" spans="1:20" ht="44.25" x14ac:dyDescent="0.75">
      <c r="A722" s="10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 s="12">
        <v>109</v>
      </c>
      <c r="P722" s="12">
        <v>83.97</v>
      </c>
      <c r="Q722" s="14" t="s">
        <v>8315</v>
      </c>
      <c r="R722" t="s">
        <v>8316</v>
      </c>
      <c r="S722" s="17">
        <v>41829.787083333329</v>
      </c>
      <c r="T722" s="17">
        <v>41859.787083333329</v>
      </c>
    </row>
    <row r="723" spans="1:20" ht="44.25" x14ac:dyDescent="0.75">
      <c r="A723" s="10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 s="12">
        <v>118</v>
      </c>
      <c r="P723" s="12">
        <v>57.26</v>
      </c>
      <c r="Q723" s="14" t="s">
        <v>8315</v>
      </c>
      <c r="R723" t="s">
        <v>8316</v>
      </c>
      <c r="S723" s="17">
        <v>42147.826840277776</v>
      </c>
      <c r="T723" s="17">
        <v>42176.934027777781</v>
      </c>
    </row>
    <row r="724" spans="1:20" ht="44.25" x14ac:dyDescent="0.75">
      <c r="A724" s="10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 s="12">
        <v>120</v>
      </c>
      <c r="P724" s="12">
        <v>58.06</v>
      </c>
      <c r="Q724" s="14" t="s">
        <v>8315</v>
      </c>
      <c r="R724" t="s">
        <v>8316</v>
      </c>
      <c r="S724" s="17">
        <v>41940.598182870373</v>
      </c>
      <c r="T724" s="17">
        <v>41970.639849537038</v>
      </c>
    </row>
    <row r="725" spans="1:20" ht="44.25" x14ac:dyDescent="0.75">
      <c r="A725" s="10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 s="12">
        <v>128</v>
      </c>
      <c r="P725" s="12">
        <v>186.8</v>
      </c>
      <c r="Q725" s="14" t="s">
        <v>8315</v>
      </c>
      <c r="R725" t="s">
        <v>8316</v>
      </c>
      <c r="S725" s="17">
        <v>42020.700567129628</v>
      </c>
      <c r="T725" s="17">
        <v>42065.207638888889</v>
      </c>
    </row>
    <row r="726" spans="1:20" ht="29.5" x14ac:dyDescent="0.75">
      <c r="A726" s="10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 s="12">
        <v>126</v>
      </c>
      <c r="P726" s="12">
        <v>74.12</v>
      </c>
      <c r="Q726" s="14" t="s">
        <v>8315</v>
      </c>
      <c r="R726" t="s">
        <v>8316</v>
      </c>
      <c r="S726" s="17">
        <v>41891.96503472222</v>
      </c>
      <c r="T726" s="17">
        <v>41901</v>
      </c>
    </row>
    <row r="727" spans="1:20" ht="44.25" x14ac:dyDescent="0.75">
      <c r="A727" s="10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 s="12">
        <v>129</v>
      </c>
      <c r="P727" s="12">
        <v>30.71</v>
      </c>
      <c r="Q727" s="14" t="s">
        <v>8315</v>
      </c>
      <c r="R727" t="s">
        <v>8316</v>
      </c>
      <c r="S727" s="17">
        <v>42309.191307870366</v>
      </c>
      <c r="T727" s="17">
        <v>42338.9375</v>
      </c>
    </row>
    <row r="728" spans="1:20" ht="44.25" x14ac:dyDescent="0.75">
      <c r="A728" s="10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 s="12">
        <v>107</v>
      </c>
      <c r="P728" s="12">
        <v>62.67</v>
      </c>
      <c r="Q728" s="14" t="s">
        <v>8315</v>
      </c>
      <c r="R728" t="s">
        <v>8316</v>
      </c>
      <c r="S728" s="17">
        <v>42490.133877314816</v>
      </c>
      <c r="T728" s="17">
        <v>42527.083333333328</v>
      </c>
    </row>
    <row r="729" spans="1:20" ht="59" x14ac:dyDescent="0.75">
      <c r="A729" s="10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 s="12">
        <v>100</v>
      </c>
      <c r="P729" s="12">
        <v>121.36</v>
      </c>
      <c r="Q729" s="14" t="s">
        <v>8315</v>
      </c>
      <c r="R729" t="s">
        <v>8316</v>
      </c>
      <c r="S729" s="17">
        <v>41995.870486111111</v>
      </c>
      <c r="T729" s="17">
        <v>42015.870486111111</v>
      </c>
    </row>
    <row r="730" spans="1:20" ht="44.25" x14ac:dyDescent="0.75">
      <c r="A730" s="1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 s="12">
        <v>155</v>
      </c>
      <c r="P730" s="12">
        <v>39.74</v>
      </c>
      <c r="Q730" s="14" t="s">
        <v>8315</v>
      </c>
      <c r="R730" t="s">
        <v>8316</v>
      </c>
      <c r="S730" s="17">
        <v>41988.617083333331</v>
      </c>
      <c r="T730" s="17">
        <v>42048.617083333331</v>
      </c>
    </row>
    <row r="731" spans="1:20" ht="44.25" x14ac:dyDescent="0.75">
      <c r="A731" s="10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 s="12">
        <v>108</v>
      </c>
      <c r="P731" s="12">
        <v>72</v>
      </c>
      <c r="Q731" s="14" t="s">
        <v>8315</v>
      </c>
      <c r="R731" t="s">
        <v>8316</v>
      </c>
      <c r="S731" s="17">
        <v>42479.465833333335</v>
      </c>
      <c r="T731" s="17">
        <v>42500.465833333335</v>
      </c>
    </row>
    <row r="732" spans="1:20" ht="44.25" x14ac:dyDescent="0.75">
      <c r="A732" s="10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 s="12">
        <v>111</v>
      </c>
      <c r="P732" s="12">
        <v>40.630000000000003</v>
      </c>
      <c r="Q732" s="14" t="s">
        <v>8315</v>
      </c>
      <c r="R732" t="s">
        <v>8316</v>
      </c>
      <c r="S732" s="17">
        <v>42401.806562500002</v>
      </c>
      <c r="T732" s="17">
        <v>42431.806562500002</v>
      </c>
    </row>
    <row r="733" spans="1:20" ht="44.25" x14ac:dyDescent="0.75">
      <c r="A733" s="10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 s="12">
        <v>101</v>
      </c>
      <c r="P733" s="12">
        <v>63</v>
      </c>
      <c r="Q733" s="14" t="s">
        <v>8315</v>
      </c>
      <c r="R733" t="s">
        <v>8316</v>
      </c>
      <c r="S733" s="17">
        <v>41897.602037037039</v>
      </c>
      <c r="T733" s="17">
        <v>41927.602037037039</v>
      </c>
    </row>
    <row r="734" spans="1:20" ht="29.5" x14ac:dyDescent="0.75">
      <c r="A734" s="10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 s="12">
        <v>121</v>
      </c>
      <c r="P734" s="12">
        <v>33.67</v>
      </c>
      <c r="Q734" s="14" t="s">
        <v>8315</v>
      </c>
      <c r="R734" t="s">
        <v>8316</v>
      </c>
      <c r="S734" s="17">
        <v>41882.585648148146</v>
      </c>
      <c r="T734" s="17">
        <v>41912.666666666664</v>
      </c>
    </row>
    <row r="735" spans="1:20" ht="44.25" x14ac:dyDescent="0.75">
      <c r="A735" s="10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 s="12">
        <v>100</v>
      </c>
      <c r="P735" s="12">
        <v>38.590000000000003</v>
      </c>
      <c r="Q735" s="14" t="s">
        <v>8315</v>
      </c>
      <c r="R735" t="s">
        <v>8316</v>
      </c>
      <c r="S735" s="17">
        <v>42129.541585648149</v>
      </c>
      <c r="T735" s="17">
        <v>42159.541585648149</v>
      </c>
    </row>
    <row r="736" spans="1:20" ht="44.25" x14ac:dyDescent="0.75">
      <c r="A736" s="10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 s="12">
        <v>109</v>
      </c>
      <c r="P736" s="12">
        <v>155.94999999999999</v>
      </c>
      <c r="Q736" s="14" t="s">
        <v>8315</v>
      </c>
      <c r="R736" t="s">
        <v>8316</v>
      </c>
      <c r="S736" s="17">
        <v>42524.53800925926</v>
      </c>
      <c r="T736" s="17">
        <v>42561.957638888889</v>
      </c>
    </row>
    <row r="737" spans="1:20" ht="44.25" x14ac:dyDescent="0.75">
      <c r="A737" s="10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 s="12">
        <v>123</v>
      </c>
      <c r="P737" s="12">
        <v>43.2</v>
      </c>
      <c r="Q737" s="14" t="s">
        <v>8315</v>
      </c>
      <c r="R737" t="s">
        <v>8316</v>
      </c>
      <c r="S737" s="17">
        <v>42556.504490740743</v>
      </c>
      <c r="T737" s="17">
        <v>42595.290972222225</v>
      </c>
    </row>
    <row r="738" spans="1:20" ht="44.25" x14ac:dyDescent="0.75">
      <c r="A738" s="10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 s="12">
        <v>136</v>
      </c>
      <c r="P738" s="12">
        <v>15.15</v>
      </c>
      <c r="Q738" s="14" t="s">
        <v>8315</v>
      </c>
      <c r="R738" t="s">
        <v>8316</v>
      </c>
      <c r="S738" s="17">
        <v>42461.689745370371</v>
      </c>
      <c r="T738" s="17">
        <v>42521.689745370371</v>
      </c>
    </row>
    <row r="739" spans="1:20" ht="44.25" x14ac:dyDescent="0.75">
      <c r="A739" s="10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 s="12">
        <v>103</v>
      </c>
      <c r="P739" s="12">
        <v>83.57</v>
      </c>
      <c r="Q739" s="14" t="s">
        <v>8315</v>
      </c>
      <c r="R739" t="s">
        <v>8316</v>
      </c>
      <c r="S739" s="17">
        <v>41792.542986111112</v>
      </c>
      <c r="T739" s="17">
        <v>41813.75</v>
      </c>
    </row>
    <row r="740" spans="1:20" ht="44.25" x14ac:dyDescent="0.75">
      <c r="A740" s="10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 s="12">
        <v>121</v>
      </c>
      <c r="P740" s="12">
        <v>140</v>
      </c>
      <c r="Q740" s="14" t="s">
        <v>8315</v>
      </c>
      <c r="R740" t="s">
        <v>8316</v>
      </c>
      <c r="S740" s="17">
        <v>41879.913761574076</v>
      </c>
      <c r="T740" s="17">
        <v>41894.913761574076</v>
      </c>
    </row>
    <row r="741" spans="1:20" ht="44.25" x14ac:dyDescent="0.75">
      <c r="A741" s="10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 s="12">
        <v>186</v>
      </c>
      <c r="P741" s="12">
        <v>80.87</v>
      </c>
      <c r="Q741" s="14" t="s">
        <v>8315</v>
      </c>
      <c r="R741" t="s">
        <v>8316</v>
      </c>
      <c r="S741" s="17">
        <v>42552.048356481479</v>
      </c>
      <c r="T741" s="17">
        <v>42573.226388888885</v>
      </c>
    </row>
    <row r="742" spans="1:20" ht="44.25" x14ac:dyDescent="0.75">
      <c r="A742" s="10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 s="12">
        <v>300</v>
      </c>
      <c r="P742" s="12">
        <v>53.85</v>
      </c>
      <c r="Q742" s="14" t="s">
        <v>8315</v>
      </c>
      <c r="R742" t="s">
        <v>8316</v>
      </c>
      <c r="S742" s="17">
        <v>41810.142199074071</v>
      </c>
      <c r="T742" s="17">
        <v>41824.142199074071</v>
      </c>
    </row>
    <row r="743" spans="1:20" ht="44.25" x14ac:dyDescent="0.75">
      <c r="A743" s="10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 s="12">
        <v>108</v>
      </c>
      <c r="P743" s="12">
        <v>30.93</v>
      </c>
      <c r="Q743" s="14" t="s">
        <v>8315</v>
      </c>
      <c r="R743" t="s">
        <v>8316</v>
      </c>
      <c r="S743" s="17">
        <v>41785.707708333335</v>
      </c>
      <c r="T743" s="17">
        <v>41815.707708333335</v>
      </c>
    </row>
    <row r="744" spans="1:20" ht="29.5" x14ac:dyDescent="0.75">
      <c r="A744" s="10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 s="12">
        <v>141</v>
      </c>
      <c r="P744" s="12">
        <v>67.959999999999994</v>
      </c>
      <c r="Q744" s="14" t="s">
        <v>8315</v>
      </c>
      <c r="R744" t="s">
        <v>8316</v>
      </c>
      <c r="S744" s="17">
        <v>42072.576249999998</v>
      </c>
      <c r="T744" s="17">
        <v>42097.576249999998</v>
      </c>
    </row>
    <row r="745" spans="1:20" ht="29.5" x14ac:dyDescent="0.75">
      <c r="A745" s="10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 s="12">
        <v>114</v>
      </c>
      <c r="P745" s="12">
        <v>27.14</v>
      </c>
      <c r="Q745" s="14" t="s">
        <v>8315</v>
      </c>
      <c r="R745" t="s">
        <v>8316</v>
      </c>
      <c r="S745" s="17">
        <v>41779.724224537036</v>
      </c>
      <c r="T745" s="17">
        <v>41805.666666666664</v>
      </c>
    </row>
    <row r="746" spans="1:20" ht="44.25" x14ac:dyDescent="0.75">
      <c r="A746" s="10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 s="12">
        <v>154</v>
      </c>
      <c r="P746" s="12">
        <v>110.87</v>
      </c>
      <c r="Q746" s="14" t="s">
        <v>8315</v>
      </c>
      <c r="R746" t="s">
        <v>8316</v>
      </c>
      <c r="S746" s="17">
        <v>42134.172071759262</v>
      </c>
      <c r="T746" s="17">
        <v>42155.290972222225</v>
      </c>
    </row>
    <row r="747" spans="1:20" ht="44.25" x14ac:dyDescent="0.75">
      <c r="A747" s="10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 s="12">
        <v>102</v>
      </c>
      <c r="P747" s="12">
        <v>106.84</v>
      </c>
      <c r="Q747" s="14" t="s">
        <v>8315</v>
      </c>
      <c r="R747" t="s">
        <v>8316</v>
      </c>
      <c r="S747" s="17">
        <v>42505.738032407404</v>
      </c>
      <c r="T747" s="17">
        <v>42525.738032407404</v>
      </c>
    </row>
    <row r="748" spans="1:20" ht="44.25" x14ac:dyDescent="0.75">
      <c r="A748" s="10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 s="12">
        <v>102</v>
      </c>
      <c r="P748" s="12">
        <v>105.52</v>
      </c>
      <c r="Q748" s="14" t="s">
        <v>8315</v>
      </c>
      <c r="R748" t="s">
        <v>8316</v>
      </c>
      <c r="S748" s="17">
        <v>42118.556331018524</v>
      </c>
      <c r="T748" s="17">
        <v>42150.165972222225</v>
      </c>
    </row>
    <row r="749" spans="1:20" ht="44.25" x14ac:dyDescent="0.75">
      <c r="A749" s="10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 s="12">
        <v>103</v>
      </c>
      <c r="P749" s="12">
        <v>132.96</v>
      </c>
      <c r="Q749" s="14" t="s">
        <v>8315</v>
      </c>
      <c r="R749" t="s">
        <v>8316</v>
      </c>
      <c r="S749" s="17">
        <v>42036.995590277773</v>
      </c>
      <c r="T749" s="17">
        <v>42094.536111111112</v>
      </c>
    </row>
    <row r="750" spans="1:20" ht="44.25" x14ac:dyDescent="0.75">
      <c r="A750" s="10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 s="12">
        <v>156</v>
      </c>
      <c r="P750" s="12">
        <v>51.92</v>
      </c>
      <c r="Q750" s="14" t="s">
        <v>8315</v>
      </c>
      <c r="R750" t="s">
        <v>8316</v>
      </c>
      <c r="S750" s="17">
        <v>42360.887835648144</v>
      </c>
      <c r="T750" s="17">
        <v>42390.887835648144</v>
      </c>
    </row>
    <row r="751" spans="1:20" ht="44.25" x14ac:dyDescent="0.75">
      <c r="A751" s="10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 s="12">
        <v>101</v>
      </c>
      <c r="P751" s="12">
        <v>310</v>
      </c>
      <c r="Q751" s="14" t="s">
        <v>8315</v>
      </c>
      <c r="R751" t="s">
        <v>8316</v>
      </c>
      <c r="S751" s="17">
        <v>42102.866307870368</v>
      </c>
      <c r="T751" s="17">
        <v>42133.866307870368</v>
      </c>
    </row>
    <row r="752" spans="1:20" ht="44.25" x14ac:dyDescent="0.75">
      <c r="A752" s="10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 s="12">
        <v>239</v>
      </c>
      <c r="P752" s="12">
        <v>26.02</v>
      </c>
      <c r="Q752" s="14" t="s">
        <v>8315</v>
      </c>
      <c r="R752" t="s">
        <v>8316</v>
      </c>
      <c r="S752" s="17">
        <v>42032.716145833328</v>
      </c>
      <c r="T752" s="17">
        <v>42062.716145833328</v>
      </c>
    </row>
    <row r="753" spans="1:20" ht="29.5" x14ac:dyDescent="0.75">
      <c r="A753" s="10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 s="12">
        <v>210</v>
      </c>
      <c r="P753" s="12">
        <v>105</v>
      </c>
      <c r="Q753" s="14" t="s">
        <v>8315</v>
      </c>
      <c r="R753" t="s">
        <v>8316</v>
      </c>
      <c r="S753" s="17">
        <v>42147.729930555557</v>
      </c>
      <c r="T753" s="17">
        <v>42177.729930555557</v>
      </c>
    </row>
    <row r="754" spans="1:20" ht="29.5" x14ac:dyDescent="0.75">
      <c r="A754" s="10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 s="12">
        <v>105</v>
      </c>
      <c r="P754" s="12">
        <v>86.23</v>
      </c>
      <c r="Q754" s="14" t="s">
        <v>8315</v>
      </c>
      <c r="R754" t="s">
        <v>8316</v>
      </c>
      <c r="S754" s="17">
        <v>42165.993125000001</v>
      </c>
      <c r="T754" s="17">
        <v>42187.993125000001</v>
      </c>
    </row>
    <row r="755" spans="1:20" ht="44.25" x14ac:dyDescent="0.75">
      <c r="A755" s="10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 s="12">
        <v>101</v>
      </c>
      <c r="P755" s="12">
        <v>114.55</v>
      </c>
      <c r="Q755" s="14" t="s">
        <v>8315</v>
      </c>
      <c r="R755" t="s">
        <v>8316</v>
      </c>
      <c r="S755" s="17">
        <v>41927.936157407406</v>
      </c>
      <c r="T755" s="17">
        <v>41948.977824074071</v>
      </c>
    </row>
    <row r="756" spans="1:20" ht="59" x14ac:dyDescent="0.75">
      <c r="A756" s="10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 s="12">
        <v>111</v>
      </c>
      <c r="P756" s="12">
        <v>47.66</v>
      </c>
      <c r="Q756" s="14" t="s">
        <v>8315</v>
      </c>
      <c r="R756" t="s">
        <v>8316</v>
      </c>
      <c r="S756" s="17">
        <v>42381.671840277777</v>
      </c>
      <c r="T756" s="17">
        <v>42411.957638888889</v>
      </c>
    </row>
    <row r="757" spans="1:20" ht="29.5" x14ac:dyDescent="0.75">
      <c r="A757" s="10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 s="12">
        <v>102</v>
      </c>
      <c r="P757" s="12">
        <v>72.89</v>
      </c>
      <c r="Q757" s="14" t="s">
        <v>8315</v>
      </c>
      <c r="R757" t="s">
        <v>8316</v>
      </c>
      <c r="S757" s="17">
        <v>41943.753032407411</v>
      </c>
      <c r="T757" s="17">
        <v>41973.794699074075</v>
      </c>
    </row>
    <row r="758" spans="1:20" ht="44.25" x14ac:dyDescent="0.75">
      <c r="A758" s="10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 s="12">
        <v>103</v>
      </c>
      <c r="P758" s="12">
        <v>49.55</v>
      </c>
      <c r="Q758" s="14" t="s">
        <v>8315</v>
      </c>
      <c r="R758" t="s">
        <v>8316</v>
      </c>
      <c r="S758" s="17">
        <v>42465.491435185191</v>
      </c>
      <c r="T758" s="17">
        <v>42494.958333333328</v>
      </c>
    </row>
    <row r="759" spans="1:20" ht="44.25" x14ac:dyDescent="0.75">
      <c r="A759" s="10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 s="12">
        <v>127</v>
      </c>
      <c r="P759" s="12">
        <v>25.4</v>
      </c>
      <c r="Q759" s="14" t="s">
        <v>8315</v>
      </c>
      <c r="R759" t="s">
        <v>8316</v>
      </c>
      <c r="S759" s="17">
        <v>42401.945219907408</v>
      </c>
      <c r="T759" s="17">
        <v>42418.895833333328</v>
      </c>
    </row>
    <row r="760" spans="1:20" ht="44.25" x14ac:dyDescent="0.75">
      <c r="A760" s="10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 s="12">
        <v>339</v>
      </c>
      <c r="P760" s="12">
        <v>62.59</v>
      </c>
      <c r="Q760" s="14" t="s">
        <v>8315</v>
      </c>
      <c r="R760" t="s">
        <v>8316</v>
      </c>
      <c r="S760" s="17">
        <v>42462.140868055561</v>
      </c>
      <c r="T760" s="17">
        <v>42489.875</v>
      </c>
    </row>
    <row r="761" spans="1:20" ht="44.25" x14ac:dyDescent="0.75">
      <c r="A761" s="10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 s="12">
        <v>101</v>
      </c>
      <c r="P761" s="12">
        <v>61.06</v>
      </c>
      <c r="Q761" s="14" t="s">
        <v>8315</v>
      </c>
      <c r="R761" t="s">
        <v>8316</v>
      </c>
      <c r="S761" s="17">
        <v>42632.348310185189</v>
      </c>
      <c r="T761" s="17">
        <v>42663.204861111109</v>
      </c>
    </row>
    <row r="762" spans="1:20" ht="44.25" x14ac:dyDescent="0.75">
      <c r="A762" s="10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 s="12">
        <v>9</v>
      </c>
      <c r="P762" s="12">
        <v>60.06</v>
      </c>
      <c r="Q762" s="14" t="s">
        <v>8315</v>
      </c>
      <c r="R762" t="s">
        <v>8316</v>
      </c>
      <c r="S762" s="17">
        <v>42205.171018518522</v>
      </c>
      <c r="T762" s="17">
        <v>42235.171018518522</v>
      </c>
    </row>
    <row r="763" spans="1:20" ht="44.25" x14ac:dyDescent="0.75">
      <c r="A763" s="10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 s="12">
        <v>7</v>
      </c>
      <c r="P763" s="12">
        <v>72.400000000000006</v>
      </c>
      <c r="Q763" s="14" t="s">
        <v>8315</v>
      </c>
      <c r="R763" t="s">
        <v>8316</v>
      </c>
      <c r="S763" s="17">
        <v>42041.205000000002</v>
      </c>
      <c r="T763" s="17">
        <v>42086.16333333333</v>
      </c>
    </row>
    <row r="764" spans="1:20" ht="44.25" x14ac:dyDescent="0.75">
      <c r="A764" s="10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 s="12">
        <v>10</v>
      </c>
      <c r="P764" s="12">
        <v>100</v>
      </c>
      <c r="Q764" s="14" t="s">
        <v>8315</v>
      </c>
      <c r="R764" t="s">
        <v>8316</v>
      </c>
      <c r="S764" s="17">
        <v>42203.677766203706</v>
      </c>
      <c r="T764" s="17">
        <v>42233.677766203706</v>
      </c>
    </row>
    <row r="765" spans="1:20" ht="44.25" x14ac:dyDescent="0.75">
      <c r="A765" s="10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 s="12">
        <v>11</v>
      </c>
      <c r="P765" s="12">
        <v>51.67</v>
      </c>
      <c r="Q765" s="14" t="s">
        <v>8315</v>
      </c>
      <c r="R765" t="s">
        <v>8316</v>
      </c>
      <c r="S765" s="17">
        <v>41983.752847222218</v>
      </c>
      <c r="T765" s="17">
        <v>42014.140972222223</v>
      </c>
    </row>
    <row r="766" spans="1:20" ht="44.25" x14ac:dyDescent="0.75">
      <c r="A766" s="10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 s="12">
        <v>15</v>
      </c>
      <c r="P766" s="12">
        <v>32.75</v>
      </c>
      <c r="Q766" s="14" t="s">
        <v>8315</v>
      </c>
      <c r="R766" t="s">
        <v>8316</v>
      </c>
      <c r="S766" s="17">
        <v>41968.677465277782</v>
      </c>
      <c r="T766" s="17">
        <v>42028.5</v>
      </c>
    </row>
    <row r="767" spans="1:20" ht="44.25" x14ac:dyDescent="0.75">
      <c r="A767" s="10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 s="12">
        <v>0</v>
      </c>
      <c r="P767" s="12">
        <v>0</v>
      </c>
      <c r="Q767" s="14" t="s">
        <v>8315</v>
      </c>
      <c r="R767" t="s">
        <v>8316</v>
      </c>
      <c r="S767" s="17">
        <v>42103.024398148147</v>
      </c>
      <c r="T767" s="17">
        <v>42112.9375</v>
      </c>
    </row>
    <row r="768" spans="1:20" ht="44.25" x14ac:dyDescent="0.75">
      <c r="A768" s="10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 s="12">
        <v>28</v>
      </c>
      <c r="P768" s="12">
        <v>61</v>
      </c>
      <c r="Q768" s="14" t="s">
        <v>8315</v>
      </c>
      <c r="R768" t="s">
        <v>8316</v>
      </c>
      <c r="S768" s="17">
        <v>42089.901574074072</v>
      </c>
      <c r="T768" s="17">
        <v>42149.901574074072</v>
      </c>
    </row>
    <row r="769" spans="1:20" ht="29.5" x14ac:dyDescent="0.75">
      <c r="A769" s="10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 s="12">
        <v>13</v>
      </c>
      <c r="P769" s="12">
        <v>10</v>
      </c>
      <c r="Q769" s="14" t="s">
        <v>8315</v>
      </c>
      <c r="R769" t="s">
        <v>8316</v>
      </c>
      <c r="S769" s="17">
        <v>42122.693159722221</v>
      </c>
      <c r="T769" s="17">
        <v>42152.693159722221</v>
      </c>
    </row>
    <row r="770" spans="1:20" ht="44.25" x14ac:dyDescent="0.75">
      <c r="A770" s="10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 s="12">
        <v>1</v>
      </c>
      <c r="P770" s="12">
        <v>10</v>
      </c>
      <c r="Q770" s="14" t="s">
        <v>8315</v>
      </c>
      <c r="R770" t="s">
        <v>8316</v>
      </c>
      <c r="S770" s="17">
        <v>42048.711724537032</v>
      </c>
      <c r="T770" s="17">
        <v>42086.75</v>
      </c>
    </row>
    <row r="771" spans="1:20" ht="29.5" x14ac:dyDescent="0.75">
      <c r="A771" s="10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 s="12">
        <v>21</v>
      </c>
      <c r="P771" s="12">
        <v>37.5</v>
      </c>
      <c r="Q771" s="14" t="s">
        <v>8315</v>
      </c>
      <c r="R771" t="s">
        <v>8316</v>
      </c>
      <c r="S771" s="17">
        <v>42297.691006944442</v>
      </c>
      <c r="T771" s="17">
        <v>42320.290972222225</v>
      </c>
    </row>
    <row r="772" spans="1:20" ht="29.5" x14ac:dyDescent="0.75">
      <c r="A772" s="10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 s="12">
        <v>18</v>
      </c>
      <c r="P772" s="12">
        <v>45</v>
      </c>
      <c r="Q772" s="14" t="s">
        <v>8315</v>
      </c>
      <c r="R772" t="s">
        <v>8316</v>
      </c>
      <c r="S772" s="17">
        <v>41813.938715277778</v>
      </c>
      <c r="T772" s="17">
        <v>41835.916666666664</v>
      </c>
    </row>
    <row r="773" spans="1:20" ht="44.25" x14ac:dyDescent="0.75">
      <c r="A773" s="10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 s="12">
        <v>20</v>
      </c>
      <c r="P773" s="12">
        <v>100.63</v>
      </c>
      <c r="Q773" s="14" t="s">
        <v>8315</v>
      </c>
      <c r="R773" t="s">
        <v>8316</v>
      </c>
      <c r="S773" s="17">
        <v>42548.449861111112</v>
      </c>
      <c r="T773" s="17">
        <v>42568.449861111112</v>
      </c>
    </row>
    <row r="774" spans="1:20" ht="44.25" x14ac:dyDescent="0.75">
      <c r="A774" s="10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 s="12">
        <v>18</v>
      </c>
      <c r="P774" s="12">
        <v>25.57</v>
      </c>
      <c r="Q774" s="14" t="s">
        <v>8315</v>
      </c>
      <c r="R774" t="s">
        <v>8316</v>
      </c>
      <c r="S774" s="17">
        <v>41833.089756944442</v>
      </c>
      <c r="T774" s="17">
        <v>41863.079143518517</v>
      </c>
    </row>
    <row r="775" spans="1:20" ht="44.25" x14ac:dyDescent="0.75">
      <c r="A775" s="10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 s="12">
        <v>0</v>
      </c>
      <c r="P775" s="12">
        <v>0</v>
      </c>
      <c r="Q775" s="14" t="s">
        <v>8315</v>
      </c>
      <c r="R775" t="s">
        <v>8316</v>
      </c>
      <c r="S775" s="17">
        <v>42325.920717592591</v>
      </c>
      <c r="T775" s="17">
        <v>42355.920717592591</v>
      </c>
    </row>
    <row r="776" spans="1:20" ht="44.25" x14ac:dyDescent="0.75">
      <c r="A776" s="10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 s="12">
        <v>2</v>
      </c>
      <c r="P776" s="12">
        <v>25</v>
      </c>
      <c r="Q776" s="14" t="s">
        <v>8315</v>
      </c>
      <c r="R776" t="s">
        <v>8316</v>
      </c>
      <c r="S776" s="17">
        <v>41858.214629629627</v>
      </c>
      <c r="T776" s="17">
        <v>41888.214629629627</v>
      </c>
    </row>
    <row r="777" spans="1:20" ht="29.5" x14ac:dyDescent="0.75">
      <c r="A777" s="10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 s="12">
        <v>0</v>
      </c>
      <c r="P777" s="12">
        <v>0</v>
      </c>
      <c r="Q777" s="14" t="s">
        <v>8315</v>
      </c>
      <c r="R777" t="s">
        <v>8316</v>
      </c>
      <c r="S777" s="17">
        <v>41793.710231481484</v>
      </c>
      <c r="T777" s="17">
        <v>41823.710231481484</v>
      </c>
    </row>
    <row r="778" spans="1:20" ht="44.25" x14ac:dyDescent="0.75">
      <c r="A778" s="10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 s="12">
        <v>0</v>
      </c>
      <c r="P778" s="12">
        <v>0</v>
      </c>
      <c r="Q778" s="14" t="s">
        <v>8315</v>
      </c>
      <c r="R778" t="s">
        <v>8316</v>
      </c>
      <c r="S778" s="17">
        <v>41793.814259259263</v>
      </c>
      <c r="T778" s="17">
        <v>41825.165972222225</v>
      </c>
    </row>
    <row r="779" spans="1:20" ht="44.25" x14ac:dyDescent="0.75">
      <c r="A779" s="10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 s="12">
        <v>10</v>
      </c>
      <c r="P779" s="12">
        <v>10</v>
      </c>
      <c r="Q779" s="14" t="s">
        <v>8315</v>
      </c>
      <c r="R779" t="s">
        <v>8316</v>
      </c>
      <c r="S779" s="17">
        <v>41831.697939814818</v>
      </c>
      <c r="T779" s="17">
        <v>41861.697939814818</v>
      </c>
    </row>
    <row r="780" spans="1:20" ht="29.5" x14ac:dyDescent="0.75">
      <c r="A780" s="10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 s="12">
        <v>2</v>
      </c>
      <c r="P780" s="12">
        <v>202</v>
      </c>
      <c r="Q780" s="14" t="s">
        <v>8315</v>
      </c>
      <c r="R780" t="s">
        <v>8316</v>
      </c>
      <c r="S780" s="17">
        <v>42621.389340277776</v>
      </c>
      <c r="T780" s="17">
        <v>42651.389340277776</v>
      </c>
    </row>
    <row r="781" spans="1:20" ht="29.5" x14ac:dyDescent="0.75">
      <c r="A781" s="10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 s="12">
        <v>1</v>
      </c>
      <c r="P781" s="12">
        <v>25</v>
      </c>
      <c r="Q781" s="14" t="s">
        <v>8315</v>
      </c>
      <c r="R781" t="s">
        <v>8316</v>
      </c>
      <c r="S781" s="17">
        <v>42164.299722222218</v>
      </c>
      <c r="T781" s="17">
        <v>42190.957638888889</v>
      </c>
    </row>
    <row r="782" spans="1:20" ht="44.25" x14ac:dyDescent="0.75">
      <c r="A782" s="10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 s="12">
        <v>100</v>
      </c>
      <c r="P782" s="12">
        <v>41.67</v>
      </c>
      <c r="Q782" s="14" t="s">
        <v>8315</v>
      </c>
      <c r="R782" t="s">
        <v>8316</v>
      </c>
      <c r="S782" s="17">
        <v>42059.453923611116</v>
      </c>
      <c r="T782" s="17">
        <v>42119.412256944444</v>
      </c>
    </row>
    <row r="783" spans="1:20" ht="44.25" x14ac:dyDescent="0.75">
      <c r="A783" s="10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 s="12">
        <v>101</v>
      </c>
      <c r="P783" s="12">
        <v>53.29</v>
      </c>
      <c r="Q783" s="14" t="s">
        <v>8315</v>
      </c>
      <c r="R783" t="s">
        <v>8316</v>
      </c>
      <c r="S783" s="17">
        <v>41800.526701388888</v>
      </c>
      <c r="T783" s="17">
        <v>41850.958333333336</v>
      </c>
    </row>
    <row r="784" spans="1:20" ht="44.25" x14ac:dyDescent="0.75">
      <c r="A784" s="10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 s="12">
        <v>122</v>
      </c>
      <c r="P784" s="12">
        <v>70.23</v>
      </c>
      <c r="Q784" s="14" t="s">
        <v>8315</v>
      </c>
      <c r="R784" t="s">
        <v>8316</v>
      </c>
      <c r="S784" s="17">
        <v>42054.849050925928</v>
      </c>
      <c r="T784" s="17">
        <v>42084.807384259257</v>
      </c>
    </row>
    <row r="785" spans="1:20" ht="44.25" x14ac:dyDescent="0.75">
      <c r="A785" s="10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 s="12">
        <v>330</v>
      </c>
      <c r="P785" s="12">
        <v>43.42</v>
      </c>
      <c r="Q785" s="14" t="s">
        <v>8315</v>
      </c>
      <c r="R785" t="s">
        <v>8316</v>
      </c>
      <c r="S785" s="17">
        <v>42487.62700231481</v>
      </c>
      <c r="T785" s="17">
        <v>42521.458333333328</v>
      </c>
    </row>
    <row r="786" spans="1:20" ht="44.25" x14ac:dyDescent="0.75">
      <c r="A786" s="10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 s="12">
        <v>110</v>
      </c>
      <c r="P786" s="12">
        <v>199.18</v>
      </c>
      <c r="Q786" s="14" t="s">
        <v>8315</v>
      </c>
      <c r="R786" t="s">
        <v>8316</v>
      </c>
      <c r="S786" s="17">
        <v>42109.751250000001</v>
      </c>
      <c r="T786" s="17">
        <v>42156.165972222225</v>
      </c>
    </row>
    <row r="787" spans="1:20" ht="44.25" x14ac:dyDescent="0.75">
      <c r="A787" s="10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 s="12">
        <v>101</v>
      </c>
      <c r="P787" s="12">
        <v>78.52</v>
      </c>
      <c r="Q787" s="14" t="s">
        <v>8315</v>
      </c>
      <c r="R787" t="s">
        <v>8316</v>
      </c>
      <c r="S787" s="17">
        <v>42497.275706018518</v>
      </c>
      <c r="T787" s="17">
        <v>42535.904861111107</v>
      </c>
    </row>
    <row r="788" spans="1:20" ht="44.25" x14ac:dyDescent="0.75">
      <c r="A788" s="10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 s="12">
        <v>140</v>
      </c>
      <c r="P788" s="12">
        <v>61.82</v>
      </c>
      <c r="Q788" s="14" t="s">
        <v>8315</v>
      </c>
      <c r="R788" t="s">
        <v>8316</v>
      </c>
      <c r="S788" s="17">
        <v>42058.904074074075</v>
      </c>
      <c r="T788" s="17">
        <v>42095.165972222225</v>
      </c>
    </row>
    <row r="789" spans="1:20" ht="29.5" x14ac:dyDescent="0.75">
      <c r="A789" s="10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 s="12">
        <v>100</v>
      </c>
      <c r="P789" s="12">
        <v>50</v>
      </c>
      <c r="Q789" s="14" t="s">
        <v>8315</v>
      </c>
      <c r="R789" t="s">
        <v>8316</v>
      </c>
      <c r="S789" s="17">
        <v>42207.259918981479</v>
      </c>
      <c r="T789" s="17">
        <v>42236.958333333328</v>
      </c>
    </row>
    <row r="790" spans="1:20" ht="59" x14ac:dyDescent="0.75">
      <c r="A790" s="10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 s="12">
        <v>119</v>
      </c>
      <c r="P790" s="12">
        <v>48.34</v>
      </c>
      <c r="Q790" s="14" t="s">
        <v>8315</v>
      </c>
      <c r="R790" t="s">
        <v>8316</v>
      </c>
      <c r="S790" s="17">
        <v>41807.690081018518</v>
      </c>
      <c r="T790" s="17">
        <v>41837.690081018518</v>
      </c>
    </row>
    <row r="791" spans="1:20" ht="44.25" x14ac:dyDescent="0.75">
      <c r="A791" s="10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 s="12">
        <v>107</v>
      </c>
      <c r="P791" s="12">
        <v>107.25</v>
      </c>
      <c r="Q791" s="14" t="s">
        <v>8315</v>
      </c>
      <c r="R791" t="s">
        <v>8316</v>
      </c>
      <c r="S791" s="17">
        <v>42284.69694444444</v>
      </c>
      <c r="T791" s="17">
        <v>42301.165972222225</v>
      </c>
    </row>
    <row r="792" spans="1:20" ht="44.25" x14ac:dyDescent="0.75">
      <c r="A792" s="10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 s="12">
        <v>228</v>
      </c>
      <c r="P792" s="12">
        <v>57</v>
      </c>
      <c r="Q792" s="14" t="s">
        <v>8315</v>
      </c>
      <c r="R792" t="s">
        <v>8316</v>
      </c>
      <c r="S792" s="17">
        <v>42045.84238425926</v>
      </c>
      <c r="T792" s="17">
        <v>42075.800717592589</v>
      </c>
    </row>
    <row r="793" spans="1:20" ht="44.25" x14ac:dyDescent="0.75">
      <c r="A793" s="10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 s="12">
        <v>106</v>
      </c>
      <c r="P793" s="12">
        <v>40.92</v>
      </c>
      <c r="Q793" s="14" t="s">
        <v>8315</v>
      </c>
      <c r="R793" t="s">
        <v>8316</v>
      </c>
      <c r="S793" s="17">
        <v>42184.209537037037</v>
      </c>
      <c r="T793" s="17">
        <v>42202.876388888893</v>
      </c>
    </row>
    <row r="794" spans="1:20" ht="44.25" x14ac:dyDescent="0.75">
      <c r="A794" s="10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 s="12">
        <v>143</v>
      </c>
      <c r="P794" s="12">
        <v>21.5</v>
      </c>
      <c r="Q794" s="14" t="s">
        <v>8315</v>
      </c>
      <c r="R794" t="s">
        <v>8316</v>
      </c>
      <c r="S794" s="17">
        <v>42160.651817129634</v>
      </c>
      <c r="T794" s="17">
        <v>42190.651817129634</v>
      </c>
    </row>
    <row r="795" spans="1:20" ht="44.25" x14ac:dyDescent="0.75">
      <c r="A795" s="10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 s="12">
        <v>105</v>
      </c>
      <c r="P795" s="12">
        <v>79.540000000000006</v>
      </c>
      <c r="Q795" s="14" t="s">
        <v>8315</v>
      </c>
      <c r="R795" t="s">
        <v>8316</v>
      </c>
      <c r="S795" s="17">
        <v>42341.180636574078</v>
      </c>
      <c r="T795" s="17">
        <v>42373.180636574078</v>
      </c>
    </row>
    <row r="796" spans="1:20" ht="59" x14ac:dyDescent="0.75">
      <c r="A796" s="10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 s="12">
        <v>110</v>
      </c>
      <c r="P796" s="12">
        <v>72.38</v>
      </c>
      <c r="Q796" s="14" t="s">
        <v>8315</v>
      </c>
      <c r="R796" t="s">
        <v>8316</v>
      </c>
      <c r="S796" s="17">
        <v>42329.838159722218</v>
      </c>
      <c r="T796" s="17">
        <v>42388.957638888889</v>
      </c>
    </row>
    <row r="797" spans="1:20" ht="44.25" x14ac:dyDescent="0.75">
      <c r="A797" s="10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 s="12">
        <v>106</v>
      </c>
      <c r="P797" s="12">
        <v>64.63</v>
      </c>
      <c r="Q797" s="14" t="s">
        <v>8315</v>
      </c>
      <c r="R797" t="s">
        <v>8316</v>
      </c>
      <c r="S797" s="17">
        <v>42170.910231481481</v>
      </c>
      <c r="T797" s="17">
        <v>42205.165972222225</v>
      </c>
    </row>
    <row r="798" spans="1:20" ht="44.25" x14ac:dyDescent="0.75">
      <c r="A798" s="10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 s="12">
        <v>108</v>
      </c>
      <c r="P798" s="12">
        <v>38.57</v>
      </c>
      <c r="Q798" s="14" t="s">
        <v>8315</v>
      </c>
      <c r="R798" t="s">
        <v>8316</v>
      </c>
      <c r="S798" s="17">
        <v>42571.626192129625</v>
      </c>
      <c r="T798" s="17">
        <v>42583.570138888885</v>
      </c>
    </row>
    <row r="799" spans="1:20" ht="44.25" x14ac:dyDescent="0.75">
      <c r="A799" s="10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 s="12">
        <v>105</v>
      </c>
      <c r="P799" s="12">
        <v>107.57</v>
      </c>
      <c r="Q799" s="14" t="s">
        <v>8315</v>
      </c>
      <c r="R799" t="s">
        <v>8316</v>
      </c>
      <c r="S799" s="17">
        <v>42151.069606481484</v>
      </c>
      <c r="T799" s="17">
        <v>42172.069606481484</v>
      </c>
    </row>
    <row r="800" spans="1:20" ht="29.5" x14ac:dyDescent="0.75">
      <c r="A800" s="10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 s="12">
        <v>119</v>
      </c>
      <c r="P800" s="12">
        <v>27.5</v>
      </c>
      <c r="Q800" s="14" t="s">
        <v>8315</v>
      </c>
      <c r="R800" t="s">
        <v>8316</v>
      </c>
      <c r="S800" s="17">
        <v>42101.423541666663</v>
      </c>
      <c r="T800" s="17">
        <v>42131.423541666663</v>
      </c>
    </row>
    <row r="801" spans="1:20" ht="59" x14ac:dyDescent="0.75">
      <c r="A801" s="10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 s="12">
        <v>153</v>
      </c>
      <c r="P801" s="12">
        <v>70.459999999999994</v>
      </c>
      <c r="Q801" s="14" t="s">
        <v>8315</v>
      </c>
      <c r="R801" t="s">
        <v>8316</v>
      </c>
      <c r="S801" s="17">
        <v>42034.928252314814</v>
      </c>
      <c r="T801" s="17">
        <v>42090</v>
      </c>
    </row>
    <row r="802" spans="1:20" ht="44.25" x14ac:dyDescent="0.75">
      <c r="A802" s="10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 s="12">
        <v>100</v>
      </c>
      <c r="P802" s="12">
        <v>178.57</v>
      </c>
      <c r="Q802" s="14" t="s">
        <v>8315</v>
      </c>
      <c r="R802" t="s">
        <v>8316</v>
      </c>
      <c r="S802" s="17">
        <v>41944.527627314819</v>
      </c>
      <c r="T802" s="17">
        <v>42004.569293981483</v>
      </c>
    </row>
    <row r="803" spans="1:20" ht="44.25" x14ac:dyDescent="0.75">
      <c r="A803" s="10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 s="12">
        <v>100</v>
      </c>
      <c r="P803" s="12">
        <v>62.63</v>
      </c>
      <c r="Q803" s="14" t="s">
        <v>8315</v>
      </c>
      <c r="R803" t="s">
        <v>8316</v>
      </c>
      <c r="S803" s="17">
        <v>42593.865405092598</v>
      </c>
      <c r="T803" s="17">
        <v>42613.865405092598</v>
      </c>
    </row>
    <row r="804" spans="1:20" ht="44.25" x14ac:dyDescent="0.75">
      <c r="A804" s="10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 s="12">
        <v>225</v>
      </c>
      <c r="P804" s="12">
        <v>75</v>
      </c>
      <c r="Q804" s="14" t="s">
        <v>8315</v>
      </c>
      <c r="R804" t="s">
        <v>8316</v>
      </c>
      <c r="S804" s="17">
        <v>42503.740868055553</v>
      </c>
      <c r="T804" s="17">
        <v>42517.740868055553</v>
      </c>
    </row>
    <row r="805" spans="1:20" ht="44.25" x14ac:dyDescent="0.75">
      <c r="A805" s="10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 s="12">
        <v>106</v>
      </c>
      <c r="P805" s="12">
        <v>58.9</v>
      </c>
      <c r="Q805" s="14" t="s">
        <v>8315</v>
      </c>
      <c r="R805" t="s">
        <v>8316</v>
      </c>
      <c r="S805" s="17">
        <v>41927.848900462966</v>
      </c>
      <c r="T805" s="17">
        <v>41948.890567129631</v>
      </c>
    </row>
    <row r="806" spans="1:20" ht="44.25" x14ac:dyDescent="0.75">
      <c r="A806" s="10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 s="12">
        <v>105</v>
      </c>
      <c r="P806" s="12">
        <v>139.56</v>
      </c>
      <c r="Q806" s="14" t="s">
        <v>8315</v>
      </c>
      <c r="R806" t="s">
        <v>8316</v>
      </c>
      <c r="S806" s="17">
        <v>42375.114988425921</v>
      </c>
      <c r="T806" s="17">
        <v>42420.114988425921</v>
      </c>
    </row>
    <row r="807" spans="1:20" ht="44.25" x14ac:dyDescent="0.75">
      <c r="A807" s="10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 s="12">
        <v>117</v>
      </c>
      <c r="P807" s="12">
        <v>70</v>
      </c>
      <c r="Q807" s="14" t="s">
        <v>8315</v>
      </c>
      <c r="R807" t="s">
        <v>8316</v>
      </c>
      <c r="S807" s="17">
        <v>41963.872361111105</v>
      </c>
      <c r="T807" s="17">
        <v>41974.797916666663</v>
      </c>
    </row>
    <row r="808" spans="1:20" ht="44.25" x14ac:dyDescent="0.75">
      <c r="A808" s="10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 s="12">
        <v>109</v>
      </c>
      <c r="P808" s="12">
        <v>57.39</v>
      </c>
      <c r="Q808" s="14" t="s">
        <v>8315</v>
      </c>
      <c r="R808" t="s">
        <v>8316</v>
      </c>
      <c r="S808" s="17">
        <v>42143.445219907408</v>
      </c>
      <c r="T808" s="17">
        <v>42173.445219907408</v>
      </c>
    </row>
    <row r="809" spans="1:20" ht="44.25" x14ac:dyDescent="0.75">
      <c r="A809" s="10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 s="12">
        <v>160</v>
      </c>
      <c r="P809" s="12">
        <v>40</v>
      </c>
      <c r="Q809" s="14" t="s">
        <v>8315</v>
      </c>
      <c r="R809" t="s">
        <v>8316</v>
      </c>
      <c r="S809" s="17">
        <v>42460.94222222222</v>
      </c>
      <c r="T809" s="17">
        <v>42481.94222222222</v>
      </c>
    </row>
    <row r="810" spans="1:20" ht="44.25" x14ac:dyDescent="0.75">
      <c r="A810" s="10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 s="12">
        <v>113</v>
      </c>
      <c r="P810" s="12">
        <v>64.290000000000006</v>
      </c>
      <c r="Q810" s="14" t="s">
        <v>8315</v>
      </c>
      <c r="R810" t="s">
        <v>8316</v>
      </c>
      <c r="S810" s="17">
        <v>42553.926527777774</v>
      </c>
      <c r="T810" s="17">
        <v>42585.172916666663</v>
      </c>
    </row>
    <row r="811" spans="1:20" ht="29.5" x14ac:dyDescent="0.75">
      <c r="A811" s="10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 s="12">
        <v>102</v>
      </c>
      <c r="P811" s="12">
        <v>120.12</v>
      </c>
      <c r="Q811" s="14" t="s">
        <v>8315</v>
      </c>
      <c r="R811" t="s">
        <v>8316</v>
      </c>
      <c r="S811" s="17">
        <v>42152.765717592592</v>
      </c>
      <c r="T811" s="17">
        <v>42188.765717592592</v>
      </c>
    </row>
    <row r="812" spans="1:20" ht="59" x14ac:dyDescent="0.75">
      <c r="A812" s="10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 s="12">
        <v>101</v>
      </c>
      <c r="P812" s="12">
        <v>1008.24</v>
      </c>
      <c r="Q812" s="14" t="s">
        <v>8315</v>
      </c>
      <c r="R812" t="s">
        <v>8316</v>
      </c>
      <c r="S812" s="17">
        <v>42116.710752314815</v>
      </c>
      <c r="T812" s="17">
        <v>42146.710752314815</v>
      </c>
    </row>
    <row r="813" spans="1:20" ht="44.25" x14ac:dyDescent="0.75">
      <c r="A813" s="10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 s="12">
        <v>101</v>
      </c>
      <c r="P813" s="12">
        <v>63.28</v>
      </c>
      <c r="Q813" s="14" t="s">
        <v>8315</v>
      </c>
      <c r="R813" t="s">
        <v>8316</v>
      </c>
      <c r="S813" s="17">
        <v>42155.142638888887</v>
      </c>
      <c r="T813" s="17">
        <v>42215.142638888887</v>
      </c>
    </row>
    <row r="814" spans="1:20" ht="44.25" x14ac:dyDescent="0.75">
      <c r="A814" s="10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 s="12">
        <v>6500</v>
      </c>
      <c r="P814" s="12">
        <v>21.67</v>
      </c>
      <c r="Q814" s="14" t="s">
        <v>8315</v>
      </c>
      <c r="R814" t="s">
        <v>8316</v>
      </c>
      <c r="S814" s="17">
        <v>42432.701724537037</v>
      </c>
      <c r="T814" s="17">
        <v>42457.660057870366</v>
      </c>
    </row>
    <row r="815" spans="1:20" ht="44.25" x14ac:dyDescent="0.75">
      <c r="A815" s="10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 s="12">
        <v>9</v>
      </c>
      <c r="P815" s="12">
        <v>25.65</v>
      </c>
      <c r="Q815" s="14" t="s">
        <v>8315</v>
      </c>
      <c r="R815" t="s">
        <v>8316</v>
      </c>
      <c r="S815" s="17">
        <v>41780.785729166666</v>
      </c>
      <c r="T815" s="17">
        <v>41840.785729166666</v>
      </c>
    </row>
    <row r="816" spans="1:20" ht="44.25" x14ac:dyDescent="0.75">
      <c r="A816" s="10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 s="12">
        <v>22</v>
      </c>
      <c r="P816" s="12">
        <v>47.7</v>
      </c>
      <c r="Q816" s="14" t="s">
        <v>8315</v>
      </c>
      <c r="R816" t="s">
        <v>8316</v>
      </c>
      <c r="S816" s="17">
        <v>41740.493657407409</v>
      </c>
      <c r="T816" s="17">
        <v>41770.493657407409</v>
      </c>
    </row>
    <row r="817" spans="1:20" ht="44.25" x14ac:dyDescent="0.75">
      <c r="A817" s="10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 s="12">
        <v>21</v>
      </c>
      <c r="P817" s="12">
        <v>56.05</v>
      </c>
      <c r="Q817" s="14" t="s">
        <v>8315</v>
      </c>
      <c r="R817" t="s">
        <v>8316</v>
      </c>
      <c r="S817" s="17">
        <v>41766.072500000002</v>
      </c>
      <c r="T817" s="17">
        <v>41791.072500000002</v>
      </c>
    </row>
    <row r="818" spans="1:20" ht="44.25" x14ac:dyDescent="0.75">
      <c r="A818" s="10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 s="12">
        <v>41</v>
      </c>
      <c r="P818" s="12">
        <v>81.319999999999993</v>
      </c>
      <c r="Q818" s="14" t="s">
        <v>8315</v>
      </c>
      <c r="R818" t="s">
        <v>8316</v>
      </c>
      <c r="S818" s="17">
        <v>41766.617291666669</v>
      </c>
      <c r="T818" s="17">
        <v>41793.290972222225</v>
      </c>
    </row>
    <row r="819" spans="1:20" ht="59" x14ac:dyDescent="0.75">
      <c r="A819" s="10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 s="12">
        <v>2</v>
      </c>
      <c r="P819" s="12">
        <v>70.17</v>
      </c>
      <c r="Q819" s="14" t="s">
        <v>8315</v>
      </c>
      <c r="R819" t="s">
        <v>8316</v>
      </c>
      <c r="S819" s="17">
        <v>42248.627013888887</v>
      </c>
      <c r="T819" s="17">
        <v>42278.627013888887</v>
      </c>
    </row>
    <row r="820" spans="1:20" ht="44.25" x14ac:dyDescent="0.75">
      <c r="A820" s="10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 s="12">
        <v>3</v>
      </c>
      <c r="P820" s="12">
        <v>23.63</v>
      </c>
      <c r="Q820" s="14" t="s">
        <v>8315</v>
      </c>
      <c r="R820" t="s">
        <v>8316</v>
      </c>
      <c r="S820" s="17">
        <v>41885.221550925926</v>
      </c>
      <c r="T820" s="17">
        <v>41916.290972222225</v>
      </c>
    </row>
    <row r="821" spans="1:20" ht="44.25" x14ac:dyDescent="0.75">
      <c r="A821" s="10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 s="12">
        <v>16</v>
      </c>
      <c r="P821" s="12">
        <v>188.56</v>
      </c>
      <c r="Q821" s="14" t="s">
        <v>8315</v>
      </c>
      <c r="R821" t="s">
        <v>8316</v>
      </c>
      <c r="S821" s="17">
        <v>42159.224432870367</v>
      </c>
      <c r="T821" s="17">
        <v>42204.224432870367</v>
      </c>
    </row>
    <row r="822" spans="1:20" ht="44.25" x14ac:dyDescent="0.75">
      <c r="A822" s="10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 s="12">
        <v>16</v>
      </c>
      <c r="P822" s="12">
        <v>49.51</v>
      </c>
      <c r="Q822" s="14" t="s">
        <v>8315</v>
      </c>
      <c r="R822" t="s">
        <v>8316</v>
      </c>
      <c r="S822" s="17">
        <v>42265.817002314812</v>
      </c>
      <c r="T822" s="17">
        <v>42295.817002314812</v>
      </c>
    </row>
    <row r="823" spans="1:20" ht="44.25" x14ac:dyDescent="0.75">
      <c r="A823" s="10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 s="12">
        <v>7</v>
      </c>
      <c r="P823" s="12">
        <v>75.459999999999994</v>
      </c>
      <c r="Q823" s="14" t="s">
        <v>8315</v>
      </c>
      <c r="R823" t="s">
        <v>8316</v>
      </c>
      <c r="S823" s="17">
        <v>42136.767175925925</v>
      </c>
      <c r="T823" s="17">
        <v>42166.767175925925</v>
      </c>
    </row>
    <row r="824" spans="1:20" ht="29.5" x14ac:dyDescent="0.75">
      <c r="A824" s="10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 s="12">
        <v>4</v>
      </c>
      <c r="P824" s="12">
        <v>9.5</v>
      </c>
      <c r="Q824" s="14" t="s">
        <v>8315</v>
      </c>
      <c r="R824" t="s">
        <v>8316</v>
      </c>
      <c r="S824" s="17">
        <v>41975.124340277776</v>
      </c>
      <c r="T824" s="17">
        <v>42005.124340277776</v>
      </c>
    </row>
    <row r="825" spans="1:20" ht="44.25" x14ac:dyDescent="0.75">
      <c r="A825" s="10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 s="12">
        <v>34</v>
      </c>
      <c r="P825" s="12">
        <v>35.5</v>
      </c>
      <c r="Q825" s="14" t="s">
        <v>8315</v>
      </c>
      <c r="R825" t="s">
        <v>8316</v>
      </c>
      <c r="S825" s="17">
        <v>42172.439571759256</v>
      </c>
      <c r="T825" s="17">
        <v>42202.439571759256</v>
      </c>
    </row>
    <row r="826" spans="1:20" ht="44.25" x14ac:dyDescent="0.75">
      <c r="A826" s="10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 s="12">
        <v>0</v>
      </c>
      <c r="P826" s="12">
        <v>10</v>
      </c>
      <c r="Q826" s="14" t="s">
        <v>8315</v>
      </c>
      <c r="R826" t="s">
        <v>8316</v>
      </c>
      <c r="S826" s="17">
        <v>42065.190694444449</v>
      </c>
      <c r="T826" s="17">
        <v>42090.149027777778</v>
      </c>
    </row>
    <row r="827" spans="1:20" ht="29.5" x14ac:dyDescent="0.75">
      <c r="A827" s="10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 s="12">
        <v>0</v>
      </c>
      <c r="P827" s="12">
        <v>13</v>
      </c>
      <c r="Q827" s="14" t="s">
        <v>8315</v>
      </c>
      <c r="R827" t="s">
        <v>8316</v>
      </c>
      <c r="S827" s="17">
        <v>41848.84002314815</v>
      </c>
      <c r="T827" s="17">
        <v>41883.84002314815</v>
      </c>
    </row>
    <row r="828" spans="1:20" ht="29.5" x14ac:dyDescent="0.75">
      <c r="A828" s="10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 s="12">
        <v>16</v>
      </c>
      <c r="P828" s="12">
        <v>89.4</v>
      </c>
      <c r="Q828" s="14" t="s">
        <v>8315</v>
      </c>
      <c r="R828" t="s">
        <v>8316</v>
      </c>
      <c r="S828" s="17">
        <v>42103.884930555556</v>
      </c>
      <c r="T828" s="17">
        <v>42133.884930555556</v>
      </c>
    </row>
    <row r="829" spans="1:20" ht="44.25" x14ac:dyDescent="0.75">
      <c r="A829" s="10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 s="12">
        <v>3</v>
      </c>
      <c r="P829" s="12">
        <v>25</v>
      </c>
      <c r="Q829" s="14" t="s">
        <v>8315</v>
      </c>
      <c r="R829" t="s">
        <v>8316</v>
      </c>
      <c r="S829" s="17">
        <v>42059.970729166671</v>
      </c>
      <c r="T829" s="17">
        <v>42089.929062499999</v>
      </c>
    </row>
    <row r="830" spans="1:20" ht="44.25" x14ac:dyDescent="0.75">
      <c r="A830" s="10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 s="12">
        <v>0</v>
      </c>
      <c r="P830" s="12">
        <v>1</v>
      </c>
      <c r="Q830" s="14" t="s">
        <v>8315</v>
      </c>
      <c r="R830" t="s">
        <v>8316</v>
      </c>
      <c r="S830" s="17">
        <v>42041.743090277778</v>
      </c>
      <c r="T830" s="17">
        <v>42071.701423611114</v>
      </c>
    </row>
    <row r="831" spans="1:20" ht="44.25" x14ac:dyDescent="0.75">
      <c r="A831" s="10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 s="12">
        <v>5</v>
      </c>
      <c r="P831" s="12">
        <v>65</v>
      </c>
      <c r="Q831" s="14" t="s">
        <v>8315</v>
      </c>
      <c r="R831" t="s">
        <v>8316</v>
      </c>
      <c r="S831" s="17">
        <v>41829.73715277778</v>
      </c>
      <c r="T831" s="17">
        <v>41852.716666666667</v>
      </c>
    </row>
    <row r="832" spans="1:20" ht="59" x14ac:dyDescent="0.75">
      <c r="A832" s="10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 s="12">
        <v>2</v>
      </c>
      <c r="P832" s="12">
        <v>10</v>
      </c>
      <c r="Q832" s="14" t="s">
        <v>8315</v>
      </c>
      <c r="R832" t="s">
        <v>8316</v>
      </c>
      <c r="S832" s="17">
        <v>42128.431064814817</v>
      </c>
      <c r="T832" s="17">
        <v>42146.875</v>
      </c>
    </row>
    <row r="833" spans="1:20" ht="44.25" x14ac:dyDescent="0.75">
      <c r="A833" s="10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 s="12">
        <v>0</v>
      </c>
      <c r="P833" s="12">
        <v>1</v>
      </c>
      <c r="Q833" s="14" t="s">
        <v>8315</v>
      </c>
      <c r="R833" t="s">
        <v>8316</v>
      </c>
      <c r="S833" s="17">
        <v>41789.893599537041</v>
      </c>
      <c r="T833" s="17">
        <v>41815.875</v>
      </c>
    </row>
    <row r="834" spans="1:20" ht="44.25" x14ac:dyDescent="0.75">
      <c r="A834" s="10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 s="12">
        <v>18</v>
      </c>
      <c r="P834" s="12">
        <v>81.540000000000006</v>
      </c>
      <c r="Q834" s="14" t="s">
        <v>8315</v>
      </c>
      <c r="R834" t="s">
        <v>8316</v>
      </c>
      <c r="S834" s="17">
        <v>41833.660995370366</v>
      </c>
      <c r="T834" s="17">
        <v>41863.660995370366</v>
      </c>
    </row>
    <row r="835" spans="1:20" x14ac:dyDescent="0.75">
      <c r="A835" s="10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 s="12">
        <v>5</v>
      </c>
      <c r="P835" s="12">
        <v>100</v>
      </c>
      <c r="Q835" s="14" t="s">
        <v>8315</v>
      </c>
      <c r="R835" t="s">
        <v>8316</v>
      </c>
      <c r="S835" s="17">
        <v>41914.590011574073</v>
      </c>
      <c r="T835" s="17">
        <v>41955.907638888893</v>
      </c>
    </row>
    <row r="836" spans="1:20" ht="29.5" x14ac:dyDescent="0.75">
      <c r="A836" s="10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 s="12">
        <v>0</v>
      </c>
      <c r="P836" s="12">
        <v>1</v>
      </c>
      <c r="Q836" s="14" t="s">
        <v>8315</v>
      </c>
      <c r="R836" t="s">
        <v>8316</v>
      </c>
      <c r="S836" s="17">
        <v>42611.261064814811</v>
      </c>
      <c r="T836" s="17">
        <v>42625.707638888889</v>
      </c>
    </row>
    <row r="837" spans="1:20" ht="44.25" x14ac:dyDescent="0.75">
      <c r="A837" s="10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 s="12">
        <v>0</v>
      </c>
      <c r="P837" s="12">
        <v>0</v>
      </c>
      <c r="Q837" s="14" t="s">
        <v>8315</v>
      </c>
      <c r="R837" t="s">
        <v>8316</v>
      </c>
      <c r="S837" s="17">
        <v>42253.633159722223</v>
      </c>
      <c r="T837" s="17">
        <v>42313.674826388888</v>
      </c>
    </row>
    <row r="838" spans="1:20" ht="44.25" x14ac:dyDescent="0.75">
      <c r="A838" s="10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 s="12">
        <v>1</v>
      </c>
      <c r="P838" s="12">
        <v>20</v>
      </c>
      <c r="Q838" s="14" t="s">
        <v>8315</v>
      </c>
      <c r="R838" t="s">
        <v>8316</v>
      </c>
      <c r="S838" s="17">
        <v>42295.891828703709</v>
      </c>
      <c r="T838" s="17">
        <v>42325.933495370366</v>
      </c>
    </row>
    <row r="839" spans="1:20" ht="44.25" x14ac:dyDescent="0.75">
      <c r="A839" s="10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 s="12">
        <v>27</v>
      </c>
      <c r="P839" s="12">
        <v>46.43</v>
      </c>
      <c r="Q839" s="14" t="s">
        <v>8315</v>
      </c>
      <c r="R839" t="s">
        <v>8316</v>
      </c>
      <c r="S839" s="17">
        <v>41841.651597222226</v>
      </c>
      <c r="T839" s="17">
        <v>41881.229166666664</v>
      </c>
    </row>
    <row r="840" spans="1:20" ht="29.5" x14ac:dyDescent="0.75">
      <c r="A840" s="10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 s="12">
        <v>1</v>
      </c>
      <c r="P840" s="12">
        <v>5.5</v>
      </c>
      <c r="Q840" s="14" t="s">
        <v>8315</v>
      </c>
      <c r="R840" t="s">
        <v>8316</v>
      </c>
      <c r="S840" s="17">
        <v>42402.947002314817</v>
      </c>
      <c r="T840" s="17">
        <v>42452.145138888889</v>
      </c>
    </row>
    <row r="841" spans="1:20" ht="44.25" x14ac:dyDescent="0.75">
      <c r="A841" s="10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 s="12">
        <v>13</v>
      </c>
      <c r="P841" s="12">
        <v>50.2</v>
      </c>
      <c r="Q841" s="14" t="s">
        <v>8315</v>
      </c>
      <c r="R841" t="s">
        <v>8316</v>
      </c>
      <c r="S841" s="17">
        <v>42509.814108796301</v>
      </c>
      <c r="T841" s="17">
        <v>42539.814108796301</v>
      </c>
    </row>
    <row r="842" spans="1:20" ht="44.25" x14ac:dyDescent="0.75">
      <c r="A842" s="10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 s="12">
        <v>27</v>
      </c>
      <c r="P842" s="12">
        <v>38.71</v>
      </c>
      <c r="Q842" s="14" t="s">
        <v>8315</v>
      </c>
      <c r="R842" t="s">
        <v>8316</v>
      </c>
      <c r="S842" s="17">
        <v>42762.545810185184</v>
      </c>
      <c r="T842" s="17">
        <v>42792.545810185184</v>
      </c>
    </row>
    <row r="843" spans="1:20" ht="44.25" x14ac:dyDescent="0.75">
      <c r="A843" s="10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 s="12">
        <v>1</v>
      </c>
      <c r="P843" s="12">
        <v>13.11</v>
      </c>
      <c r="Q843" s="14" t="s">
        <v>8315</v>
      </c>
      <c r="R843" t="s">
        <v>8316</v>
      </c>
      <c r="S843" s="17">
        <v>41977.004976851851</v>
      </c>
      <c r="T843" s="17">
        <v>42008.976388888885</v>
      </c>
    </row>
    <row r="844" spans="1:20" ht="44.25" x14ac:dyDescent="0.75">
      <c r="A844" s="10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 s="12">
        <v>17</v>
      </c>
      <c r="P844" s="12">
        <v>315.5</v>
      </c>
      <c r="Q844" s="14" t="s">
        <v>8315</v>
      </c>
      <c r="R844" t="s">
        <v>8316</v>
      </c>
      <c r="S844" s="17">
        <v>42171.758611111116</v>
      </c>
      <c r="T844" s="17">
        <v>42231.758611111116</v>
      </c>
    </row>
    <row r="845" spans="1:20" ht="29.5" x14ac:dyDescent="0.75">
      <c r="A845" s="10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 s="12">
        <v>33</v>
      </c>
      <c r="P845" s="12">
        <v>37.14</v>
      </c>
      <c r="Q845" s="14" t="s">
        <v>8315</v>
      </c>
      <c r="R845" t="s">
        <v>8316</v>
      </c>
      <c r="S845" s="17">
        <v>42056.1324537037</v>
      </c>
      <c r="T845" s="17">
        <v>42086.207638888889</v>
      </c>
    </row>
    <row r="846" spans="1:20" ht="44.25" x14ac:dyDescent="0.75">
      <c r="A846" s="10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 s="12">
        <v>0</v>
      </c>
      <c r="P846" s="12">
        <v>0</v>
      </c>
      <c r="Q846" s="14" t="s">
        <v>8315</v>
      </c>
      <c r="R846" t="s">
        <v>8316</v>
      </c>
      <c r="S846" s="17">
        <v>41867.652280092596</v>
      </c>
      <c r="T846" s="17">
        <v>41875.291666666664</v>
      </c>
    </row>
    <row r="847" spans="1:20" ht="44.25" x14ac:dyDescent="0.75">
      <c r="A847" s="10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 s="12">
        <v>22</v>
      </c>
      <c r="P847" s="12">
        <v>128.27000000000001</v>
      </c>
      <c r="Q847" s="14" t="s">
        <v>8315</v>
      </c>
      <c r="R847" t="s">
        <v>8316</v>
      </c>
      <c r="S847" s="17">
        <v>41779.657870370371</v>
      </c>
      <c r="T847" s="17">
        <v>41821.25</v>
      </c>
    </row>
    <row r="848" spans="1:20" ht="44.25" x14ac:dyDescent="0.75">
      <c r="A848" s="10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 s="12">
        <v>3</v>
      </c>
      <c r="P848" s="12">
        <v>47.27</v>
      </c>
      <c r="Q848" s="14" t="s">
        <v>8315</v>
      </c>
      <c r="R848" t="s">
        <v>8316</v>
      </c>
      <c r="S848" s="17">
        <v>42679.958472222221</v>
      </c>
      <c r="T848" s="17">
        <v>42710.207638888889</v>
      </c>
    </row>
    <row r="849" spans="1:20" ht="44.25" x14ac:dyDescent="0.75">
      <c r="A849" s="10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 s="12">
        <v>5</v>
      </c>
      <c r="P849" s="12">
        <v>50</v>
      </c>
      <c r="Q849" s="14" t="s">
        <v>8315</v>
      </c>
      <c r="R849" t="s">
        <v>8316</v>
      </c>
      <c r="S849" s="17">
        <v>42032.250208333338</v>
      </c>
      <c r="T849" s="17">
        <v>42063.250208333338</v>
      </c>
    </row>
    <row r="850" spans="1:20" ht="44.25" x14ac:dyDescent="0.75">
      <c r="A850" s="10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 s="12">
        <v>11</v>
      </c>
      <c r="P850" s="12">
        <v>42.5</v>
      </c>
      <c r="Q850" s="14" t="s">
        <v>8315</v>
      </c>
      <c r="R850" t="s">
        <v>8316</v>
      </c>
      <c r="S850" s="17">
        <v>41793.191875000004</v>
      </c>
      <c r="T850" s="17">
        <v>41807.191875000004</v>
      </c>
    </row>
    <row r="851" spans="1:20" ht="44.25" x14ac:dyDescent="0.75">
      <c r="A851" s="10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 s="12">
        <v>18</v>
      </c>
      <c r="P851" s="12">
        <v>44</v>
      </c>
      <c r="Q851" s="14" t="s">
        <v>8315</v>
      </c>
      <c r="R851" t="s">
        <v>8316</v>
      </c>
      <c r="S851" s="17">
        <v>41982.87364583333</v>
      </c>
      <c r="T851" s="17">
        <v>42012.87364583333</v>
      </c>
    </row>
    <row r="852" spans="1:20" ht="59" x14ac:dyDescent="0.75">
      <c r="A852" s="10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 s="12">
        <v>33</v>
      </c>
      <c r="P852" s="12">
        <v>50.88</v>
      </c>
      <c r="Q852" s="14" t="s">
        <v>8315</v>
      </c>
      <c r="R852" t="s">
        <v>8316</v>
      </c>
      <c r="S852" s="17">
        <v>42193.482291666667</v>
      </c>
      <c r="T852" s="17">
        <v>42233.666666666672</v>
      </c>
    </row>
    <row r="853" spans="1:20" ht="44.25" x14ac:dyDescent="0.75">
      <c r="A853" s="10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 s="12">
        <v>1</v>
      </c>
      <c r="P853" s="12">
        <v>62.5</v>
      </c>
      <c r="Q853" s="14" t="s">
        <v>8315</v>
      </c>
      <c r="R853" t="s">
        <v>8316</v>
      </c>
      <c r="S853" s="17">
        <v>41843.775011574071</v>
      </c>
      <c r="T853" s="17">
        <v>41863.775011574071</v>
      </c>
    </row>
    <row r="854" spans="1:20" ht="29.5" x14ac:dyDescent="0.75">
      <c r="A854" s="10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 s="12">
        <v>5</v>
      </c>
      <c r="P854" s="12">
        <v>27</v>
      </c>
      <c r="Q854" s="14" t="s">
        <v>8315</v>
      </c>
      <c r="R854" t="s">
        <v>8316</v>
      </c>
      <c r="S854" s="17">
        <v>42136.092488425929</v>
      </c>
      <c r="T854" s="17">
        <v>42166.092488425929</v>
      </c>
    </row>
    <row r="855" spans="1:20" ht="44.25" x14ac:dyDescent="0.75">
      <c r="A855" s="10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 s="12">
        <v>1</v>
      </c>
      <c r="P855" s="12">
        <v>25</v>
      </c>
      <c r="Q855" s="14" t="s">
        <v>8315</v>
      </c>
      <c r="R855" t="s">
        <v>8316</v>
      </c>
      <c r="S855" s="17">
        <v>42317.826377314821</v>
      </c>
      <c r="T855" s="17">
        <v>42357.826377314821</v>
      </c>
    </row>
    <row r="856" spans="1:20" ht="44.25" x14ac:dyDescent="0.75">
      <c r="A856" s="10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 s="12">
        <v>49</v>
      </c>
      <c r="P856" s="12">
        <v>47.26</v>
      </c>
      <c r="Q856" s="14" t="s">
        <v>8315</v>
      </c>
      <c r="R856" t="s">
        <v>8316</v>
      </c>
      <c r="S856" s="17">
        <v>42663.468078703707</v>
      </c>
      <c r="T856" s="17">
        <v>42688.509745370371</v>
      </c>
    </row>
    <row r="857" spans="1:20" ht="44.25" x14ac:dyDescent="0.75">
      <c r="A857" s="10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 s="12">
        <v>0</v>
      </c>
      <c r="P857" s="12">
        <v>0</v>
      </c>
      <c r="Q857" s="14" t="s">
        <v>8315</v>
      </c>
      <c r="R857" t="s">
        <v>8316</v>
      </c>
      <c r="S857" s="17">
        <v>42186.01116898148</v>
      </c>
      <c r="T857" s="17">
        <v>42230.818055555559</v>
      </c>
    </row>
    <row r="858" spans="1:20" ht="29.5" x14ac:dyDescent="0.75">
      <c r="A858" s="10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 s="12">
        <v>0</v>
      </c>
      <c r="P858" s="12">
        <v>1.5</v>
      </c>
      <c r="Q858" s="14" t="s">
        <v>8315</v>
      </c>
      <c r="R858" t="s">
        <v>8316</v>
      </c>
      <c r="S858" s="17">
        <v>42095.229166666672</v>
      </c>
      <c r="T858" s="17">
        <v>42109.211111111115</v>
      </c>
    </row>
    <row r="859" spans="1:20" ht="44.25" x14ac:dyDescent="0.75">
      <c r="A859" s="10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 s="12">
        <v>12</v>
      </c>
      <c r="P859" s="12">
        <v>24.71</v>
      </c>
      <c r="Q859" s="14" t="s">
        <v>8315</v>
      </c>
      <c r="R859" t="s">
        <v>8316</v>
      </c>
      <c r="S859" s="17">
        <v>42124.623877314814</v>
      </c>
      <c r="T859" s="17">
        <v>42166.958333333328</v>
      </c>
    </row>
    <row r="860" spans="1:20" ht="44.25" x14ac:dyDescent="0.75">
      <c r="A860" s="10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 s="12">
        <v>67</v>
      </c>
      <c r="P860" s="12">
        <v>63.13</v>
      </c>
      <c r="Q860" s="14" t="s">
        <v>8315</v>
      </c>
      <c r="R860" t="s">
        <v>8316</v>
      </c>
      <c r="S860" s="17">
        <v>42143.917743055557</v>
      </c>
      <c r="T860" s="17">
        <v>42181.559027777781</v>
      </c>
    </row>
    <row r="861" spans="1:20" ht="44.25" x14ac:dyDescent="0.75">
      <c r="A861" s="10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 s="12">
        <v>15</v>
      </c>
      <c r="P861" s="12">
        <v>38.25</v>
      </c>
      <c r="Q861" s="14" t="s">
        <v>8315</v>
      </c>
      <c r="R861" t="s">
        <v>8316</v>
      </c>
      <c r="S861" s="17">
        <v>41906.819513888891</v>
      </c>
      <c r="T861" s="17">
        <v>41938.838888888888</v>
      </c>
    </row>
    <row r="862" spans="1:20" ht="44.25" x14ac:dyDescent="0.75">
      <c r="A862" s="10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 s="12">
        <v>9</v>
      </c>
      <c r="P862" s="12">
        <v>16.25</v>
      </c>
      <c r="Q862" s="14" t="s">
        <v>8315</v>
      </c>
      <c r="R862" t="s">
        <v>8316</v>
      </c>
      <c r="S862" s="17">
        <v>41834.135370370372</v>
      </c>
      <c r="T862" s="17">
        <v>41849.135370370372</v>
      </c>
    </row>
    <row r="863" spans="1:20" ht="44.25" x14ac:dyDescent="0.75">
      <c r="A863" s="10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 s="12">
        <v>0</v>
      </c>
      <c r="P863" s="12">
        <v>33.75</v>
      </c>
      <c r="Q863" s="14" t="s">
        <v>8315</v>
      </c>
      <c r="R863" t="s">
        <v>8316</v>
      </c>
      <c r="S863" s="17">
        <v>41863.359282407408</v>
      </c>
      <c r="T863" s="17">
        <v>41893.359282407408</v>
      </c>
    </row>
    <row r="864" spans="1:20" ht="44.25" x14ac:dyDescent="0.75">
      <c r="A864" s="10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 s="12">
        <v>3</v>
      </c>
      <c r="P864" s="12">
        <v>61.67</v>
      </c>
      <c r="Q864" s="14" t="s">
        <v>8315</v>
      </c>
      <c r="R864" t="s">
        <v>8316</v>
      </c>
      <c r="S864" s="17">
        <v>42224.756909722222</v>
      </c>
      <c r="T864" s="17">
        <v>42254.756909722222</v>
      </c>
    </row>
    <row r="865" spans="1:20" ht="44.25" x14ac:dyDescent="0.75">
      <c r="A865" s="10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 s="12">
        <v>37</v>
      </c>
      <c r="P865" s="12">
        <v>83.14</v>
      </c>
      <c r="Q865" s="14" t="s">
        <v>8315</v>
      </c>
      <c r="R865" t="s">
        <v>8316</v>
      </c>
      <c r="S865" s="17">
        <v>41939.8122337963</v>
      </c>
      <c r="T865" s="17">
        <v>41969.853900462964</v>
      </c>
    </row>
    <row r="866" spans="1:20" ht="44.25" x14ac:dyDescent="0.75">
      <c r="A866" s="10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 s="12">
        <v>0</v>
      </c>
      <c r="P866" s="12">
        <v>1</v>
      </c>
      <c r="Q866" s="14" t="s">
        <v>8315</v>
      </c>
      <c r="R866" t="s">
        <v>8316</v>
      </c>
      <c r="S866" s="17">
        <v>42059.270023148143</v>
      </c>
      <c r="T866" s="17">
        <v>42119.190972222219</v>
      </c>
    </row>
    <row r="867" spans="1:20" ht="44.25" x14ac:dyDescent="0.75">
      <c r="A867" s="10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 s="12">
        <v>10</v>
      </c>
      <c r="P867" s="12">
        <v>142.86000000000001</v>
      </c>
      <c r="Q867" s="14" t="s">
        <v>8315</v>
      </c>
      <c r="R867" t="s">
        <v>8316</v>
      </c>
      <c r="S867" s="17">
        <v>42308.211215277777</v>
      </c>
      <c r="T867" s="17">
        <v>42338.252881944441</v>
      </c>
    </row>
    <row r="868" spans="1:20" ht="44.25" x14ac:dyDescent="0.75">
      <c r="A868" s="10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 s="12">
        <v>36</v>
      </c>
      <c r="P868" s="12">
        <v>33.67</v>
      </c>
      <c r="Q868" s="14" t="s">
        <v>8315</v>
      </c>
      <c r="R868" t="s">
        <v>8316</v>
      </c>
      <c r="S868" s="17">
        <v>42114.818935185183</v>
      </c>
      <c r="T868" s="17">
        <v>42134.957638888889</v>
      </c>
    </row>
    <row r="869" spans="1:20" ht="44.25" x14ac:dyDescent="0.75">
      <c r="A869" s="10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 s="12">
        <v>0</v>
      </c>
      <c r="P869" s="12">
        <v>5</v>
      </c>
      <c r="Q869" s="14" t="s">
        <v>8315</v>
      </c>
      <c r="R869" t="s">
        <v>8316</v>
      </c>
      <c r="S869" s="17">
        <v>42492.98505787037</v>
      </c>
      <c r="T869" s="17">
        <v>42522.98505787037</v>
      </c>
    </row>
    <row r="870" spans="1:20" ht="44.25" x14ac:dyDescent="0.75">
      <c r="A870" s="10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 s="12">
        <v>0</v>
      </c>
      <c r="P870" s="12">
        <v>0</v>
      </c>
      <c r="Q870" s="14" t="s">
        <v>8315</v>
      </c>
      <c r="R870" t="s">
        <v>8316</v>
      </c>
      <c r="S870" s="17">
        <v>42494.471666666665</v>
      </c>
      <c r="T870" s="17">
        <v>42524.471666666665</v>
      </c>
    </row>
    <row r="871" spans="1:20" ht="44.25" x14ac:dyDescent="0.75">
      <c r="A871" s="10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 s="12">
        <v>0</v>
      </c>
      <c r="P871" s="12">
        <v>10</v>
      </c>
      <c r="Q871" s="14" t="s">
        <v>8315</v>
      </c>
      <c r="R871" t="s">
        <v>8316</v>
      </c>
      <c r="S871" s="17">
        <v>41863.527326388888</v>
      </c>
      <c r="T871" s="17">
        <v>41893.527326388888</v>
      </c>
    </row>
    <row r="872" spans="1:20" ht="44.25" x14ac:dyDescent="0.75">
      <c r="A872" s="10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 s="12">
        <v>0</v>
      </c>
      <c r="P872" s="12">
        <v>40</v>
      </c>
      <c r="Q872" s="14" t="s">
        <v>8315</v>
      </c>
      <c r="R872" t="s">
        <v>8316</v>
      </c>
      <c r="S872" s="17">
        <v>41843.664618055554</v>
      </c>
      <c r="T872" s="17">
        <v>41855.666666666664</v>
      </c>
    </row>
    <row r="873" spans="1:20" ht="44.25" x14ac:dyDescent="0.75">
      <c r="A873" s="10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 s="12">
        <v>2</v>
      </c>
      <c r="P873" s="12">
        <v>30</v>
      </c>
      <c r="Q873" s="14" t="s">
        <v>8315</v>
      </c>
      <c r="R873" t="s">
        <v>8316</v>
      </c>
      <c r="S873" s="17">
        <v>42358.684872685189</v>
      </c>
      <c r="T873" s="17">
        <v>42387</v>
      </c>
    </row>
    <row r="874" spans="1:20" ht="44.25" x14ac:dyDescent="0.75">
      <c r="A874" s="10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 s="12">
        <v>5</v>
      </c>
      <c r="P874" s="12">
        <v>45</v>
      </c>
      <c r="Q874" s="14" t="s">
        <v>8315</v>
      </c>
      <c r="R874" t="s">
        <v>8316</v>
      </c>
      <c r="S874" s="17">
        <v>42657.38726851852</v>
      </c>
      <c r="T874" s="17">
        <v>42687.428935185191</v>
      </c>
    </row>
    <row r="875" spans="1:20" ht="44.25" x14ac:dyDescent="0.75">
      <c r="A875" s="10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 s="12">
        <v>0</v>
      </c>
      <c r="P875" s="12">
        <v>0</v>
      </c>
      <c r="Q875" s="14" t="s">
        <v>8315</v>
      </c>
      <c r="R875" t="s">
        <v>8316</v>
      </c>
      <c r="S875" s="17">
        <v>41926.542303240742</v>
      </c>
      <c r="T875" s="17">
        <v>41938.75</v>
      </c>
    </row>
    <row r="876" spans="1:20" ht="44.25" x14ac:dyDescent="0.75">
      <c r="A876" s="10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 s="12">
        <v>8</v>
      </c>
      <c r="P876" s="12">
        <v>10.17</v>
      </c>
      <c r="Q876" s="14" t="s">
        <v>8315</v>
      </c>
      <c r="R876" t="s">
        <v>8316</v>
      </c>
      <c r="S876" s="17">
        <v>42020.768634259264</v>
      </c>
      <c r="T876" s="17">
        <v>42065.958333333328</v>
      </c>
    </row>
    <row r="877" spans="1:20" ht="44.25" x14ac:dyDescent="0.75">
      <c r="A877" s="10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 s="12">
        <v>12</v>
      </c>
      <c r="P877" s="12">
        <v>81.41</v>
      </c>
      <c r="Q877" s="14" t="s">
        <v>8315</v>
      </c>
      <c r="R877" t="s">
        <v>8316</v>
      </c>
      <c r="S877" s="17">
        <v>42075.979988425926</v>
      </c>
      <c r="T877" s="17">
        <v>42103.979988425926</v>
      </c>
    </row>
    <row r="878" spans="1:20" ht="44.25" x14ac:dyDescent="0.75">
      <c r="A878" s="10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 s="12">
        <v>15</v>
      </c>
      <c r="P878" s="12">
        <v>57.25</v>
      </c>
      <c r="Q878" s="14" t="s">
        <v>8315</v>
      </c>
      <c r="R878" t="s">
        <v>8316</v>
      </c>
      <c r="S878" s="17">
        <v>41786.959745370368</v>
      </c>
      <c r="T878" s="17">
        <v>41816.959745370368</v>
      </c>
    </row>
    <row r="879" spans="1:20" ht="44.25" x14ac:dyDescent="0.75">
      <c r="A879" s="10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 s="12">
        <v>10</v>
      </c>
      <c r="P879" s="12">
        <v>5</v>
      </c>
      <c r="Q879" s="14" t="s">
        <v>8315</v>
      </c>
      <c r="R879" t="s">
        <v>8316</v>
      </c>
      <c r="S879" s="17">
        <v>41820.870821759258</v>
      </c>
      <c r="T879" s="17">
        <v>41850.870821759258</v>
      </c>
    </row>
    <row r="880" spans="1:20" ht="29.5" x14ac:dyDescent="0.75">
      <c r="A880" s="10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 s="12">
        <v>0</v>
      </c>
      <c r="P880" s="12">
        <v>15</v>
      </c>
      <c r="Q880" s="14" t="s">
        <v>8315</v>
      </c>
      <c r="R880" t="s">
        <v>8316</v>
      </c>
      <c r="S880" s="17">
        <v>41970.085046296299</v>
      </c>
      <c r="T880" s="17">
        <v>42000.085046296299</v>
      </c>
    </row>
    <row r="881" spans="1:20" ht="44.25" x14ac:dyDescent="0.75">
      <c r="A881" s="10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 s="12">
        <v>1</v>
      </c>
      <c r="P881" s="12">
        <v>12.5</v>
      </c>
      <c r="Q881" s="14" t="s">
        <v>8315</v>
      </c>
      <c r="R881" t="s">
        <v>8316</v>
      </c>
      <c r="S881" s="17">
        <v>41830.267407407409</v>
      </c>
      <c r="T881" s="17">
        <v>41860.267407407409</v>
      </c>
    </row>
    <row r="882" spans="1:20" ht="44.25" x14ac:dyDescent="0.75">
      <c r="A882" s="10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 s="12">
        <v>13</v>
      </c>
      <c r="P882" s="12">
        <v>93</v>
      </c>
      <c r="Q882" s="14" t="s">
        <v>8315</v>
      </c>
      <c r="R882" t="s">
        <v>8316</v>
      </c>
      <c r="S882" s="17">
        <v>42265.683182870373</v>
      </c>
      <c r="T882" s="17">
        <v>42293.207638888889</v>
      </c>
    </row>
    <row r="883" spans="1:20" ht="44.25" x14ac:dyDescent="0.75">
      <c r="A883" s="10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 s="12">
        <v>2</v>
      </c>
      <c r="P883" s="12">
        <v>32.36</v>
      </c>
      <c r="Q883" s="14" t="s">
        <v>8315</v>
      </c>
      <c r="R883" t="s">
        <v>8316</v>
      </c>
      <c r="S883" s="17">
        <v>42601.827141203699</v>
      </c>
      <c r="T883" s="17">
        <v>42631.827141203699</v>
      </c>
    </row>
    <row r="884" spans="1:20" ht="44.25" x14ac:dyDescent="0.75">
      <c r="A884" s="10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 s="12">
        <v>0</v>
      </c>
      <c r="P884" s="12">
        <v>0</v>
      </c>
      <c r="Q884" s="14" t="s">
        <v>8315</v>
      </c>
      <c r="R884" t="s">
        <v>8316</v>
      </c>
      <c r="S884" s="17">
        <v>42433.338749999995</v>
      </c>
      <c r="T884" s="17">
        <v>42461.25</v>
      </c>
    </row>
    <row r="885" spans="1:20" ht="44.25" x14ac:dyDescent="0.75">
      <c r="A885" s="10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 s="12">
        <v>0</v>
      </c>
      <c r="P885" s="12">
        <v>0</v>
      </c>
      <c r="Q885" s="14" t="s">
        <v>8315</v>
      </c>
      <c r="R885" t="s">
        <v>8316</v>
      </c>
      <c r="S885" s="17">
        <v>42228.151701388888</v>
      </c>
      <c r="T885" s="17">
        <v>42253.151701388888</v>
      </c>
    </row>
    <row r="886" spans="1:20" ht="44.25" x14ac:dyDescent="0.75">
      <c r="A886" s="10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 s="12">
        <v>0</v>
      </c>
      <c r="P886" s="12">
        <v>1</v>
      </c>
      <c r="Q886" s="14" t="s">
        <v>8315</v>
      </c>
      <c r="R886" t="s">
        <v>8316</v>
      </c>
      <c r="S886" s="17">
        <v>42415.168564814812</v>
      </c>
      <c r="T886" s="17">
        <v>42445.126898148148</v>
      </c>
    </row>
    <row r="887" spans="1:20" ht="44.25" x14ac:dyDescent="0.75">
      <c r="A887" s="10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 s="12">
        <v>16</v>
      </c>
      <c r="P887" s="12">
        <v>91.83</v>
      </c>
      <c r="Q887" s="14" t="s">
        <v>8315</v>
      </c>
      <c r="R887" t="s">
        <v>8316</v>
      </c>
      <c r="S887" s="17">
        <v>42538.968310185184</v>
      </c>
      <c r="T887" s="17">
        <v>42568.029861111107</v>
      </c>
    </row>
    <row r="888" spans="1:20" ht="44.25" x14ac:dyDescent="0.75">
      <c r="A888" s="10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 s="12">
        <v>11</v>
      </c>
      <c r="P888" s="12">
        <v>45.83</v>
      </c>
      <c r="Q888" s="14" t="s">
        <v>8315</v>
      </c>
      <c r="R888" t="s">
        <v>8316</v>
      </c>
      <c r="S888" s="17">
        <v>42233.671747685185</v>
      </c>
      <c r="T888" s="17">
        <v>42278.541666666672</v>
      </c>
    </row>
    <row r="889" spans="1:20" ht="59" x14ac:dyDescent="0.75">
      <c r="A889" s="10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 s="12">
        <v>44</v>
      </c>
      <c r="P889" s="12">
        <v>57.17</v>
      </c>
      <c r="Q889" s="14" t="s">
        <v>8315</v>
      </c>
      <c r="R889" t="s">
        <v>8316</v>
      </c>
      <c r="S889" s="17">
        <v>42221.656782407401</v>
      </c>
      <c r="T889" s="17">
        <v>42281.656782407401</v>
      </c>
    </row>
    <row r="890" spans="1:20" ht="44.25" x14ac:dyDescent="0.75">
      <c r="A890" s="10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 s="12">
        <v>0</v>
      </c>
      <c r="P890" s="12">
        <v>0</v>
      </c>
      <c r="Q890" s="14" t="s">
        <v>8315</v>
      </c>
      <c r="R890" t="s">
        <v>8316</v>
      </c>
      <c r="S890" s="17">
        <v>42675.262962962966</v>
      </c>
      <c r="T890" s="17">
        <v>42705.304629629631</v>
      </c>
    </row>
    <row r="891" spans="1:20" ht="44.25" x14ac:dyDescent="0.75">
      <c r="A891" s="10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 s="12">
        <v>86</v>
      </c>
      <c r="P891" s="12">
        <v>248.5</v>
      </c>
      <c r="Q891" s="14" t="s">
        <v>8315</v>
      </c>
      <c r="R891" t="s">
        <v>8316</v>
      </c>
      <c r="S891" s="17">
        <v>42534.631481481483</v>
      </c>
      <c r="T891" s="17">
        <v>42562.631481481483</v>
      </c>
    </row>
    <row r="892" spans="1:20" ht="44.25" x14ac:dyDescent="0.75">
      <c r="A892" s="10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 s="12">
        <v>12</v>
      </c>
      <c r="P892" s="12">
        <v>79.400000000000006</v>
      </c>
      <c r="Q892" s="14" t="s">
        <v>8315</v>
      </c>
      <c r="R892" t="s">
        <v>8316</v>
      </c>
      <c r="S892" s="17">
        <v>42151.905717592599</v>
      </c>
      <c r="T892" s="17">
        <v>42182.905717592599</v>
      </c>
    </row>
    <row r="893" spans="1:20" ht="44.25" x14ac:dyDescent="0.75">
      <c r="A893" s="10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 s="12">
        <v>0</v>
      </c>
      <c r="P893" s="12">
        <v>5</v>
      </c>
      <c r="Q893" s="14" t="s">
        <v>8315</v>
      </c>
      <c r="R893" t="s">
        <v>8316</v>
      </c>
      <c r="S893" s="17">
        <v>41915.400219907409</v>
      </c>
      <c r="T893" s="17">
        <v>41919.1875</v>
      </c>
    </row>
    <row r="894" spans="1:20" ht="44.25" x14ac:dyDescent="0.75">
      <c r="A894" s="10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 s="12">
        <v>0</v>
      </c>
      <c r="P894" s="12">
        <v>5.5</v>
      </c>
      <c r="Q894" s="14" t="s">
        <v>8315</v>
      </c>
      <c r="R894" t="s">
        <v>8316</v>
      </c>
      <c r="S894" s="17">
        <v>41961.492488425924</v>
      </c>
      <c r="T894" s="17">
        <v>42006.492488425924</v>
      </c>
    </row>
    <row r="895" spans="1:20" ht="59" x14ac:dyDescent="0.75">
      <c r="A895" s="10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 s="12">
        <v>1</v>
      </c>
      <c r="P895" s="12">
        <v>25</v>
      </c>
      <c r="Q895" s="14" t="s">
        <v>8315</v>
      </c>
      <c r="R895" t="s">
        <v>8316</v>
      </c>
      <c r="S895" s="17">
        <v>41940.587233796294</v>
      </c>
      <c r="T895" s="17">
        <v>41968.041666666672</v>
      </c>
    </row>
    <row r="896" spans="1:20" ht="44.25" x14ac:dyDescent="0.75">
      <c r="A896" s="10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 s="12">
        <v>0</v>
      </c>
      <c r="P896" s="12">
        <v>0</v>
      </c>
      <c r="Q896" s="14" t="s">
        <v>8315</v>
      </c>
      <c r="R896" t="s">
        <v>8316</v>
      </c>
      <c r="S896" s="17">
        <v>42111.904097222221</v>
      </c>
      <c r="T896" s="17">
        <v>42171.904097222221</v>
      </c>
    </row>
    <row r="897" spans="1:20" ht="44.25" x14ac:dyDescent="0.75">
      <c r="A897" s="10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 s="12">
        <v>36</v>
      </c>
      <c r="P897" s="12">
        <v>137.08000000000001</v>
      </c>
      <c r="Q897" s="14" t="s">
        <v>8315</v>
      </c>
      <c r="R897" t="s">
        <v>8316</v>
      </c>
      <c r="S897" s="17">
        <v>42279.778564814813</v>
      </c>
      <c r="T897" s="17">
        <v>42310.701388888891</v>
      </c>
    </row>
    <row r="898" spans="1:20" ht="44.25" x14ac:dyDescent="0.75">
      <c r="A898" s="10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 s="12">
        <v>0</v>
      </c>
      <c r="P898" s="12">
        <v>0</v>
      </c>
      <c r="Q898" s="14" t="s">
        <v>8315</v>
      </c>
      <c r="R898" t="s">
        <v>8316</v>
      </c>
      <c r="S898" s="17">
        <v>42213.662905092591</v>
      </c>
      <c r="T898" s="17">
        <v>42243.662905092591</v>
      </c>
    </row>
    <row r="899" spans="1:20" ht="44.25" x14ac:dyDescent="0.75">
      <c r="A899" s="10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 s="12">
        <v>0</v>
      </c>
      <c r="P899" s="12">
        <v>5</v>
      </c>
      <c r="Q899" s="14" t="s">
        <v>8315</v>
      </c>
      <c r="R899" t="s">
        <v>8316</v>
      </c>
      <c r="S899" s="17">
        <v>42109.801712962959</v>
      </c>
      <c r="T899" s="17">
        <v>42139.801712962959</v>
      </c>
    </row>
    <row r="900" spans="1:20" ht="29.5" x14ac:dyDescent="0.75">
      <c r="A900" s="10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 s="12">
        <v>3</v>
      </c>
      <c r="P900" s="12">
        <v>39</v>
      </c>
      <c r="Q900" s="14" t="s">
        <v>8315</v>
      </c>
      <c r="R900" t="s">
        <v>8316</v>
      </c>
      <c r="S900" s="17">
        <v>42031.833587962959</v>
      </c>
      <c r="T900" s="17">
        <v>42063.333333333328</v>
      </c>
    </row>
    <row r="901" spans="1:20" ht="44.25" x14ac:dyDescent="0.75">
      <c r="A901" s="10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 s="12">
        <v>3</v>
      </c>
      <c r="P901" s="12">
        <v>50.5</v>
      </c>
      <c r="Q901" s="14" t="s">
        <v>8315</v>
      </c>
      <c r="R901" t="s">
        <v>8316</v>
      </c>
      <c r="S901" s="17">
        <v>42615.142870370371</v>
      </c>
      <c r="T901" s="17">
        <v>42645.142870370371</v>
      </c>
    </row>
    <row r="902" spans="1:20" ht="44.25" x14ac:dyDescent="0.75">
      <c r="A902" s="10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 s="12">
        <v>0</v>
      </c>
      <c r="P902" s="12">
        <v>0</v>
      </c>
      <c r="Q902" s="14" t="s">
        <v>8315</v>
      </c>
      <c r="R902" t="s">
        <v>8316</v>
      </c>
      <c r="S902" s="17">
        <v>41829.325497685182</v>
      </c>
      <c r="T902" s="17">
        <v>41889.325497685182</v>
      </c>
    </row>
    <row r="903" spans="1:20" ht="44.25" x14ac:dyDescent="0.75">
      <c r="A903" s="10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 s="12">
        <v>16</v>
      </c>
      <c r="P903" s="12">
        <v>49.28</v>
      </c>
      <c r="Q903" s="14" t="s">
        <v>8315</v>
      </c>
      <c r="R903" t="s">
        <v>8316</v>
      </c>
      <c r="S903" s="17">
        <v>42016.120613425926</v>
      </c>
      <c r="T903" s="17">
        <v>42046.120613425926</v>
      </c>
    </row>
    <row r="904" spans="1:20" ht="44.25" x14ac:dyDescent="0.75">
      <c r="A904" s="10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 s="12">
        <v>1</v>
      </c>
      <c r="P904" s="12">
        <v>25</v>
      </c>
      <c r="Q904" s="14" t="s">
        <v>8315</v>
      </c>
      <c r="R904" t="s">
        <v>8316</v>
      </c>
      <c r="S904" s="17">
        <v>42439.702314814815</v>
      </c>
      <c r="T904" s="17">
        <v>42468.774305555555</v>
      </c>
    </row>
    <row r="905" spans="1:20" ht="44.25" x14ac:dyDescent="0.75">
      <c r="A905" s="10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 s="12">
        <v>0</v>
      </c>
      <c r="P905" s="12">
        <v>1</v>
      </c>
      <c r="Q905" s="14" t="s">
        <v>8315</v>
      </c>
      <c r="R905" t="s">
        <v>8316</v>
      </c>
      <c r="S905" s="17">
        <v>42433.825717592597</v>
      </c>
      <c r="T905" s="17">
        <v>42493.784050925926</v>
      </c>
    </row>
    <row r="906" spans="1:20" ht="44.25" x14ac:dyDescent="0.75">
      <c r="A906" s="10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 s="12">
        <v>0</v>
      </c>
      <c r="P906" s="12">
        <v>25</v>
      </c>
      <c r="Q906" s="14" t="s">
        <v>8315</v>
      </c>
      <c r="R906" t="s">
        <v>8316</v>
      </c>
      <c r="S906" s="17">
        <v>42243.790393518517</v>
      </c>
      <c r="T906" s="17">
        <v>42303.790393518517</v>
      </c>
    </row>
    <row r="907" spans="1:20" ht="44.25" x14ac:dyDescent="0.75">
      <c r="A907" s="10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 s="12">
        <v>0</v>
      </c>
      <c r="P907" s="12">
        <v>0</v>
      </c>
      <c r="Q907" s="14" t="s">
        <v>8315</v>
      </c>
      <c r="R907" t="s">
        <v>8316</v>
      </c>
      <c r="S907" s="17">
        <v>42550.048449074078</v>
      </c>
      <c r="T907" s="17">
        <v>42580.978472222225</v>
      </c>
    </row>
    <row r="908" spans="1:20" ht="44.25" x14ac:dyDescent="0.75">
      <c r="A908" s="10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 s="12">
        <v>0</v>
      </c>
      <c r="P908" s="12">
        <v>0</v>
      </c>
      <c r="Q908" s="14" t="s">
        <v>8315</v>
      </c>
      <c r="R908" t="s">
        <v>8316</v>
      </c>
      <c r="S908" s="17">
        <v>41774.651203703703</v>
      </c>
      <c r="T908" s="17">
        <v>41834.651203703703</v>
      </c>
    </row>
    <row r="909" spans="1:20" ht="44.25" x14ac:dyDescent="0.75">
      <c r="A909" s="10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12">
        <v>24</v>
      </c>
      <c r="P909" s="12">
        <v>53.13</v>
      </c>
      <c r="Q909" s="14" t="s">
        <v>8315</v>
      </c>
      <c r="R909" t="s">
        <v>8316</v>
      </c>
      <c r="S909" s="17">
        <v>42306.848854166667</v>
      </c>
      <c r="T909" s="17">
        <v>42336.890520833331</v>
      </c>
    </row>
    <row r="910" spans="1:20" ht="44.25" x14ac:dyDescent="0.75">
      <c r="A910" s="10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 s="12">
        <v>0</v>
      </c>
      <c r="P910" s="12">
        <v>0</v>
      </c>
      <c r="Q910" s="14" t="s">
        <v>8315</v>
      </c>
      <c r="R910" t="s">
        <v>8316</v>
      </c>
      <c r="S910" s="17">
        <v>42457.932025462964</v>
      </c>
      <c r="T910" s="17">
        <v>42485.013888888891</v>
      </c>
    </row>
    <row r="911" spans="1:20" ht="44.25" x14ac:dyDescent="0.75">
      <c r="A911" s="10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 s="12">
        <v>0</v>
      </c>
      <c r="P911" s="12">
        <v>7</v>
      </c>
      <c r="Q911" s="14" t="s">
        <v>8315</v>
      </c>
      <c r="R911" t="s">
        <v>8316</v>
      </c>
      <c r="S911" s="17">
        <v>42513.976319444439</v>
      </c>
      <c r="T911" s="17">
        <v>42559.976319444439</v>
      </c>
    </row>
    <row r="912" spans="1:20" ht="44.25" x14ac:dyDescent="0.75">
      <c r="A912" s="10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 s="12">
        <v>32</v>
      </c>
      <c r="P912" s="12">
        <v>40.06</v>
      </c>
      <c r="Q912" s="14" t="s">
        <v>8315</v>
      </c>
      <c r="R912" t="s">
        <v>8316</v>
      </c>
      <c r="S912" s="17">
        <v>41816.950370370374</v>
      </c>
      <c r="T912" s="17">
        <v>41853.583333333336</v>
      </c>
    </row>
    <row r="913" spans="1:20" ht="44.25" x14ac:dyDescent="0.75">
      <c r="A913" s="10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 s="12">
        <v>24</v>
      </c>
      <c r="P913" s="12">
        <v>24.33</v>
      </c>
      <c r="Q913" s="14" t="s">
        <v>8315</v>
      </c>
      <c r="R913" t="s">
        <v>8316</v>
      </c>
      <c r="S913" s="17">
        <v>41880.788842592592</v>
      </c>
      <c r="T913" s="17">
        <v>41910.788842592592</v>
      </c>
    </row>
    <row r="914" spans="1:20" ht="44.25" x14ac:dyDescent="0.75">
      <c r="A914" s="10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 s="12">
        <v>2</v>
      </c>
      <c r="P914" s="12">
        <v>11.25</v>
      </c>
      <c r="Q914" s="14" t="s">
        <v>8315</v>
      </c>
      <c r="R914" t="s">
        <v>8316</v>
      </c>
      <c r="S914" s="17">
        <v>42342.845555555556</v>
      </c>
      <c r="T914" s="17">
        <v>42372.845555555556</v>
      </c>
    </row>
    <row r="915" spans="1:20" ht="44.25" x14ac:dyDescent="0.75">
      <c r="A915" s="10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 s="12">
        <v>0</v>
      </c>
      <c r="P915" s="12">
        <v>10.5</v>
      </c>
      <c r="Q915" s="14" t="s">
        <v>8315</v>
      </c>
      <c r="R915" t="s">
        <v>8316</v>
      </c>
      <c r="S915" s="17">
        <v>41745.891319444447</v>
      </c>
      <c r="T915" s="17">
        <v>41767.891319444447</v>
      </c>
    </row>
    <row r="916" spans="1:20" ht="44.25" x14ac:dyDescent="0.75">
      <c r="A916" s="10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 s="12">
        <v>3</v>
      </c>
      <c r="P916" s="12">
        <v>15</v>
      </c>
      <c r="Q916" s="14" t="s">
        <v>8315</v>
      </c>
      <c r="R916" t="s">
        <v>8316</v>
      </c>
      <c r="S916" s="17">
        <v>42311.621458333335</v>
      </c>
      <c r="T916" s="17">
        <v>42336.621458333335</v>
      </c>
    </row>
    <row r="917" spans="1:20" ht="44.25" x14ac:dyDescent="0.75">
      <c r="A917" s="10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 s="12">
        <v>0</v>
      </c>
      <c r="P917" s="12">
        <v>0</v>
      </c>
      <c r="Q917" s="14" t="s">
        <v>8315</v>
      </c>
      <c r="R917" t="s">
        <v>8316</v>
      </c>
      <c r="S917" s="17">
        <v>42296.154131944444</v>
      </c>
      <c r="T917" s="17">
        <v>42326.195798611108</v>
      </c>
    </row>
    <row r="918" spans="1:20" ht="44.25" x14ac:dyDescent="0.75">
      <c r="A918" s="10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 s="12">
        <v>6</v>
      </c>
      <c r="P918" s="12">
        <v>42</v>
      </c>
      <c r="Q918" s="14" t="s">
        <v>8315</v>
      </c>
      <c r="R918" t="s">
        <v>8316</v>
      </c>
      <c r="S918" s="17">
        <v>42053.722060185188</v>
      </c>
      <c r="T918" s="17">
        <v>42113.680393518516</v>
      </c>
    </row>
    <row r="919" spans="1:20" ht="44.25" x14ac:dyDescent="0.75">
      <c r="A919" s="10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 s="12">
        <v>14</v>
      </c>
      <c r="P919" s="12">
        <v>71.25</v>
      </c>
      <c r="Q919" s="14" t="s">
        <v>8315</v>
      </c>
      <c r="R919" t="s">
        <v>8316</v>
      </c>
      <c r="S919" s="17">
        <v>42414.235879629632</v>
      </c>
      <c r="T919" s="17">
        <v>42474.194212962961</v>
      </c>
    </row>
    <row r="920" spans="1:20" ht="44.25" x14ac:dyDescent="0.75">
      <c r="A920" s="1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s="12">
        <v>1</v>
      </c>
      <c r="P920" s="12">
        <v>22.5</v>
      </c>
      <c r="Q920" s="14" t="s">
        <v>8315</v>
      </c>
      <c r="R920" t="s">
        <v>8316</v>
      </c>
      <c r="S920" s="17">
        <v>41801.711550925924</v>
      </c>
      <c r="T920" s="17">
        <v>41844.124305555553</v>
      </c>
    </row>
    <row r="921" spans="1:20" ht="44.25" x14ac:dyDescent="0.75">
      <c r="A921" s="10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 s="12">
        <v>24</v>
      </c>
      <c r="P921" s="12">
        <v>41</v>
      </c>
      <c r="Q921" s="14" t="s">
        <v>8315</v>
      </c>
      <c r="R921" t="s">
        <v>8316</v>
      </c>
      <c r="S921" s="17">
        <v>42770.290590277778</v>
      </c>
      <c r="T921" s="17">
        <v>42800.290590277778</v>
      </c>
    </row>
    <row r="922" spans="1:20" ht="44.25" x14ac:dyDescent="0.75">
      <c r="A922" s="10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 s="12">
        <v>11</v>
      </c>
      <c r="P922" s="12">
        <v>47.91</v>
      </c>
      <c r="Q922" s="14" t="s">
        <v>8315</v>
      </c>
      <c r="R922" t="s">
        <v>8316</v>
      </c>
      <c r="S922" s="17">
        <v>42452.815659722226</v>
      </c>
      <c r="T922" s="17">
        <v>42512.815659722226</v>
      </c>
    </row>
    <row r="923" spans="1:20" ht="44.25" x14ac:dyDescent="0.75">
      <c r="A923" s="10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 s="12">
        <v>7</v>
      </c>
      <c r="P923" s="12">
        <v>35.17</v>
      </c>
      <c r="Q923" s="14" t="s">
        <v>8315</v>
      </c>
      <c r="R923" t="s">
        <v>8316</v>
      </c>
      <c r="S923" s="17">
        <v>42601.854699074072</v>
      </c>
      <c r="T923" s="17">
        <v>42611.163194444445</v>
      </c>
    </row>
    <row r="924" spans="1:20" ht="59" x14ac:dyDescent="0.75">
      <c r="A924" s="10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 s="12">
        <v>0</v>
      </c>
      <c r="P924" s="12">
        <v>5.5</v>
      </c>
      <c r="Q924" s="14" t="s">
        <v>8315</v>
      </c>
      <c r="R924" t="s">
        <v>8316</v>
      </c>
      <c r="S924" s="17">
        <v>42447.863553240735</v>
      </c>
      <c r="T924" s="17">
        <v>42477.863553240735</v>
      </c>
    </row>
    <row r="925" spans="1:20" ht="44.25" x14ac:dyDescent="0.75">
      <c r="A925" s="10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 s="12">
        <v>1</v>
      </c>
      <c r="P925" s="12">
        <v>22.67</v>
      </c>
      <c r="Q925" s="14" t="s">
        <v>8315</v>
      </c>
      <c r="R925" t="s">
        <v>8316</v>
      </c>
      <c r="S925" s="17">
        <v>41811.536180555559</v>
      </c>
      <c r="T925" s="17">
        <v>41841.536180555559</v>
      </c>
    </row>
    <row r="926" spans="1:20" ht="44.25" x14ac:dyDescent="0.75">
      <c r="A926" s="10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 s="12">
        <v>21</v>
      </c>
      <c r="P926" s="12">
        <v>26.38</v>
      </c>
      <c r="Q926" s="14" t="s">
        <v>8315</v>
      </c>
      <c r="R926" t="s">
        <v>8316</v>
      </c>
      <c r="S926" s="17">
        <v>41981.067523148144</v>
      </c>
      <c r="T926" s="17">
        <v>42041.067523148144</v>
      </c>
    </row>
    <row r="927" spans="1:20" ht="44.25" x14ac:dyDescent="0.75">
      <c r="A927" s="10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 s="12">
        <v>78</v>
      </c>
      <c r="P927" s="12">
        <v>105.54</v>
      </c>
      <c r="Q927" s="14" t="s">
        <v>8315</v>
      </c>
      <c r="R927" t="s">
        <v>8316</v>
      </c>
      <c r="S927" s="17">
        <v>42469.68414351852</v>
      </c>
      <c r="T927" s="17">
        <v>42499.166666666672</v>
      </c>
    </row>
    <row r="928" spans="1:20" ht="44.25" x14ac:dyDescent="0.75">
      <c r="A928" s="10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 s="12">
        <v>32</v>
      </c>
      <c r="P928" s="12">
        <v>29.09</v>
      </c>
      <c r="Q928" s="14" t="s">
        <v>8315</v>
      </c>
      <c r="R928" t="s">
        <v>8316</v>
      </c>
      <c r="S928" s="17">
        <v>42493.546851851846</v>
      </c>
      <c r="T928" s="17">
        <v>42523.546851851846</v>
      </c>
    </row>
    <row r="929" spans="1:20" ht="44.25" x14ac:dyDescent="0.75">
      <c r="A929" s="10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 s="12">
        <v>0</v>
      </c>
      <c r="P929" s="12">
        <v>0</v>
      </c>
      <c r="Q929" s="14" t="s">
        <v>8315</v>
      </c>
      <c r="R929" t="s">
        <v>8316</v>
      </c>
      <c r="S929" s="17">
        <v>42534.866875</v>
      </c>
      <c r="T929" s="17">
        <v>42564.866875</v>
      </c>
    </row>
    <row r="930" spans="1:20" ht="44.25" x14ac:dyDescent="0.75">
      <c r="A930" s="10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 s="12">
        <v>48</v>
      </c>
      <c r="P930" s="12">
        <v>62</v>
      </c>
      <c r="Q930" s="14" t="s">
        <v>8315</v>
      </c>
      <c r="R930" t="s">
        <v>8316</v>
      </c>
      <c r="S930" s="17">
        <v>41830.858344907407</v>
      </c>
      <c r="T930" s="17">
        <v>41852.291666666664</v>
      </c>
    </row>
    <row r="931" spans="1:20" ht="44.25" x14ac:dyDescent="0.75">
      <c r="A931" s="10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 s="12">
        <v>1</v>
      </c>
      <c r="P931" s="12">
        <v>217.5</v>
      </c>
      <c r="Q931" s="14" t="s">
        <v>8315</v>
      </c>
      <c r="R931" t="s">
        <v>8316</v>
      </c>
      <c r="S931" s="17">
        <v>42543.788564814815</v>
      </c>
      <c r="T931" s="17">
        <v>42573.788564814815</v>
      </c>
    </row>
    <row r="932" spans="1:20" ht="44.25" x14ac:dyDescent="0.75">
      <c r="A932" s="10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 s="12">
        <v>11</v>
      </c>
      <c r="P932" s="12">
        <v>26.75</v>
      </c>
      <c r="Q932" s="14" t="s">
        <v>8315</v>
      </c>
      <c r="R932" t="s">
        <v>8316</v>
      </c>
      <c r="S932" s="17">
        <v>41975.642974537041</v>
      </c>
      <c r="T932" s="17">
        <v>42035.642974537041</v>
      </c>
    </row>
    <row r="933" spans="1:20" ht="44.25" x14ac:dyDescent="0.75">
      <c r="A933" s="10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 s="12">
        <v>2</v>
      </c>
      <c r="P933" s="12">
        <v>18.329999999999998</v>
      </c>
      <c r="Q933" s="14" t="s">
        <v>8315</v>
      </c>
      <c r="R933" t="s">
        <v>8316</v>
      </c>
      <c r="S933" s="17">
        <v>42069.903437500005</v>
      </c>
      <c r="T933" s="17">
        <v>42092.833333333328</v>
      </c>
    </row>
    <row r="934" spans="1:20" ht="44.25" x14ac:dyDescent="0.75">
      <c r="A934" s="10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 s="12">
        <v>18</v>
      </c>
      <c r="P934" s="12">
        <v>64.290000000000006</v>
      </c>
      <c r="Q934" s="14" t="s">
        <v>8315</v>
      </c>
      <c r="R934" t="s">
        <v>8316</v>
      </c>
      <c r="S934" s="17">
        <v>41795.598923611113</v>
      </c>
      <c r="T934" s="17">
        <v>41825.598923611113</v>
      </c>
    </row>
    <row r="935" spans="1:20" ht="29.5" x14ac:dyDescent="0.75">
      <c r="A935" s="10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 s="12">
        <v>4</v>
      </c>
      <c r="P935" s="12">
        <v>175</v>
      </c>
      <c r="Q935" s="14" t="s">
        <v>8315</v>
      </c>
      <c r="R935" t="s">
        <v>8316</v>
      </c>
      <c r="S935" s="17">
        <v>42508.179965277777</v>
      </c>
      <c r="T935" s="17">
        <v>42568.179965277777</v>
      </c>
    </row>
    <row r="936" spans="1:20" ht="59" x14ac:dyDescent="0.75">
      <c r="A936" s="10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 s="12">
        <v>20</v>
      </c>
      <c r="P936" s="12">
        <v>34</v>
      </c>
      <c r="Q936" s="14" t="s">
        <v>8315</v>
      </c>
      <c r="R936" t="s">
        <v>8316</v>
      </c>
      <c r="S936" s="17">
        <v>42132.809953703705</v>
      </c>
      <c r="T936" s="17">
        <v>42192.809953703705</v>
      </c>
    </row>
    <row r="937" spans="1:20" ht="44.25" x14ac:dyDescent="0.75">
      <c r="A937" s="10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 s="12">
        <v>35</v>
      </c>
      <c r="P937" s="12">
        <v>84.28</v>
      </c>
      <c r="Q937" s="14" t="s">
        <v>8315</v>
      </c>
      <c r="R937" t="s">
        <v>8316</v>
      </c>
      <c r="S937" s="17">
        <v>41747.86986111111</v>
      </c>
      <c r="T937" s="17">
        <v>41779.290972222225</v>
      </c>
    </row>
    <row r="938" spans="1:20" ht="44.25" x14ac:dyDescent="0.75">
      <c r="A938" s="10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 s="12">
        <v>6</v>
      </c>
      <c r="P938" s="12">
        <v>9.5</v>
      </c>
      <c r="Q938" s="14" t="s">
        <v>8315</v>
      </c>
      <c r="R938" t="s">
        <v>8316</v>
      </c>
      <c r="S938" s="17">
        <v>41920.963472222218</v>
      </c>
      <c r="T938" s="17">
        <v>41951</v>
      </c>
    </row>
    <row r="939" spans="1:20" ht="59" x14ac:dyDescent="0.75">
      <c r="A939" s="10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 s="12">
        <v>32</v>
      </c>
      <c r="P939" s="12">
        <v>33.74</v>
      </c>
      <c r="Q939" s="14" t="s">
        <v>8315</v>
      </c>
      <c r="R939" t="s">
        <v>8316</v>
      </c>
      <c r="S939" s="17">
        <v>42399.707407407404</v>
      </c>
      <c r="T939" s="17">
        <v>42420.878472222219</v>
      </c>
    </row>
    <row r="940" spans="1:20" ht="44.25" x14ac:dyDescent="0.75">
      <c r="A940" s="10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 s="12">
        <v>10</v>
      </c>
      <c r="P940" s="12">
        <v>37.54</v>
      </c>
      <c r="Q940" s="14" t="s">
        <v>8315</v>
      </c>
      <c r="R940" t="s">
        <v>8316</v>
      </c>
      <c r="S940" s="17">
        <v>42467.548541666663</v>
      </c>
      <c r="T940" s="17">
        <v>42496.544444444444</v>
      </c>
    </row>
    <row r="941" spans="1:20" ht="44.25" x14ac:dyDescent="0.75">
      <c r="A941" s="10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 s="12">
        <v>38</v>
      </c>
      <c r="P941" s="12">
        <v>11.62</v>
      </c>
      <c r="Q941" s="14" t="s">
        <v>8315</v>
      </c>
      <c r="R941" t="s">
        <v>8316</v>
      </c>
      <c r="S941" s="17">
        <v>41765.92465277778</v>
      </c>
      <c r="T941" s="17">
        <v>41775.92465277778</v>
      </c>
    </row>
    <row r="942" spans="1:20" ht="29.5" x14ac:dyDescent="0.75">
      <c r="A942" s="10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 s="12">
        <v>2</v>
      </c>
      <c r="P942" s="12">
        <v>8</v>
      </c>
      <c r="Q942" s="14" t="s">
        <v>8315</v>
      </c>
      <c r="R942" t="s">
        <v>8316</v>
      </c>
      <c r="S942" s="17">
        <v>42230.08116898148</v>
      </c>
      <c r="T942" s="17">
        <v>42245.08116898148</v>
      </c>
    </row>
    <row r="943" spans="1:20" ht="44.25" x14ac:dyDescent="0.75">
      <c r="A943" s="10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 s="12">
        <v>0</v>
      </c>
      <c r="P943" s="12">
        <v>0</v>
      </c>
      <c r="Q943" s="14" t="s">
        <v>8315</v>
      </c>
      <c r="R943" t="s">
        <v>8316</v>
      </c>
      <c r="S943" s="17">
        <v>42286.749780092592</v>
      </c>
      <c r="T943" s="17">
        <v>42316.791446759264</v>
      </c>
    </row>
    <row r="944" spans="1:20" ht="44.25" x14ac:dyDescent="0.75">
      <c r="A944" s="10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 s="12">
        <v>4</v>
      </c>
      <c r="P944" s="12">
        <v>23</v>
      </c>
      <c r="Q944" s="14" t="s">
        <v>8315</v>
      </c>
      <c r="R944" t="s">
        <v>8316</v>
      </c>
      <c r="S944" s="17">
        <v>42401.672372685185</v>
      </c>
      <c r="T944" s="17">
        <v>42431.672372685185</v>
      </c>
    </row>
    <row r="945" spans="1:20" ht="29.5" x14ac:dyDescent="0.75">
      <c r="A945" s="10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 s="12">
        <v>20</v>
      </c>
      <c r="P945" s="12">
        <v>100</v>
      </c>
      <c r="Q945" s="14" t="s">
        <v>8315</v>
      </c>
      <c r="R945" t="s">
        <v>8316</v>
      </c>
      <c r="S945" s="17">
        <v>42125.644467592589</v>
      </c>
      <c r="T945" s="17">
        <v>42155.644467592589</v>
      </c>
    </row>
    <row r="946" spans="1:20" ht="44.25" x14ac:dyDescent="0.75">
      <c r="A946" s="10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 s="12">
        <v>5</v>
      </c>
      <c r="P946" s="12">
        <v>60.11</v>
      </c>
      <c r="Q946" s="14" t="s">
        <v>8315</v>
      </c>
      <c r="R946" t="s">
        <v>8316</v>
      </c>
      <c r="S946" s="17">
        <v>42289.94049768518</v>
      </c>
      <c r="T946" s="17">
        <v>42349.982164351852</v>
      </c>
    </row>
    <row r="947" spans="1:20" ht="44.25" x14ac:dyDescent="0.75">
      <c r="A947" s="10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 s="12">
        <v>0</v>
      </c>
      <c r="P947" s="12">
        <v>3</v>
      </c>
      <c r="Q947" s="14" t="s">
        <v>8315</v>
      </c>
      <c r="R947" t="s">
        <v>8316</v>
      </c>
      <c r="S947" s="17">
        <v>42107.864722222221</v>
      </c>
      <c r="T947" s="17">
        <v>42137.864722222221</v>
      </c>
    </row>
    <row r="948" spans="1:20" ht="29.5" x14ac:dyDescent="0.75">
      <c r="A948" s="10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 s="12">
        <v>0</v>
      </c>
      <c r="P948" s="12">
        <v>5</v>
      </c>
      <c r="Q948" s="14" t="s">
        <v>8315</v>
      </c>
      <c r="R948" t="s">
        <v>8316</v>
      </c>
      <c r="S948" s="17">
        <v>41809.389930555553</v>
      </c>
      <c r="T948" s="17">
        <v>41839.389930555553</v>
      </c>
    </row>
    <row r="949" spans="1:20" ht="44.25" x14ac:dyDescent="0.75">
      <c r="A949" s="10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 s="12">
        <v>35</v>
      </c>
      <c r="P949" s="12">
        <v>17.5</v>
      </c>
      <c r="Q949" s="14" t="s">
        <v>8315</v>
      </c>
      <c r="R949" t="s">
        <v>8316</v>
      </c>
      <c r="S949" s="17">
        <v>42019.683761574073</v>
      </c>
      <c r="T949" s="17">
        <v>42049.477083333331</v>
      </c>
    </row>
    <row r="950" spans="1:20" ht="44.25" x14ac:dyDescent="0.75">
      <c r="A950" s="10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 s="12">
        <v>17</v>
      </c>
      <c r="P950" s="12">
        <v>29.24</v>
      </c>
      <c r="Q950" s="14" t="s">
        <v>8315</v>
      </c>
      <c r="R950" t="s">
        <v>8316</v>
      </c>
      <c r="S950" s="17">
        <v>41950.26694444444</v>
      </c>
      <c r="T950" s="17">
        <v>41963.669444444444</v>
      </c>
    </row>
    <row r="951" spans="1:20" ht="44.25" x14ac:dyDescent="0.75">
      <c r="A951" s="10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 s="12">
        <v>0</v>
      </c>
      <c r="P951" s="12">
        <v>0</v>
      </c>
      <c r="Q951" s="14" t="s">
        <v>8315</v>
      </c>
      <c r="R951" t="s">
        <v>8316</v>
      </c>
      <c r="S951" s="17">
        <v>42069.391446759255</v>
      </c>
      <c r="T951" s="17">
        <v>42099.349780092598</v>
      </c>
    </row>
    <row r="952" spans="1:20" ht="44.25" x14ac:dyDescent="0.75">
      <c r="A952" s="10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 s="12">
        <v>57</v>
      </c>
      <c r="P952" s="12">
        <v>59.58</v>
      </c>
      <c r="Q952" s="14" t="s">
        <v>8315</v>
      </c>
      <c r="R952" t="s">
        <v>8316</v>
      </c>
      <c r="S952" s="17">
        <v>42061.963263888887</v>
      </c>
      <c r="T952" s="17">
        <v>42091.921597222223</v>
      </c>
    </row>
    <row r="953" spans="1:20" ht="44.25" x14ac:dyDescent="0.75">
      <c r="A953" s="10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 s="12">
        <v>17</v>
      </c>
      <c r="P953" s="12">
        <v>82.57</v>
      </c>
      <c r="Q953" s="14" t="s">
        <v>8315</v>
      </c>
      <c r="R953" t="s">
        <v>8316</v>
      </c>
      <c r="S953" s="17">
        <v>41842.828680555554</v>
      </c>
      <c r="T953" s="17">
        <v>41882.827650462961</v>
      </c>
    </row>
    <row r="954" spans="1:20" x14ac:dyDescent="0.75">
      <c r="A954" s="10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 s="12">
        <v>0</v>
      </c>
      <c r="P954" s="12">
        <v>10</v>
      </c>
      <c r="Q954" s="14" t="s">
        <v>8315</v>
      </c>
      <c r="R954" t="s">
        <v>8316</v>
      </c>
      <c r="S954" s="17">
        <v>42437.64534722222</v>
      </c>
      <c r="T954" s="17">
        <v>42497.603680555556</v>
      </c>
    </row>
    <row r="955" spans="1:20" ht="59" x14ac:dyDescent="0.75">
      <c r="A955" s="10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 s="12">
        <v>38</v>
      </c>
      <c r="P955" s="12">
        <v>32.36</v>
      </c>
      <c r="Q955" s="14" t="s">
        <v>8315</v>
      </c>
      <c r="R955" t="s">
        <v>8316</v>
      </c>
      <c r="S955" s="17">
        <v>42775.964212962965</v>
      </c>
      <c r="T955" s="17">
        <v>42795.791666666672</v>
      </c>
    </row>
    <row r="956" spans="1:20" ht="44.25" x14ac:dyDescent="0.75">
      <c r="A956" s="10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 s="12">
        <v>2</v>
      </c>
      <c r="P956" s="12">
        <v>5.75</v>
      </c>
      <c r="Q956" s="14" t="s">
        <v>8315</v>
      </c>
      <c r="R956" t="s">
        <v>8316</v>
      </c>
      <c r="S956" s="17">
        <v>41879.043530092589</v>
      </c>
      <c r="T956" s="17">
        <v>41909.043530092589</v>
      </c>
    </row>
    <row r="957" spans="1:20" ht="44.25" x14ac:dyDescent="0.75">
      <c r="A957" s="10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 s="12">
        <v>10</v>
      </c>
      <c r="P957" s="12">
        <v>100.5</v>
      </c>
      <c r="Q957" s="14" t="s">
        <v>8315</v>
      </c>
      <c r="R957" t="s">
        <v>8316</v>
      </c>
      <c r="S957" s="17">
        <v>42020.587349537032</v>
      </c>
      <c r="T957" s="17">
        <v>42050.587349537032</v>
      </c>
    </row>
    <row r="958" spans="1:20" x14ac:dyDescent="0.75">
      <c r="A958" s="10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 s="12">
        <v>0</v>
      </c>
      <c r="P958" s="12">
        <v>1</v>
      </c>
      <c r="Q958" s="14" t="s">
        <v>8315</v>
      </c>
      <c r="R958" t="s">
        <v>8316</v>
      </c>
      <c r="S958" s="17">
        <v>41890.16269675926</v>
      </c>
      <c r="T958" s="17">
        <v>41920.16269675926</v>
      </c>
    </row>
    <row r="959" spans="1:20" ht="44.25" x14ac:dyDescent="0.75">
      <c r="A959" s="10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 s="12">
        <v>1</v>
      </c>
      <c r="P959" s="12">
        <v>20</v>
      </c>
      <c r="Q959" s="14" t="s">
        <v>8315</v>
      </c>
      <c r="R959" t="s">
        <v>8316</v>
      </c>
      <c r="S959" s="17">
        <v>41872.807696759257</v>
      </c>
      <c r="T959" s="17">
        <v>41932.807696759257</v>
      </c>
    </row>
    <row r="960" spans="1:20" ht="44.25" x14ac:dyDescent="0.75">
      <c r="A960" s="10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 s="12">
        <v>0</v>
      </c>
      <c r="P960" s="12">
        <v>2</v>
      </c>
      <c r="Q960" s="14" t="s">
        <v>8315</v>
      </c>
      <c r="R960" t="s">
        <v>8316</v>
      </c>
      <c r="S960" s="17">
        <v>42391.772997685184</v>
      </c>
      <c r="T960" s="17">
        <v>42416.772997685184</v>
      </c>
    </row>
    <row r="961" spans="1:20" ht="44.25" x14ac:dyDescent="0.75">
      <c r="A961" s="10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 s="12">
        <v>0</v>
      </c>
      <c r="P961" s="12">
        <v>5</v>
      </c>
      <c r="Q961" s="14" t="s">
        <v>8315</v>
      </c>
      <c r="R961" t="s">
        <v>8316</v>
      </c>
      <c r="S961" s="17">
        <v>41848.772928240738</v>
      </c>
      <c r="T961" s="17">
        <v>41877.686111111114</v>
      </c>
    </row>
    <row r="962" spans="1:20" ht="44.25" x14ac:dyDescent="0.75">
      <c r="A962" s="10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 s="12">
        <v>6</v>
      </c>
      <c r="P962" s="12">
        <v>15</v>
      </c>
      <c r="Q962" s="14" t="s">
        <v>8315</v>
      </c>
      <c r="R962" t="s">
        <v>8316</v>
      </c>
      <c r="S962" s="17">
        <v>42177.964201388888</v>
      </c>
      <c r="T962" s="17">
        <v>42207.964201388888</v>
      </c>
    </row>
    <row r="963" spans="1:20" ht="44.25" x14ac:dyDescent="0.75">
      <c r="A963" s="10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 s="12">
        <v>4</v>
      </c>
      <c r="P963" s="12">
        <v>25</v>
      </c>
      <c r="Q963" s="14" t="s">
        <v>8315</v>
      </c>
      <c r="R963" t="s">
        <v>8316</v>
      </c>
      <c r="S963" s="17">
        <v>41851.700925925928</v>
      </c>
      <c r="T963" s="17">
        <v>41891.700925925928</v>
      </c>
    </row>
    <row r="964" spans="1:20" ht="44.25" x14ac:dyDescent="0.75">
      <c r="A964" s="10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 s="12">
        <v>24</v>
      </c>
      <c r="P964" s="12">
        <v>45.84</v>
      </c>
      <c r="Q964" s="14" t="s">
        <v>8315</v>
      </c>
      <c r="R964" t="s">
        <v>8316</v>
      </c>
      <c r="S964" s="17">
        <v>41921.770439814813</v>
      </c>
      <c r="T964" s="17">
        <v>41938.770439814813</v>
      </c>
    </row>
    <row r="965" spans="1:20" ht="44.25" x14ac:dyDescent="0.75">
      <c r="A965" s="10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 s="12">
        <v>8</v>
      </c>
      <c r="P965" s="12">
        <v>4.75</v>
      </c>
      <c r="Q965" s="14" t="s">
        <v>8315</v>
      </c>
      <c r="R965" t="s">
        <v>8316</v>
      </c>
      <c r="S965" s="17">
        <v>42002.54488425926</v>
      </c>
      <c r="T965" s="17">
        <v>42032.54488425926</v>
      </c>
    </row>
    <row r="966" spans="1:20" ht="59" x14ac:dyDescent="0.75">
      <c r="A966" s="10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 s="12">
        <v>0</v>
      </c>
      <c r="P966" s="12">
        <v>0</v>
      </c>
      <c r="Q966" s="14" t="s">
        <v>8315</v>
      </c>
      <c r="R966" t="s">
        <v>8316</v>
      </c>
      <c r="S966" s="17">
        <v>42096.544548611113</v>
      </c>
      <c r="T966" s="17">
        <v>42126.544548611113</v>
      </c>
    </row>
    <row r="967" spans="1:20" ht="44.25" x14ac:dyDescent="0.75">
      <c r="A967" s="10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 s="12">
        <v>1</v>
      </c>
      <c r="P967" s="12">
        <v>13</v>
      </c>
      <c r="Q967" s="14" t="s">
        <v>8315</v>
      </c>
      <c r="R967" t="s">
        <v>8316</v>
      </c>
      <c r="S967" s="17">
        <v>42021.301192129627</v>
      </c>
      <c r="T967" s="17">
        <v>42051.301192129627</v>
      </c>
    </row>
    <row r="968" spans="1:20" ht="44.25" x14ac:dyDescent="0.75">
      <c r="A968" s="10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 s="12">
        <v>0</v>
      </c>
      <c r="P968" s="12">
        <v>0</v>
      </c>
      <c r="Q968" s="14" t="s">
        <v>8315</v>
      </c>
      <c r="R968" t="s">
        <v>8316</v>
      </c>
      <c r="S968" s="17">
        <v>42419.246168981481</v>
      </c>
      <c r="T968" s="17">
        <v>42434.246168981481</v>
      </c>
    </row>
    <row r="969" spans="1:20" ht="44.25" x14ac:dyDescent="0.75">
      <c r="A969" s="10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 s="12">
        <v>0</v>
      </c>
      <c r="P969" s="12">
        <v>1</v>
      </c>
      <c r="Q969" s="14" t="s">
        <v>8315</v>
      </c>
      <c r="R969" t="s">
        <v>8316</v>
      </c>
      <c r="S969" s="17">
        <v>42174.780821759254</v>
      </c>
      <c r="T969" s="17">
        <v>42204.780821759254</v>
      </c>
    </row>
    <row r="970" spans="1:20" ht="44.25" x14ac:dyDescent="0.75">
      <c r="A970" s="10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 s="12">
        <v>14</v>
      </c>
      <c r="P970" s="12">
        <v>10</v>
      </c>
      <c r="Q970" s="14" t="s">
        <v>8315</v>
      </c>
      <c r="R970" t="s">
        <v>8316</v>
      </c>
      <c r="S970" s="17">
        <v>41869.872685185182</v>
      </c>
      <c r="T970" s="17">
        <v>41899.872685185182</v>
      </c>
    </row>
    <row r="971" spans="1:20" ht="44.25" x14ac:dyDescent="0.75">
      <c r="A971" s="10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 s="12">
        <v>1</v>
      </c>
      <c r="P971" s="12">
        <v>52.5</v>
      </c>
      <c r="Q971" s="14" t="s">
        <v>8315</v>
      </c>
      <c r="R971" t="s">
        <v>8316</v>
      </c>
      <c r="S971" s="17">
        <v>41856.672152777777</v>
      </c>
      <c r="T971" s="17">
        <v>41886.672152777777</v>
      </c>
    </row>
    <row r="972" spans="1:20" ht="29.5" x14ac:dyDescent="0.75">
      <c r="A972" s="10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 s="12">
        <v>9</v>
      </c>
      <c r="P972" s="12">
        <v>32.5</v>
      </c>
      <c r="Q972" s="14" t="s">
        <v>8315</v>
      </c>
      <c r="R972" t="s">
        <v>8316</v>
      </c>
      <c r="S972" s="17">
        <v>42620.91097222222</v>
      </c>
      <c r="T972" s="17">
        <v>42650.91097222222</v>
      </c>
    </row>
    <row r="973" spans="1:20" ht="44.25" x14ac:dyDescent="0.75">
      <c r="A973" s="10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 s="12">
        <v>1</v>
      </c>
      <c r="P973" s="12">
        <v>7.25</v>
      </c>
      <c r="Q973" s="14" t="s">
        <v>8315</v>
      </c>
      <c r="R973" t="s">
        <v>8316</v>
      </c>
      <c r="S973" s="17">
        <v>42417.675879629634</v>
      </c>
      <c r="T973" s="17">
        <v>42475.686111111107</v>
      </c>
    </row>
    <row r="974" spans="1:20" ht="44.25" x14ac:dyDescent="0.75">
      <c r="A974" s="10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 s="12">
        <v>17</v>
      </c>
      <c r="P974" s="12">
        <v>33.33</v>
      </c>
      <c r="Q974" s="14" t="s">
        <v>8315</v>
      </c>
      <c r="R974" t="s">
        <v>8316</v>
      </c>
      <c r="S974" s="17">
        <v>42057.190960648149</v>
      </c>
      <c r="T974" s="17">
        <v>42087.149293981478</v>
      </c>
    </row>
    <row r="975" spans="1:20" ht="44.25" x14ac:dyDescent="0.75">
      <c r="A975" s="10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 s="12">
        <v>1</v>
      </c>
      <c r="P975" s="12">
        <v>62.5</v>
      </c>
      <c r="Q975" s="14" t="s">
        <v>8315</v>
      </c>
      <c r="R975" t="s">
        <v>8316</v>
      </c>
      <c r="S975" s="17">
        <v>41878.911550925928</v>
      </c>
      <c r="T975" s="17">
        <v>41938.911550925928</v>
      </c>
    </row>
    <row r="976" spans="1:20" ht="29.5" x14ac:dyDescent="0.75">
      <c r="A976" s="10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 s="12">
        <v>70</v>
      </c>
      <c r="P976" s="12">
        <v>63.56</v>
      </c>
      <c r="Q976" s="14" t="s">
        <v>8315</v>
      </c>
      <c r="R976" t="s">
        <v>8316</v>
      </c>
      <c r="S976" s="17">
        <v>41990.584108796291</v>
      </c>
      <c r="T976" s="17">
        <v>42036.120833333334</v>
      </c>
    </row>
    <row r="977" spans="1:20" ht="44.25" x14ac:dyDescent="0.75">
      <c r="A977" s="10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 s="12">
        <v>0</v>
      </c>
      <c r="P977" s="12">
        <v>0</v>
      </c>
      <c r="Q977" s="14" t="s">
        <v>8315</v>
      </c>
      <c r="R977" t="s">
        <v>8316</v>
      </c>
      <c r="S977" s="17">
        <v>42408.999571759254</v>
      </c>
      <c r="T977" s="17">
        <v>42453.957905092597</v>
      </c>
    </row>
    <row r="978" spans="1:20" ht="44.25" x14ac:dyDescent="0.75">
      <c r="A978" s="10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 s="12">
        <v>1</v>
      </c>
      <c r="P978" s="12">
        <v>10</v>
      </c>
      <c r="Q978" s="14" t="s">
        <v>8315</v>
      </c>
      <c r="R978" t="s">
        <v>8316</v>
      </c>
      <c r="S978" s="17">
        <v>42217.670104166667</v>
      </c>
      <c r="T978" s="17">
        <v>42247.670104166667</v>
      </c>
    </row>
    <row r="979" spans="1:20" ht="44.25" x14ac:dyDescent="0.75">
      <c r="A979" s="10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 s="12">
        <v>5</v>
      </c>
      <c r="P979" s="12">
        <v>62.5</v>
      </c>
      <c r="Q979" s="14" t="s">
        <v>8315</v>
      </c>
      <c r="R979" t="s">
        <v>8316</v>
      </c>
      <c r="S979" s="17">
        <v>42151.237685185188</v>
      </c>
      <c r="T979" s="17">
        <v>42211.237685185188</v>
      </c>
    </row>
    <row r="980" spans="1:20" ht="44.25" x14ac:dyDescent="0.75">
      <c r="A980" s="10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 s="12">
        <v>0</v>
      </c>
      <c r="P980" s="12">
        <v>0</v>
      </c>
      <c r="Q980" s="14" t="s">
        <v>8315</v>
      </c>
      <c r="R980" t="s">
        <v>8316</v>
      </c>
      <c r="S980" s="17">
        <v>42282.655543981484</v>
      </c>
      <c r="T980" s="17">
        <v>42342.697210648148</v>
      </c>
    </row>
    <row r="981" spans="1:20" ht="44.25" x14ac:dyDescent="0.75">
      <c r="A981" s="10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 s="12">
        <v>7</v>
      </c>
      <c r="P981" s="12">
        <v>30.71</v>
      </c>
      <c r="Q981" s="14" t="s">
        <v>8315</v>
      </c>
      <c r="R981" t="s">
        <v>8316</v>
      </c>
      <c r="S981" s="17">
        <v>42768.97084490741</v>
      </c>
      <c r="T981" s="17">
        <v>42789.041666666672</v>
      </c>
    </row>
    <row r="982" spans="1:20" ht="44.25" x14ac:dyDescent="0.75">
      <c r="A982" s="10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 s="12">
        <v>28</v>
      </c>
      <c r="P982" s="12">
        <v>51</v>
      </c>
      <c r="Q982" s="14" t="s">
        <v>8315</v>
      </c>
      <c r="R982" t="s">
        <v>8316</v>
      </c>
      <c r="S982" s="17">
        <v>41765.938657407409</v>
      </c>
      <c r="T982" s="17">
        <v>41795.938657407409</v>
      </c>
    </row>
    <row r="983" spans="1:20" ht="44.25" x14ac:dyDescent="0.75">
      <c r="A983" s="10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 s="12">
        <v>0</v>
      </c>
      <c r="P983" s="12">
        <v>0</v>
      </c>
      <c r="Q983" s="14" t="s">
        <v>8315</v>
      </c>
      <c r="R983" t="s">
        <v>8316</v>
      </c>
      <c r="S983" s="17">
        <v>42322.025115740747</v>
      </c>
      <c r="T983" s="17">
        <v>42352.025115740747</v>
      </c>
    </row>
    <row r="984" spans="1:20" ht="44.25" x14ac:dyDescent="0.75">
      <c r="A984" s="10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 s="12">
        <v>16</v>
      </c>
      <c r="P984" s="12">
        <v>66.67</v>
      </c>
      <c r="Q984" s="14" t="s">
        <v>8315</v>
      </c>
      <c r="R984" t="s">
        <v>8316</v>
      </c>
      <c r="S984" s="17">
        <v>42374.655081018514</v>
      </c>
      <c r="T984" s="17">
        <v>42403.784027777772</v>
      </c>
    </row>
    <row r="985" spans="1:20" ht="44.25" x14ac:dyDescent="0.75">
      <c r="A985" s="10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 s="12">
        <v>0</v>
      </c>
      <c r="P985" s="12">
        <v>0</v>
      </c>
      <c r="Q985" s="14" t="s">
        <v>8315</v>
      </c>
      <c r="R985" t="s">
        <v>8316</v>
      </c>
      <c r="S985" s="17">
        <v>41941.585231481484</v>
      </c>
      <c r="T985" s="17">
        <v>41991.626898148148</v>
      </c>
    </row>
    <row r="986" spans="1:20" ht="44.25" x14ac:dyDescent="0.75">
      <c r="A986" s="10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 s="12">
        <v>7</v>
      </c>
      <c r="P986" s="12">
        <v>59</v>
      </c>
      <c r="Q986" s="14" t="s">
        <v>8315</v>
      </c>
      <c r="R986" t="s">
        <v>8316</v>
      </c>
      <c r="S986" s="17">
        <v>42293.809212962966</v>
      </c>
      <c r="T986" s="17">
        <v>42353.85087962963</v>
      </c>
    </row>
    <row r="987" spans="1:20" ht="44.25" x14ac:dyDescent="0.75">
      <c r="A987" s="10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 s="12">
        <v>26</v>
      </c>
      <c r="P987" s="12">
        <v>65.34</v>
      </c>
      <c r="Q987" s="14" t="s">
        <v>8315</v>
      </c>
      <c r="R987" t="s">
        <v>8316</v>
      </c>
      <c r="S987" s="17">
        <v>42614.268796296295</v>
      </c>
      <c r="T987" s="17">
        <v>42645.375</v>
      </c>
    </row>
    <row r="988" spans="1:20" ht="44.25" x14ac:dyDescent="0.75">
      <c r="A988" s="10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 s="12">
        <v>1</v>
      </c>
      <c r="P988" s="12">
        <v>100</v>
      </c>
      <c r="Q988" s="14" t="s">
        <v>8315</v>
      </c>
      <c r="R988" t="s">
        <v>8316</v>
      </c>
      <c r="S988" s="17">
        <v>42067.947337962964</v>
      </c>
      <c r="T988" s="17">
        <v>42097.905671296292</v>
      </c>
    </row>
    <row r="989" spans="1:20" ht="29.5" x14ac:dyDescent="0.75">
      <c r="A989" s="10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 s="12">
        <v>37</v>
      </c>
      <c r="P989" s="12">
        <v>147.4</v>
      </c>
      <c r="Q989" s="14" t="s">
        <v>8315</v>
      </c>
      <c r="R989" t="s">
        <v>8316</v>
      </c>
      <c r="S989" s="17">
        <v>41903.882951388885</v>
      </c>
      <c r="T989" s="17">
        <v>41933.882951388885</v>
      </c>
    </row>
    <row r="990" spans="1:20" ht="44.25" x14ac:dyDescent="0.75">
      <c r="A990" s="10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 s="12">
        <v>47</v>
      </c>
      <c r="P990" s="12">
        <v>166.06</v>
      </c>
      <c r="Q990" s="14" t="s">
        <v>8315</v>
      </c>
      <c r="R990" t="s">
        <v>8316</v>
      </c>
      <c r="S990" s="17">
        <v>41804.937083333331</v>
      </c>
      <c r="T990" s="17">
        <v>41821.9375</v>
      </c>
    </row>
    <row r="991" spans="1:20" ht="44.25" x14ac:dyDescent="0.75">
      <c r="A991" s="10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 s="12">
        <v>11</v>
      </c>
      <c r="P991" s="12">
        <v>40</v>
      </c>
      <c r="Q991" s="14" t="s">
        <v>8315</v>
      </c>
      <c r="R991" t="s">
        <v>8316</v>
      </c>
      <c r="S991" s="17">
        <v>42497.070775462969</v>
      </c>
      <c r="T991" s="17">
        <v>42514.600694444445</v>
      </c>
    </row>
    <row r="992" spans="1:20" ht="44.25" x14ac:dyDescent="0.75">
      <c r="A992" s="10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 s="12">
        <v>12</v>
      </c>
      <c r="P992" s="12">
        <v>75.25</v>
      </c>
      <c r="Q992" s="14" t="s">
        <v>8315</v>
      </c>
      <c r="R992" t="s">
        <v>8316</v>
      </c>
      <c r="S992" s="17">
        <v>41869.798726851855</v>
      </c>
      <c r="T992" s="17">
        <v>41929.798726851855</v>
      </c>
    </row>
    <row r="993" spans="1:20" ht="44.25" x14ac:dyDescent="0.75">
      <c r="A993" s="10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 s="12">
        <v>60</v>
      </c>
      <c r="P993" s="12">
        <v>60</v>
      </c>
      <c r="Q993" s="14" t="s">
        <v>8315</v>
      </c>
      <c r="R993" t="s">
        <v>8316</v>
      </c>
      <c r="S993" s="17">
        <v>42305.670914351853</v>
      </c>
      <c r="T993" s="17">
        <v>42339.249305555553</v>
      </c>
    </row>
    <row r="994" spans="1:20" ht="44.25" x14ac:dyDescent="0.75">
      <c r="A994" s="10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 s="12">
        <v>31</v>
      </c>
      <c r="P994" s="12">
        <v>1250</v>
      </c>
      <c r="Q994" s="14" t="s">
        <v>8315</v>
      </c>
      <c r="R994" t="s">
        <v>8316</v>
      </c>
      <c r="S994" s="17">
        <v>42144.231527777782</v>
      </c>
      <c r="T994" s="17">
        <v>42203.125</v>
      </c>
    </row>
    <row r="995" spans="1:20" ht="29.5" x14ac:dyDescent="0.75">
      <c r="A995" s="10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 s="12">
        <v>0</v>
      </c>
      <c r="P995" s="12">
        <v>10.5</v>
      </c>
      <c r="Q995" s="14" t="s">
        <v>8315</v>
      </c>
      <c r="R995" t="s">
        <v>8316</v>
      </c>
      <c r="S995" s="17">
        <v>42559.474004629628</v>
      </c>
      <c r="T995" s="17">
        <v>42619.474004629628</v>
      </c>
    </row>
    <row r="996" spans="1:20" ht="44.25" x14ac:dyDescent="0.75">
      <c r="A996" s="10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 s="12">
        <v>0</v>
      </c>
      <c r="P996" s="12">
        <v>7</v>
      </c>
      <c r="Q996" s="14" t="s">
        <v>8315</v>
      </c>
      <c r="R996" t="s">
        <v>8316</v>
      </c>
      <c r="S996" s="17">
        <v>41995.084074074075</v>
      </c>
      <c r="T996" s="17">
        <v>42024.802777777775</v>
      </c>
    </row>
    <row r="997" spans="1:20" ht="44.25" x14ac:dyDescent="0.75">
      <c r="A997" s="10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 s="12">
        <v>0</v>
      </c>
      <c r="P997" s="12">
        <v>0</v>
      </c>
      <c r="Q997" s="14" t="s">
        <v>8315</v>
      </c>
      <c r="R997" t="s">
        <v>8316</v>
      </c>
      <c r="S997" s="17">
        <v>41948.957465277781</v>
      </c>
      <c r="T997" s="17">
        <v>41963.957465277781</v>
      </c>
    </row>
    <row r="998" spans="1:20" ht="44.25" x14ac:dyDescent="0.75">
      <c r="A998" s="10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 s="12">
        <v>38</v>
      </c>
      <c r="P998" s="12">
        <v>56.25</v>
      </c>
      <c r="Q998" s="14" t="s">
        <v>8315</v>
      </c>
      <c r="R998" t="s">
        <v>8316</v>
      </c>
      <c r="S998" s="17">
        <v>42074.219699074078</v>
      </c>
      <c r="T998" s="17">
        <v>42104.208333333328</v>
      </c>
    </row>
    <row r="999" spans="1:20" ht="44.25" x14ac:dyDescent="0.75">
      <c r="A999" s="10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 s="12">
        <v>0</v>
      </c>
      <c r="P999" s="12">
        <v>1</v>
      </c>
      <c r="Q999" s="14" t="s">
        <v>8315</v>
      </c>
      <c r="R999" t="s">
        <v>8316</v>
      </c>
      <c r="S999" s="17">
        <v>41842.201261574075</v>
      </c>
      <c r="T999" s="17">
        <v>41872.201261574075</v>
      </c>
    </row>
    <row r="1000" spans="1:20" ht="44.25" x14ac:dyDescent="0.75">
      <c r="A1000" s="10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 s="12">
        <v>8</v>
      </c>
      <c r="P1000" s="12">
        <v>38.33</v>
      </c>
      <c r="Q1000" s="14" t="s">
        <v>8315</v>
      </c>
      <c r="R1000" t="s">
        <v>8316</v>
      </c>
      <c r="S1000" s="17">
        <v>41904.650578703702</v>
      </c>
      <c r="T1000" s="17">
        <v>41934.650578703702</v>
      </c>
    </row>
    <row r="1001" spans="1:20" ht="44.25" x14ac:dyDescent="0.75">
      <c r="A1001" s="10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 s="12">
        <v>2</v>
      </c>
      <c r="P1001" s="12">
        <v>27.5</v>
      </c>
      <c r="Q1001" s="14" t="s">
        <v>8315</v>
      </c>
      <c r="R1001" t="s">
        <v>8316</v>
      </c>
      <c r="S1001" s="17">
        <v>41991.022488425922</v>
      </c>
      <c r="T1001" s="17">
        <v>42015.041666666672</v>
      </c>
    </row>
    <row r="1002" spans="1:20" ht="44.25" x14ac:dyDescent="0.75">
      <c r="A1002" s="10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 s="12">
        <v>18</v>
      </c>
      <c r="P1002" s="12">
        <v>32.979999999999997</v>
      </c>
      <c r="Q1002" s="14" t="s">
        <v>8315</v>
      </c>
      <c r="R1002" t="s">
        <v>8316</v>
      </c>
      <c r="S1002" s="17">
        <v>42436.509108796294</v>
      </c>
      <c r="T1002" s="17">
        <v>42471.467442129629</v>
      </c>
    </row>
    <row r="1003" spans="1:20" ht="44.25" x14ac:dyDescent="0.75">
      <c r="A1003" s="10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 s="12">
        <v>0</v>
      </c>
      <c r="P1003" s="12">
        <v>16</v>
      </c>
      <c r="Q1003" s="14" t="s">
        <v>8315</v>
      </c>
      <c r="R1003" t="s">
        <v>8316</v>
      </c>
      <c r="S1003" s="17">
        <v>42169.958506944444</v>
      </c>
      <c r="T1003" s="17">
        <v>42199.958506944444</v>
      </c>
    </row>
    <row r="1004" spans="1:20" ht="44.25" x14ac:dyDescent="0.75">
      <c r="A1004" s="10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 s="12">
        <v>0</v>
      </c>
      <c r="P1004" s="12">
        <v>1</v>
      </c>
      <c r="Q1004" s="14" t="s">
        <v>8315</v>
      </c>
      <c r="R1004" t="s">
        <v>8316</v>
      </c>
      <c r="S1004" s="17">
        <v>41905.636469907404</v>
      </c>
      <c r="T1004" s="17">
        <v>41935.636469907404</v>
      </c>
    </row>
    <row r="1005" spans="1:20" ht="44.25" x14ac:dyDescent="0.75">
      <c r="A1005" s="10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 s="12">
        <v>0</v>
      </c>
      <c r="P1005" s="12">
        <v>0</v>
      </c>
      <c r="Q1005" s="14" t="s">
        <v>8315</v>
      </c>
      <c r="R1005" t="s">
        <v>8316</v>
      </c>
      <c r="S1005" s="17">
        <v>41761.810150462967</v>
      </c>
      <c r="T1005" s="17">
        <v>41768.286805555559</v>
      </c>
    </row>
    <row r="1006" spans="1:20" ht="59" x14ac:dyDescent="0.75">
      <c r="A1006" s="10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 s="12">
        <v>38</v>
      </c>
      <c r="P1006" s="12">
        <v>86.62</v>
      </c>
      <c r="Q1006" s="14" t="s">
        <v>8315</v>
      </c>
      <c r="R1006" t="s">
        <v>8316</v>
      </c>
      <c r="S1006" s="17">
        <v>41865.878657407404</v>
      </c>
      <c r="T1006" s="17">
        <v>41925.878657407404</v>
      </c>
    </row>
    <row r="1007" spans="1:20" ht="44.25" x14ac:dyDescent="0.75">
      <c r="A1007" s="10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 s="12">
        <v>22</v>
      </c>
      <c r="P1007" s="12">
        <v>55</v>
      </c>
      <c r="Q1007" s="14" t="s">
        <v>8315</v>
      </c>
      <c r="R1007" t="s">
        <v>8316</v>
      </c>
      <c r="S1007" s="17">
        <v>41928.690138888887</v>
      </c>
      <c r="T1007" s="17">
        <v>41958.833333333328</v>
      </c>
    </row>
    <row r="1008" spans="1:20" ht="44.25" x14ac:dyDescent="0.75">
      <c r="A1008" s="10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 s="12">
        <v>0</v>
      </c>
      <c r="P1008" s="12">
        <v>0</v>
      </c>
      <c r="Q1008" s="14" t="s">
        <v>8315</v>
      </c>
      <c r="R1008" t="s">
        <v>8316</v>
      </c>
      <c r="S1008" s="17">
        <v>42613.841261574074</v>
      </c>
      <c r="T1008" s="17">
        <v>42644.166666666672</v>
      </c>
    </row>
    <row r="1009" spans="1:20" ht="44.25" x14ac:dyDescent="0.75">
      <c r="A1009" s="10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 s="12">
        <v>18</v>
      </c>
      <c r="P1009" s="12">
        <v>41.95</v>
      </c>
      <c r="Q1009" s="14" t="s">
        <v>8315</v>
      </c>
      <c r="R1009" t="s">
        <v>8316</v>
      </c>
      <c r="S1009" s="17">
        <v>41779.648506944446</v>
      </c>
      <c r="T1009" s="17">
        <v>41809.648506944446</v>
      </c>
    </row>
    <row r="1010" spans="1:20" ht="44.25" x14ac:dyDescent="0.75">
      <c r="A1010" s="10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 s="12">
        <v>53</v>
      </c>
      <c r="P1010" s="12">
        <v>88.33</v>
      </c>
      <c r="Q1010" s="14" t="s">
        <v>8315</v>
      </c>
      <c r="R1010" t="s">
        <v>8316</v>
      </c>
      <c r="S1010" s="17">
        <v>42534.933321759265</v>
      </c>
      <c r="T1010" s="17">
        <v>42554.832638888889</v>
      </c>
    </row>
    <row r="1011" spans="1:20" ht="44.25" x14ac:dyDescent="0.75">
      <c r="A1011" s="10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 s="12">
        <v>22</v>
      </c>
      <c r="P1011" s="12">
        <v>129.16999999999999</v>
      </c>
      <c r="Q1011" s="14" t="s">
        <v>8315</v>
      </c>
      <c r="R1011" t="s">
        <v>8316</v>
      </c>
      <c r="S1011" s="17">
        <v>42310.968518518523</v>
      </c>
      <c r="T1011" s="17">
        <v>42333.958333333328</v>
      </c>
    </row>
    <row r="1012" spans="1:20" ht="44.25" x14ac:dyDescent="0.75">
      <c r="A1012" s="10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 s="12">
        <v>3</v>
      </c>
      <c r="P1012" s="12">
        <v>23.75</v>
      </c>
      <c r="Q1012" s="14" t="s">
        <v>8315</v>
      </c>
      <c r="R1012" t="s">
        <v>8316</v>
      </c>
      <c r="S1012" s="17">
        <v>42446.060694444444</v>
      </c>
      <c r="T1012" s="17">
        <v>42461.165972222225</v>
      </c>
    </row>
    <row r="1013" spans="1:20" ht="44.25" x14ac:dyDescent="0.75">
      <c r="A1013" s="10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 s="12">
        <v>3</v>
      </c>
      <c r="P1013" s="12">
        <v>35.71</v>
      </c>
      <c r="Q1013" s="14" t="s">
        <v>8315</v>
      </c>
      <c r="R1013" t="s">
        <v>8316</v>
      </c>
      <c r="S1013" s="17">
        <v>41866.640648148146</v>
      </c>
      <c r="T1013" s="17">
        <v>41898.125</v>
      </c>
    </row>
    <row r="1014" spans="1:20" ht="44.25" x14ac:dyDescent="0.75">
      <c r="A1014" s="10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 s="12">
        <v>3</v>
      </c>
      <c r="P1014" s="12">
        <v>57</v>
      </c>
      <c r="Q1014" s="14" t="s">
        <v>8315</v>
      </c>
      <c r="R1014" t="s">
        <v>8316</v>
      </c>
      <c r="S1014" s="17">
        <v>41779.695092592592</v>
      </c>
      <c r="T1014" s="17">
        <v>41813.666666666664</v>
      </c>
    </row>
    <row r="1015" spans="1:20" ht="44.25" x14ac:dyDescent="0.75">
      <c r="A1015" s="10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 s="12">
        <v>0</v>
      </c>
      <c r="P1015" s="12">
        <v>0</v>
      </c>
      <c r="Q1015" s="14" t="s">
        <v>8315</v>
      </c>
      <c r="R1015" t="s">
        <v>8316</v>
      </c>
      <c r="S1015" s="17">
        <v>42421.141469907408</v>
      </c>
      <c r="T1015" s="17">
        <v>42481.099803240737</v>
      </c>
    </row>
    <row r="1016" spans="1:20" ht="44.25" x14ac:dyDescent="0.75">
      <c r="A1016" s="10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 s="12">
        <v>2</v>
      </c>
      <c r="P1016" s="12">
        <v>163.33000000000001</v>
      </c>
      <c r="Q1016" s="14" t="s">
        <v>8315</v>
      </c>
      <c r="R1016" t="s">
        <v>8316</v>
      </c>
      <c r="S1016" s="17">
        <v>42523.739212962959</v>
      </c>
      <c r="T1016" s="17">
        <v>42553.739212962959</v>
      </c>
    </row>
    <row r="1017" spans="1:20" ht="44.25" x14ac:dyDescent="0.75">
      <c r="A1017" s="10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12">
        <v>1</v>
      </c>
      <c r="P1017" s="12">
        <v>15</v>
      </c>
      <c r="Q1017" s="14" t="s">
        <v>8315</v>
      </c>
      <c r="R1017" t="s">
        <v>8316</v>
      </c>
      <c r="S1017" s="17">
        <v>41787.681527777779</v>
      </c>
      <c r="T1017" s="17">
        <v>41817.681527777779</v>
      </c>
    </row>
    <row r="1018" spans="1:20" ht="44.25" x14ac:dyDescent="0.75">
      <c r="A1018" s="10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 s="12">
        <v>19</v>
      </c>
      <c r="P1018" s="12">
        <v>64.17</v>
      </c>
      <c r="Q1018" s="14" t="s">
        <v>8315</v>
      </c>
      <c r="R1018" t="s">
        <v>8316</v>
      </c>
      <c r="S1018" s="17">
        <v>42093.588263888887</v>
      </c>
      <c r="T1018" s="17">
        <v>42123.588263888887</v>
      </c>
    </row>
    <row r="1019" spans="1:20" ht="29.5" x14ac:dyDescent="0.75">
      <c r="A1019" s="10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 s="12">
        <v>1</v>
      </c>
      <c r="P1019" s="12">
        <v>6.75</v>
      </c>
      <c r="Q1019" s="14" t="s">
        <v>8315</v>
      </c>
      <c r="R1019" t="s">
        <v>8316</v>
      </c>
      <c r="S1019" s="17">
        <v>41833.951516203706</v>
      </c>
      <c r="T1019" s="17">
        <v>41863.951516203706</v>
      </c>
    </row>
    <row r="1020" spans="1:20" ht="59" x14ac:dyDescent="0.75">
      <c r="A1020" s="10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 s="12">
        <v>0</v>
      </c>
      <c r="P1020" s="12">
        <v>25</v>
      </c>
      <c r="Q1020" s="14" t="s">
        <v>8315</v>
      </c>
      <c r="R1020" t="s">
        <v>8316</v>
      </c>
      <c r="S1020" s="17">
        <v>42479.039212962962</v>
      </c>
      <c r="T1020" s="17">
        <v>42509.039212962962</v>
      </c>
    </row>
    <row r="1021" spans="1:20" ht="44.25" x14ac:dyDescent="0.75">
      <c r="A1021" s="10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 s="12">
        <v>61</v>
      </c>
      <c r="P1021" s="12">
        <v>179.12</v>
      </c>
      <c r="Q1021" s="14" t="s">
        <v>8315</v>
      </c>
      <c r="R1021" t="s">
        <v>8316</v>
      </c>
      <c r="S1021" s="17">
        <v>42235.117476851854</v>
      </c>
      <c r="T1021" s="17">
        <v>42275.117476851854</v>
      </c>
    </row>
    <row r="1022" spans="1:20" ht="29.5" x14ac:dyDescent="0.75">
      <c r="A1022" s="10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 s="12">
        <v>1</v>
      </c>
      <c r="P1022" s="12">
        <v>34.950000000000003</v>
      </c>
      <c r="Q1022" s="14" t="s">
        <v>8315</v>
      </c>
      <c r="R1022" t="s">
        <v>8316</v>
      </c>
      <c r="S1022" s="17">
        <v>42718.963599537034</v>
      </c>
      <c r="T1022" s="17">
        <v>42748.961805555555</v>
      </c>
    </row>
    <row r="1023" spans="1:20" ht="44.25" x14ac:dyDescent="0.75">
      <c r="A1023" s="10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 s="12">
        <v>34</v>
      </c>
      <c r="P1023" s="12">
        <v>33.08</v>
      </c>
      <c r="Q1023" s="14" t="s">
        <v>8315</v>
      </c>
      <c r="R1023" t="s">
        <v>8316</v>
      </c>
      <c r="S1023" s="17">
        <v>42022.661527777775</v>
      </c>
      <c r="T1023" s="17">
        <v>42063.5</v>
      </c>
    </row>
    <row r="1024" spans="1:20" ht="29.5" x14ac:dyDescent="0.75">
      <c r="A1024" s="10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 s="12">
        <v>17</v>
      </c>
      <c r="P1024" s="12">
        <v>27.5</v>
      </c>
      <c r="Q1024" s="14" t="s">
        <v>8315</v>
      </c>
      <c r="R1024" t="s">
        <v>8316</v>
      </c>
      <c r="S1024" s="17">
        <v>42031.666898148149</v>
      </c>
      <c r="T1024" s="17">
        <v>42064.125</v>
      </c>
    </row>
    <row r="1025" spans="1:20" ht="59" x14ac:dyDescent="0.75">
      <c r="A1025" s="10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 s="12">
        <v>0</v>
      </c>
      <c r="P1025" s="12">
        <v>0</v>
      </c>
      <c r="Q1025" s="14" t="s">
        <v>8315</v>
      </c>
      <c r="R1025" t="s">
        <v>8316</v>
      </c>
      <c r="S1025" s="17">
        <v>42700.804756944446</v>
      </c>
      <c r="T1025" s="17">
        <v>42730.804756944446</v>
      </c>
    </row>
    <row r="1026" spans="1:20" ht="59" x14ac:dyDescent="0.75">
      <c r="A1026" s="10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 s="12">
        <v>0</v>
      </c>
      <c r="P1026" s="12">
        <v>2</v>
      </c>
      <c r="Q1026" s="14" t="s">
        <v>8315</v>
      </c>
      <c r="R1026" t="s">
        <v>8316</v>
      </c>
      <c r="S1026" s="17">
        <v>41812.77443287037</v>
      </c>
      <c r="T1026" s="17">
        <v>41872.77443287037</v>
      </c>
    </row>
    <row r="1027" spans="1:20" ht="44.25" x14ac:dyDescent="0.75">
      <c r="A1027" s="10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 s="12">
        <v>1</v>
      </c>
      <c r="P1027" s="12">
        <v>18.5</v>
      </c>
      <c r="Q1027" s="14" t="s">
        <v>8315</v>
      </c>
      <c r="R1027" t="s">
        <v>8316</v>
      </c>
      <c r="S1027" s="17">
        <v>42078.34520833334</v>
      </c>
      <c r="T1027" s="17">
        <v>42133.166666666672</v>
      </c>
    </row>
    <row r="1028" spans="1:20" ht="44.25" x14ac:dyDescent="0.75">
      <c r="A1028" s="10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 s="12">
        <v>27</v>
      </c>
      <c r="P1028" s="12">
        <v>35</v>
      </c>
      <c r="Q1028" s="14" t="s">
        <v>8315</v>
      </c>
      <c r="R1028" t="s">
        <v>8316</v>
      </c>
      <c r="S1028" s="17">
        <v>42283.552951388891</v>
      </c>
      <c r="T1028" s="17">
        <v>42313.594618055555</v>
      </c>
    </row>
    <row r="1029" spans="1:20" ht="44.25" x14ac:dyDescent="0.75">
      <c r="A1029" s="10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 s="12">
        <v>29</v>
      </c>
      <c r="P1029" s="12">
        <v>44.31</v>
      </c>
      <c r="Q1029" s="14" t="s">
        <v>8315</v>
      </c>
      <c r="R1029" t="s">
        <v>8316</v>
      </c>
      <c r="S1029" s="17">
        <v>41779.045937499999</v>
      </c>
      <c r="T1029" s="17">
        <v>41820.727777777778</v>
      </c>
    </row>
    <row r="1030" spans="1:20" ht="44.25" x14ac:dyDescent="0.75">
      <c r="A1030" s="10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 s="12">
        <v>0</v>
      </c>
      <c r="P1030" s="12">
        <v>0</v>
      </c>
      <c r="Q1030" s="14" t="s">
        <v>8315</v>
      </c>
      <c r="R1030" t="s">
        <v>8316</v>
      </c>
      <c r="S1030" s="17">
        <v>41905.795706018522</v>
      </c>
      <c r="T1030" s="17">
        <v>41933.82708333333</v>
      </c>
    </row>
    <row r="1031" spans="1:20" ht="44.25" x14ac:dyDescent="0.75">
      <c r="A1031" s="10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 s="12">
        <v>9</v>
      </c>
      <c r="P1031" s="12">
        <v>222.5</v>
      </c>
      <c r="Q1031" s="14" t="s">
        <v>8315</v>
      </c>
      <c r="R1031" t="s">
        <v>8316</v>
      </c>
      <c r="S1031" s="17">
        <v>42695.7105787037</v>
      </c>
      <c r="T1031" s="17">
        <v>42725.7105787037</v>
      </c>
    </row>
    <row r="1032" spans="1:20" ht="44.25" x14ac:dyDescent="0.75">
      <c r="A1032" s="10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 s="12">
        <v>0</v>
      </c>
      <c r="P1032" s="12">
        <v>0</v>
      </c>
      <c r="Q1032" s="14" t="s">
        <v>8315</v>
      </c>
      <c r="R1032" t="s">
        <v>8316</v>
      </c>
      <c r="S1032" s="17">
        <v>42732.787523148145</v>
      </c>
      <c r="T1032" s="17">
        <v>42762.787523148145</v>
      </c>
    </row>
    <row r="1033" spans="1:20" ht="44.25" x14ac:dyDescent="0.75">
      <c r="A1033" s="10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 s="12">
        <v>0</v>
      </c>
      <c r="P1033" s="12">
        <v>5</v>
      </c>
      <c r="Q1033" s="14" t="s">
        <v>8315</v>
      </c>
      <c r="R1033" t="s">
        <v>8316</v>
      </c>
      <c r="S1033" s="17">
        <v>42510.938900462963</v>
      </c>
      <c r="T1033" s="17">
        <v>42540.938900462963</v>
      </c>
    </row>
    <row r="1034" spans="1:20" ht="44.25" x14ac:dyDescent="0.75">
      <c r="A1034" s="10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 s="12">
        <v>0</v>
      </c>
      <c r="P1034" s="12">
        <v>0</v>
      </c>
      <c r="Q1034" s="14" t="s">
        <v>8315</v>
      </c>
      <c r="R1034" t="s">
        <v>8316</v>
      </c>
      <c r="S1034" s="17">
        <v>42511.698101851856</v>
      </c>
      <c r="T1034" s="17">
        <v>42535.787500000006</v>
      </c>
    </row>
    <row r="1035" spans="1:20" ht="44.25" x14ac:dyDescent="0.75">
      <c r="A1035" s="10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 s="12">
        <v>16</v>
      </c>
      <c r="P1035" s="12">
        <v>29.17</v>
      </c>
      <c r="Q1035" s="14" t="s">
        <v>8315</v>
      </c>
      <c r="R1035" t="s">
        <v>8316</v>
      </c>
      <c r="S1035" s="17">
        <v>42041.581307870365</v>
      </c>
      <c r="T1035" s="17">
        <v>42071.539641203708</v>
      </c>
    </row>
    <row r="1036" spans="1:20" ht="44.25" x14ac:dyDescent="0.75">
      <c r="A1036" s="10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 s="12">
        <v>2</v>
      </c>
      <c r="P1036" s="12">
        <v>1.5</v>
      </c>
      <c r="Q1036" s="14" t="s">
        <v>8315</v>
      </c>
      <c r="R1036" t="s">
        <v>8316</v>
      </c>
      <c r="S1036" s="17">
        <v>42307.189270833333</v>
      </c>
      <c r="T1036" s="17">
        <v>42322.958333333328</v>
      </c>
    </row>
    <row r="1037" spans="1:20" ht="44.25" x14ac:dyDescent="0.75">
      <c r="A1037" s="10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 s="12">
        <v>22</v>
      </c>
      <c r="P1037" s="12">
        <v>126.5</v>
      </c>
      <c r="Q1037" s="14" t="s">
        <v>8315</v>
      </c>
      <c r="R1037" t="s">
        <v>8316</v>
      </c>
      <c r="S1037" s="17">
        <v>42353.761759259258</v>
      </c>
      <c r="T1037" s="17">
        <v>42383.761759259258</v>
      </c>
    </row>
    <row r="1038" spans="1:20" ht="59" x14ac:dyDescent="0.75">
      <c r="A1038" s="10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 s="12">
        <v>0</v>
      </c>
      <c r="P1038" s="12">
        <v>10</v>
      </c>
      <c r="Q1038" s="14" t="s">
        <v>8315</v>
      </c>
      <c r="R1038" t="s">
        <v>8316</v>
      </c>
      <c r="S1038" s="17">
        <v>42622.436412037037</v>
      </c>
      <c r="T1038" s="17">
        <v>42652.436412037037</v>
      </c>
    </row>
    <row r="1039" spans="1:20" ht="44.25" x14ac:dyDescent="0.75">
      <c r="A1039" s="10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 s="12">
        <v>0</v>
      </c>
      <c r="P1039" s="12">
        <v>10</v>
      </c>
      <c r="Q1039" s="14" t="s">
        <v>8315</v>
      </c>
      <c r="R1039" t="s">
        <v>8316</v>
      </c>
      <c r="S1039" s="17">
        <v>42058.603877314818</v>
      </c>
      <c r="T1039" s="17">
        <v>42087.165972222225</v>
      </c>
    </row>
    <row r="1040" spans="1:20" ht="44.25" x14ac:dyDescent="0.75">
      <c r="A1040" s="10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 s="12">
        <v>5</v>
      </c>
      <c r="P1040" s="12">
        <v>9.4</v>
      </c>
      <c r="Q1040" s="14" t="s">
        <v>8315</v>
      </c>
      <c r="R1040" t="s">
        <v>8316</v>
      </c>
      <c r="S1040" s="17">
        <v>42304.940960648149</v>
      </c>
      <c r="T1040" s="17">
        <v>42329.166666666672</v>
      </c>
    </row>
    <row r="1041" spans="1:20" ht="29.5" x14ac:dyDescent="0.75">
      <c r="A1041" s="10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 s="12">
        <v>0</v>
      </c>
      <c r="P1041" s="12">
        <v>0</v>
      </c>
      <c r="Q1041" s="14" t="s">
        <v>8315</v>
      </c>
      <c r="R1041" t="s">
        <v>8316</v>
      </c>
      <c r="S1041" s="17">
        <v>42538.742893518516</v>
      </c>
      <c r="T1041" s="17">
        <v>42568.742893518516</v>
      </c>
    </row>
    <row r="1042" spans="1:20" ht="44.25" x14ac:dyDescent="0.75">
      <c r="A1042" s="10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 s="12">
        <v>11</v>
      </c>
      <c r="P1042" s="12">
        <v>72</v>
      </c>
      <c r="Q1042" s="14" t="s">
        <v>8315</v>
      </c>
      <c r="R1042" t="s">
        <v>8316</v>
      </c>
      <c r="S1042" s="17">
        <v>41990.612546296295</v>
      </c>
      <c r="T1042" s="17">
        <v>42020.434722222228</v>
      </c>
    </row>
    <row r="1043" spans="1:20" ht="44.25" x14ac:dyDescent="0.75">
      <c r="A1043" s="10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 s="12">
        <v>5</v>
      </c>
      <c r="P1043" s="12">
        <v>30</v>
      </c>
      <c r="Q1043" s="14" t="s">
        <v>8315</v>
      </c>
      <c r="R1043" t="s">
        <v>8316</v>
      </c>
      <c r="S1043" s="17">
        <v>42122.732499999998</v>
      </c>
      <c r="T1043" s="17">
        <v>42155.732638888891</v>
      </c>
    </row>
    <row r="1044" spans="1:20" ht="44.25" x14ac:dyDescent="0.75">
      <c r="A1044" s="10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 s="12">
        <v>3</v>
      </c>
      <c r="P1044" s="12">
        <v>10.67</v>
      </c>
      <c r="Q1044" s="14" t="s">
        <v>8315</v>
      </c>
      <c r="R1044" t="s">
        <v>8316</v>
      </c>
      <c r="S1044" s="17">
        <v>42209.67288194444</v>
      </c>
      <c r="T1044" s="17">
        <v>42223.625</v>
      </c>
    </row>
    <row r="1045" spans="1:20" ht="44.25" x14ac:dyDescent="0.75">
      <c r="A1045" s="10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 s="12">
        <v>13</v>
      </c>
      <c r="P1045" s="12">
        <v>25.5</v>
      </c>
      <c r="Q1045" s="14" t="s">
        <v>8315</v>
      </c>
      <c r="R1045" t="s">
        <v>8316</v>
      </c>
      <c r="S1045" s="17">
        <v>41990.506377314814</v>
      </c>
      <c r="T1045" s="17">
        <v>42020.506377314814</v>
      </c>
    </row>
    <row r="1046" spans="1:20" ht="44.25" x14ac:dyDescent="0.75">
      <c r="A1046" s="10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 s="12">
        <v>0</v>
      </c>
      <c r="P1046" s="12">
        <v>20</v>
      </c>
      <c r="Q1046" s="14" t="s">
        <v>8315</v>
      </c>
      <c r="R1046" t="s">
        <v>8316</v>
      </c>
      <c r="S1046" s="17">
        <v>42039.194988425923</v>
      </c>
      <c r="T1046" s="17">
        <v>42099.153321759266</v>
      </c>
    </row>
    <row r="1047" spans="1:20" ht="44.25" x14ac:dyDescent="0.75">
      <c r="A1047" s="10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 s="12">
        <v>2</v>
      </c>
      <c r="P1047" s="12">
        <v>15</v>
      </c>
      <c r="Q1047" s="14" t="s">
        <v>8315</v>
      </c>
      <c r="R1047" t="s">
        <v>8316</v>
      </c>
      <c r="S1047" s="17">
        <v>42178.815891203703</v>
      </c>
      <c r="T1047" s="17">
        <v>42238.815891203703</v>
      </c>
    </row>
    <row r="1048" spans="1:20" ht="44.25" x14ac:dyDescent="0.75">
      <c r="A1048" s="10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 s="12">
        <v>37</v>
      </c>
      <c r="P1048" s="12">
        <v>91.25</v>
      </c>
      <c r="Q1048" s="14" t="s">
        <v>8315</v>
      </c>
      <c r="R1048" t="s">
        <v>8316</v>
      </c>
      <c r="S1048" s="17">
        <v>41890.086805555555</v>
      </c>
      <c r="T1048" s="17">
        <v>41934.207638888889</v>
      </c>
    </row>
    <row r="1049" spans="1:20" ht="29.5" x14ac:dyDescent="0.75">
      <c r="A1049" s="10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 s="12">
        <v>3</v>
      </c>
      <c r="P1049" s="12">
        <v>800</v>
      </c>
      <c r="Q1049" s="14" t="s">
        <v>8315</v>
      </c>
      <c r="R1049" t="s">
        <v>8316</v>
      </c>
      <c r="S1049" s="17">
        <v>42693.031828703708</v>
      </c>
      <c r="T1049" s="17">
        <v>42723.031828703708</v>
      </c>
    </row>
    <row r="1050" spans="1:20" ht="44.25" x14ac:dyDescent="0.75">
      <c r="A1050" s="10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 s="12">
        <v>11</v>
      </c>
      <c r="P1050" s="12">
        <v>80</v>
      </c>
      <c r="Q1050" s="14" t="s">
        <v>8315</v>
      </c>
      <c r="R1050" t="s">
        <v>8316</v>
      </c>
      <c r="S1050" s="17">
        <v>42750.530312499999</v>
      </c>
      <c r="T1050" s="17">
        <v>42794.368749999994</v>
      </c>
    </row>
    <row r="1051" spans="1:20" ht="44.25" x14ac:dyDescent="0.75">
      <c r="A1051" s="10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 s="12">
        <v>0</v>
      </c>
      <c r="P1051" s="12">
        <v>0</v>
      </c>
      <c r="Q1051" s="14" t="s">
        <v>8315</v>
      </c>
      <c r="R1051" t="s">
        <v>8316</v>
      </c>
      <c r="S1051" s="17">
        <v>42344.824502314819</v>
      </c>
      <c r="T1051" s="17">
        <v>42400.996527777781</v>
      </c>
    </row>
    <row r="1052" spans="1:20" ht="44.25" x14ac:dyDescent="0.75">
      <c r="A1052" s="10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 s="12">
        <v>0</v>
      </c>
      <c r="P1052" s="12">
        <v>0</v>
      </c>
      <c r="Q1052" s="14" t="s">
        <v>8315</v>
      </c>
      <c r="R1052" t="s">
        <v>8316</v>
      </c>
      <c r="S1052" s="17">
        <v>42495.722187499996</v>
      </c>
      <c r="T1052" s="17">
        <v>42525.722187499996</v>
      </c>
    </row>
    <row r="1053" spans="1:20" ht="44.25" x14ac:dyDescent="0.75">
      <c r="A1053" s="10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 s="12">
        <v>1</v>
      </c>
      <c r="P1053" s="12">
        <v>50</v>
      </c>
      <c r="Q1053" s="14" t="s">
        <v>8315</v>
      </c>
      <c r="R1053" t="s">
        <v>8316</v>
      </c>
      <c r="S1053" s="17">
        <v>42570.850381944445</v>
      </c>
      <c r="T1053" s="17">
        <v>42615.850381944445</v>
      </c>
    </row>
    <row r="1054" spans="1:20" ht="29.5" x14ac:dyDescent="0.75">
      <c r="A1054" s="10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 s="12">
        <v>0</v>
      </c>
      <c r="P1054" s="12">
        <v>0</v>
      </c>
      <c r="Q1054" s="14" t="s">
        <v>8315</v>
      </c>
      <c r="R1054" t="s">
        <v>8316</v>
      </c>
      <c r="S1054" s="17">
        <v>41927.124884259261</v>
      </c>
      <c r="T1054" s="17">
        <v>41937.124884259261</v>
      </c>
    </row>
    <row r="1055" spans="1:20" ht="44.25" x14ac:dyDescent="0.75">
      <c r="A1055" s="10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 s="12">
        <v>0</v>
      </c>
      <c r="P1055" s="12">
        <v>0</v>
      </c>
      <c r="Q1055" s="14" t="s">
        <v>8315</v>
      </c>
      <c r="R1055" t="s">
        <v>8316</v>
      </c>
      <c r="S1055" s="17">
        <v>42730.903726851851</v>
      </c>
      <c r="T1055" s="17">
        <v>42760.903726851851</v>
      </c>
    </row>
    <row r="1056" spans="1:20" ht="44.25" x14ac:dyDescent="0.75">
      <c r="A1056" s="10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 s="12">
        <v>27</v>
      </c>
      <c r="P1056" s="12">
        <v>22.83</v>
      </c>
      <c r="Q1056" s="14" t="s">
        <v>8315</v>
      </c>
      <c r="R1056" t="s">
        <v>8316</v>
      </c>
      <c r="S1056" s="17">
        <v>42475.848067129627</v>
      </c>
      <c r="T1056" s="17">
        <v>42505.848067129627</v>
      </c>
    </row>
    <row r="1057" spans="1:20" ht="44.25" x14ac:dyDescent="0.75">
      <c r="A1057" s="10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 s="12">
        <v>10</v>
      </c>
      <c r="P1057" s="12">
        <v>16.670000000000002</v>
      </c>
      <c r="Q1057" s="14" t="s">
        <v>8315</v>
      </c>
      <c r="R1057" t="s">
        <v>8316</v>
      </c>
      <c r="S1057" s="17">
        <v>42188.83293981482</v>
      </c>
      <c r="T1057" s="17">
        <v>42242.772222222222</v>
      </c>
    </row>
    <row r="1058" spans="1:20" ht="44.25" x14ac:dyDescent="0.75">
      <c r="A1058" s="10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 s="12">
        <v>21</v>
      </c>
      <c r="P1058" s="12">
        <v>45.79</v>
      </c>
      <c r="Q1058" s="14" t="s">
        <v>8315</v>
      </c>
      <c r="R1058" t="s">
        <v>8316</v>
      </c>
      <c r="S1058" s="17">
        <v>42640.278171296297</v>
      </c>
      <c r="T1058" s="17">
        <v>42670.278171296297</v>
      </c>
    </row>
    <row r="1059" spans="1:20" ht="44.25" x14ac:dyDescent="0.75">
      <c r="A1059" s="10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 s="12">
        <v>7</v>
      </c>
      <c r="P1059" s="12">
        <v>383.33</v>
      </c>
      <c r="Q1059" s="14" t="s">
        <v>8315</v>
      </c>
      <c r="R1059" t="s">
        <v>8316</v>
      </c>
      <c r="S1059" s="17">
        <v>42697.010520833333</v>
      </c>
      <c r="T1059" s="17">
        <v>42730.010520833333</v>
      </c>
    </row>
    <row r="1060" spans="1:20" ht="44.25" x14ac:dyDescent="0.75">
      <c r="A1060" s="10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 s="12">
        <v>71</v>
      </c>
      <c r="P1060" s="12">
        <v>106.97</v>
      </c>
      <c r="Q1060" s="14" t="s">
        <v>8315</v>
      </c>
      <c r="R1060" t="s">
        <v>8316</v>
      </c>
      <c r="S1060" s="17">
        <v>42053.049375000002</v>
      </c>
      <c r="T1060" s="17">
        <v>42096.041666666672</v>
      </c>
    </row>
    <row r="1061" spans="1:20" ht="44.25" x14ac:dyDescent="0.75">
      <c r="A1061" s="10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 s="12">
        <v>2</v>
      </c>
      <c r="P1061" s="12">
        <v>10.25</v>
      </c>
      <c r="Q1061" s="14" t="s">
        <v>8315</v>
      </c>
      <c r="R1061" t="s">
        <v>8316</v>
      </c>
      <c r="S1061" s="17">
        <v>41883.916678240741</v>
      </c>
      <c r="T1061" s="17">
        <v>41906.916678240741</v>
      </c>
    </row>
    <row r="1062" spans="1:20" ht="44.25" x14ac:dyDescent="0.75">
      <c r="A1062" s="10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 s="12">
        <v>2</v>
      </c>
      <c r="P1062" s="12">
        <v>59</v>
      </c>
      <c r="Q1062" s="14" t="s">
        <v>8315</v>
      </c>
      <c r="R1062" t="s">
        <v>8316</v>
      </c>
      <c r="S1062" s="17">
        <v>42767.031678240746</v>
      </c>
      <c r="T1062" s="17">
        <v>42797.208333333328</v>
      </c>
    </row>
    <row r="1063" spans="1:20" ht="44.25" x14ac:dyDescent="0.75">
      <c r="A1063" s="10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 s="12">
        <v>0</v>
      </c>
      <c r="P1063" s="12">
        <v>0</v>
      </c>
      <c r="Q1063" s="14" t="s">
        <v>8315</v>
      </c>
      <c r="R1063" t="s">
        <v>8316</v>
      </c>
      <c r="S1063" s="17">
        <v>42307.539398148147</v>
      </c>
      <c r="T1063" s="17">
        <v>42337.581064814818</v>
      </c>
    </row>
    <row r="1064" spans="1:20" ht="44.25" x14ac:dyDescent="0.75">
      <c r="A1064" s="10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 s="12">
        <v>29</v>
      </c>
      <c r="P1064" s="12">
        <v>14.33</v>
      </c>
      <c r="Q1064" s="14" t="s">
        <v>8315</v>
      </c>
      <c r="R1064" t="s">
        <v>8316</v>
      </c>
      <c r="S1064" s="17">
        <v>42512.626747685179</v>
      </c>
      <c r="T1064" s="17">
        <v>42572.626747685179</v>
      </c>
    </row>
    <row r="1065" spans="1:20" ht="44.25" x14ac:dyDescent="0.75">
      <c r="A1065" s="10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 s="12">
        <v>3</v>
      </c>
      <c r="P1065" s="12">
        <v>15.67</v>
      </c>
      <c r="Q1065" s="14" t="s">
        <v>8315</v>
      </c>
      <c r="R1065" t="s">
        <v>8316</v>
      </c>
      <c r="S1065" s="17">
        <v>42029.135879629626</v>
      </c>
      <c r="T1065" s="17">
        <v>42059.135879629626</v>
      </c>
    </row>
    <row r="1066" spans="1:20" ht="44.25" x14ac:dyDescent="0.75">
      <c r="A1066" s="10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 s="12">
        <v>0</v>
      </c>
      <c r="P1066" s="12">
        <v>1</v>
      </c>
      <c r="Q1066" s="14" t="s">
        <v>8315</v>
      </c>
      <c r="R1066" t="s">
        <v>8316</v>
      </c>
      <c r="S1066" s="17">
        <v>42400.946597222224</v>
      </c>
      <c r="T1066" s="17">
        <v>42428</v>
      </c>
    </row>
    <row r="1067" spans="1:20" ht="44.25" x14ac:dyDescent="0.75">
      <c r="A1067" s="10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 s="12">
        <v>0</v>
      </c>
      <c r="P1067" s="12">
        <v>1</v>
      </c>
      <c r="Q1067" s="14" t="s">
        <v>8315</v>
      </c>
      <c r="R1067" t="s">
        <v>8316</v>
      </c>
      <c r="S1067" s="17">
        <v>42358.573182870372</v>
      </c>
      <c r="T1067" s="17">
        <v>42377.273611111115</v>
      </c>
    </row>
  </sheetData>
  <autoFilter ref="A1:T1067" xr:uid="{59694C39-88B5-4356-BE2F-97934496A409}"/>
  <conditionalFormatting sqref="F1:F106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">
    <cfRule type="colorScale" priority="1">
      <colorScale>
        <cfvo type="min"/>
        <cfvo type="max"/>
        <color rgb="FFFF5757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6A727-F516-452B-8ADF-DEE88F3AA220}">
  <dimension ref="A1:J13"/>
  <sheetViews>
    <sheetView topLeftCell="A12" workbookViewId="0">
      <selection activeCell="K18" sqref="K18"/>
    </sheetView>
  </sheetViews>
  <sheetFormatPr defaultRowHeight="14.75" x14ac:dyDescent="0.75"/>
  <cols>
    <col min="1" max="1" width="16.953125" bestFit="1" customWidth="1"/>
    <col min="2" max="2" width="16.58984375" bestFit="1" customWidth="1"/>
    <col min="3" max="3" width="12.76953125" bestFit="1" customWidth="1"/>
    <col min="4" max="4" width="15.36328125" bestFit="1" customWidth="1"/>
    <col min="5" max="5" width="10.953125" bestFit="1" customWidth="1"/>
    <col min="6" max="6" width="12.08984375" bestFit="1" customWidth="1"/>
    <col min="7" max="7" width="19.08984375" bestFit="1" customWidth="1"/>
    <col min="8" max="8" width="15.5" bestFit="1" customWidth="1"/>
    <col min="9" max="9" width="18.08984375" bestFit="1" customWidth="1"/>
    <col min="10" max="10" width="13.453125" bestFit="1" customWidth="1"/>
  </cols>
  <sheetData>
    <row r="1" spans="1:10" x14ac:dyDescent="0.75">
      <c r="A1" s="15" t="s">
        <v>8380</v>
      </c>
      <c r="B1" s="15" t="s">
        <v>8381</v>
      </c>
      <c r="C1" s="15" t="s">
        <v>8382</v>
      </c>
      <c r="D1" s="15" t="s">
        <v>8400</v>
      </c>
      <c r="E1" s="15" t="s">
        <v>8399</v>
      </c>
      <c r="F1" s="15" t="s">
        <v>8383</v>
      </c>
      <c r="G1" s="15" t="s">
        <v>8384</v>
      </c>
      <c r="H1" s="15" t="s">
        <v>8385</v>
      </c>
      <c r="I1" s="15" t="s">
        <v>8386</v>
      </c>
      <c r="J1" s="15" t="s">
        <v>8401</v>
      </c>
    </row>
    <row r="2" spans="1:10" x14ac:dyDescent="0.75">
      <c r="A2" s="15" t="s">
        <v>8387</v>
      </c>
      <c r="B2">
        <f>COUNTIFS('Kickstarter Plays'!$F:$F,"successful",'Kickstarter Plays'!$D:$D,"&lt;1000")</f>
        <v>141</v>
      </c>
      <c r="C2">
        <f>COUNTIFS('Kickstarter Plays'!$F:$F,"failed",'Kickstarter Plays'!$D:$D,"&lt;1000")</f>
        <v>45</v>
      </c>
      <c r="D2">
        <f>COUNTIFS('Kickstarter Plays'!$F:$F,"canceled",'Kickstarter Plays'!$D:$D,"&lt;1000")</f>
        <v>0</v>
      </c>
      <c r="E2">
        <f>COUNTIFS('Kickstarter Plays'!$F:$F,"live",'Kickstarter Plays'!$D:$D,"&lt;1000")</f>
        <v>6</v>
      </c>
      <c r="F2">
        <f>SUM(B2:E2)</f>
        <v>192</v>
      </c>
      <c r="G2">
        <f>ROUND(B2/$F2*100,0)</f>
        <v>73</v>
      </c>
      <c r="H2">
        <f>ROUND(C2/$F2*100,0)</f>
        <v>23</v>
      </c>
      <c r="I2">
        <f t="shared" ref="I2:J13" si="0">ROUND(D2/$F2*100,0)</f>
        <v>0</v>
      </c>
      <c r="J2">
        <f t="shared" si="0"/>
        <v>3</v>
      </c>
    </row>
    <row r="3" spans="1:10" x14ac:dyDescent="0.75">
      <c r="A3" s="15" t="s">
        <v>8388</v>
      </c>
      <c r="B3">
        <f>COUNTIFS('Kickstarter Plays'!$F:$F,"successful",'Kickstarter Plays'!$D:$D,"&gt;=1000",'Kickstarter Plays'!$D:$D,"&lt;=4999")</f>
        <v>388</v>
      </c>
      <c r="C3">
        <f>COUNTIFS('Kickstarter Plays'!$F:$F,"failed",'Kickstarter Plays'!$D:$D,"&gt;=1000",'Kickstarter Plays'!$D:$D,"&lt;=4999")</f>
        <v>146</v>
      </c>
      <c r="D3">
        <f>COUNTIFS('Kickstarter Plays'!$F:$F,"canceled",'Kickstarter Plays'!$D:$D,"&gt;=1000",'Kickstarter Plays'!$D:$D,"&lt;=4999")</f>
        <v>0</v>
      </c>
      <c r="E3">
        <f>COUNTIFS('Kickstarter Plays'!$F:$F,"live",'Kickstarter Plays'!$D:$D,"&gt;=1000",'Kickstarter Plays'!$D:$D,"&lt;=4999")</f>
        <v>5</v>
      </c>
      <c r="F3">
        <f t="shared" ref="F3:F13" si="1">SUM(B3:E3)</f>
        <v>539</v>
      </c>
      <c r="G3">
        <f>ROUND(B3/$F3*100,0)</f>
        <v>72</v>
      </c>
      <c r="H3">
        <f>ROUND(C3/$F3*100,0)</f>
        <v>27</v>
      </c>
      <c r="I3">
        <f>ROUND(D3/$F3*100,0)</f>
        <v>0</v>
      </c>
      <c r="J3">
        <f t="shared" si="0"/>
        <v>1</v>
      </c>
    </row>
    <row r="4" spans="1:10" x14ac:dyDescent="0.75">
      <c r="A4" s="15" t="s">
        <v>8389</v>
      </c>
      <c r="B4">
        <f>COUNTIFS('Kickstarter Plays'!$F:$F,"successful",'Kickstarter Plays'!$D:$D,"&gt;=5000",'Kickstarter Plays'!$D:$D,"&lt;=9999")</f>
        <v>93</v>
      </c>
      <c r="C4">
        <f>COUNTIFS('Kickstarter Plays'!$F:$F,"failed",'Kickstarter Plays'!$D:$D,"&gt;=5000",'Kickstarter Plays'!$D:$D,"&lt;=9999")</f>
        <v>76</v>
      </c>
      <c r="D4">
        <f>COUNTIFS('Kickstarter Plays'!$F:$F,"canceled",'Kickstarter Plays'!$D:$D,"&gt;=5000",'Kickstarter Plays'!$D:$D,"&lt;=9999")</f>
        <v>0</v>
      </c>
      <c r="E4">
        <f>COUNTIFS('Kickstarter Plays'!$F:$F,"live",'Kickstarter Plays'!$D:$D,"&gt;=5000",'Kickstarter Plays'!$D:$D,"&lt;=9999")</f>
        <v>0</v>
      </c>
      <c r="F4">
        <f t="shared" si="1"/>
        <v>169</v>
      </c>
      <c r="G4">
        <f>ROUND(B4/$F4*100,0)</f>
        <v>55</v>
      </c>
      <c r="H4">
        <f t="shared" ref="H4:I13" si="2">ROUND(C4/$F4*100,0)</f>
        <v>45</v>
      </c>
      <c r="I4">
        <f t="shared" si="2"/>
        <v>0</v>
      </c>
      <c r="J4">
        <f t="shared" si="0"/>
        <v>0</v>
      </c>
    </row>
    <row r="5" spans="1:10" x14ac:dyDescent="0.75">
      <c r="A5" s="15" t="s">
        <v>8390</v>
      </c>
      <c r="B5">
        <f>COUNTIFS('Kickstarter Plays'!$F:$F,"successful",'Kickstarter Plays'!$D:$D,"&gt;=10000",'Kickstarter Plays'!$D:$D,"&lt;=14999")</f>
        <v>39</v>
      </c>
      <c r="C5">
        <f>COUNTIFS('Kickstarter Plays'!$F:$F,"failed",'Kickstarter Plays'!$D:$D,"&gt;=10000",'Kickstarter Plays'!$D:$D,"&lt;=14999")</f>
        <v>33</v>
      </c>
      <c r="D5">
        <f>COUNTIFS('Kickstarter Plays'!$F:$F,"canceled",'Kickstarter Plays'!$D:$D,"&gt;=10000",'Kickstarter Plays'!$D:$D,"&lt;=14999")</f>
        <v>0</v>
      </c>
      <c r="E5">
        <f>COUNTIFS('Kickstarter Plays'!$F:$F,"live",'Kickstarter Plays'!$D:$D,"&gt;=10000",'Kickstarter Plays'!$D:$D,"&lt;=14999")</f>
        <v>3</v>
      </c>
      <c r="F5">
        <f t="shared" si="1"/>
        <v>75</v>
      </c>
      <c r="G5">
        <f t="shared" ref="G4:G13" si="3">ROUND(B5/$F5*100,0)</f>
        <v>52</v>
      </c>
      <c r="H5">
        <f>ROUND(C5/$F5*100,0)</f>
        <v>44</v>
      </c>
      <c r="I5">
        <f t="shared" si="2"/>
        <v>0</v>
      </c>
      <c r="J5">
        <f t="shared" si="0"/>
        <v>4</v>
      </c>
    </row>
    <row r="6" spans="1:10" x14ac:dyDescent="0.75">
      <c r="A6" s="15" t="s">
        <v>8391</v>
      </c>
      <c r="B6">
        <f>COUNTIFS('Kickstarter Plays'!$F:$F,"successful",'Kickstarter Plays'!$D:$D,"&gt;=15000",'Kickstarter Plays'!$D:$D,"&lt;=19999")</f>
        <v>12</v>
      </c>
      <c r="C6">
        <f>COUNTIFS('Kickstarter Plays'!$F:$F,"failed",'Kickstarter Plays'!$D:$D,"&gt;=15000",'Kickstarter Plays'!$D:$D,"&lt;=19999")</f>
        <v>12</v>
      </c>
      <c r="D6">
        <f>COUNTIFS('Kickstarter Plays'!$F:$F,"canceled",'Kickstarter Plays'!$D:$D,"&gt;=15000",'Kickstarter Plays'!$D:$D,"&lt;=19999")</f>
        <v>0</v>
      </c>
      <c r="E6">
        <f>COUNTIFS('Kickstarter Plays'!$F:$F,"live",'Kickstarter Plays'!$D:$D,"&gt;=15000",'Kickstarter Plays'!$D:$D,"&lt;=19999")</f>
        <v>1</v>
      </c>
      <c r="F6">
        <f t="shared" si="1"/>
        <v>25</v>
      </c>
      <c r="G6">
        <f t="shared" si="3"/>
        <v>48</v>
      </c>
      <c r="H6">
        <f t="shared" ref="H6:H13" si="4">ROUND(C6/$F6*100,0)</f>
        <v>48</v>
      </c>
      <c r="I6">
        <f t="shared" si="2"/>
        <v>0</v>
      </c>
      <c r="J6">
        <f t="shared" si="0"/>
        <v>4</v>
      </c>
    </row>
    <row r="7" spans="1:10" x14ac:dyDescent="0.75">
      <c r="A7" s="15" t="s">
        <v>8392</v>
      </c>
      <c r="B7">
        <f>COUNTIFS('Kickstarter Plays'!$F:$F,"successful",'Kickstarter Plays'!$D:$D,"&gt;=20000",'Kickstarter Plays'!$D:$D,"&lt;=24999")</f>
        <v>9</v>
      </c>
      <c r="C7">
        <f>COUNTIFS('Kickstarter Plays'!$F:$F,"failed",'Kickstarter Plays'!$D:$D,"&gt;=20000",'Kickstarter Plays'!$D:$D,"&lt;=24999")</f>
        <v>11</v>
      </c>
      <c r="D7">
        <f>COUNTIFS('Kickstarter Plays'!$F:$F,"canceled",'Kickstarter Plays'!$D:$D,"&gt;=20000",'Kickstarter Plays'!$D:$D,"&lt;=24999")</f>
        <v>0</v>
      </c>
      <c r="E7">
        <f>COUNTIFS('Kickstarter Plays'!$F:$F,"live",'Kickstarter Plays'!$D:$D,"&gt;=20000",'Kickstarter Plays'!$D:$D,"&lt;=24999")</f>
        <v>0</v>
      </c>
      <c r="F7">
        <f t="shared" si="1"/>
        <v>20</v>
      </c>
      <c r="G7">
        <f t="shared" si="3"/>
        <v>45</v>
      </c>
      <c r="H7">
        <f t="shared" si="4"/>
        <v>55</v>
      </c>
      <c r="I7">
        <f t="shared" si="2"/>
        <v>0</v>
      </c>
      <c r="J7">
        <f t="shared" si="0"/>
        <v>0</v>
      </c>
    </row>
    <row r="8" spans="1:10" x14ac:dyDescent="0.75">
      <c r="A8" s="15" t="s">
        <v>8393</v>
      </c>
      <c r="B8">
        <f>COUNTIFS('Kickstarter Plays'!$F:$F,"successful",'Kickstarter Plays'!$D:$D,"&gt;=25000",'Kickstarter Plays'!$D:$D,"&lt;=29999")</f>
        <v>1</v>
      </c>
      <c r="C8">
        <f>COUNTIFS('Kickstarter Plays'!$F:$F,"failed",'Kickstarter Plays'!$D:$D,"&gt;=25000",'Kickstarter Plays'!$D:$D,"&lt;=29999")</f>
        <v>4</v>
      </c>
      <c r="D8">
        <f>COUNTIFS('Kickstarter Plays'!$F:$F,"canceled",'Kickstarter Plays'!$D:$D,"&gt;=25000",'Kickstarter Plays'!$D:$D,"&lt;=29999")</f>
        <v>0</v>
      </c>
      <c r="E8">
        <f>COUNTIFS('Kickstarter Plays'!$F:$F,"live",'Kickstarter Plays'!$D:$D,"&gt;=25000",'Kickstarter Plays'!$D:$D,"&lt;=29999")</f>
        <v>1</v>
      </c>
      <c r="F8">
        <f t="shared" si="1"/>
        <v>6</v>
      </c>
      <c r="G8">
        <f t="shared" si="3"/>
        <v>17</v>
      </c>
      <c r="H8">
        <f t="shared" si="4"/>
        <v>67</v>
      </c>
      <c r="I8">
        <f t="shared" si="2"/>
        <v>0</v>
      </c>
      <c r="J8">
        <f t="shared" si="0"/>
        <v>17</v>
      </c>
    </row>
    <row r="9" spans="1:10" x14ac:dyDescent="0.75">
      <c r="A9" s="15" t="s">
        <v>8394</v>
      </c>
      <c r="B9">
        <f>COUNTIFS('Kickstarter Plays'!$F:$F,"successful",'Kickstarter Plays'!$D:$D,"&gt;=30000",'Kickstarter Plays'!$D:$D,"&lt;=34999")</f>
        <v>3</v>
      </c>
      <c r="C9">
        <f>COUNTIFS('Kickstarter Plays'!$F:$F,"failed",'Kickstarter Plays'!$D:$D,"&gt;=30000",'Kickstarter Plays'!$D:$D,"&lt;=34999")</f>
        <v>8</v>
      </c>
      <c r="D9">
        <f>COUNTIFS('Kickstarter Plays'!$F:$F,"canceled",'Kickstarter Plays'!$D:$D,"&gt;=30000",'Kickstarter Plays'!$D:$D,"&lt;=34999")</f>
        <v>0</v>
      </c>
      <c r="E9">
        <f>COUNTIFS('Kickstarter Plays'!$F:$F,"live",'Kickstarter Plays'!$D:$D,"&gt;=30000",'Kickstarter Plays'!$D:$D,"&lt;=34999")</f>
        <v>1</v>
      </c>
      <c r="F9">
        <f t="shared" si="1"/>
        <v>12</v>
      </c>
      <c r="G9">
        <f t="shared" si="3"/>
        <v>25</v>
      </c>
      <c r="H9">
        <f t="shared" si="4"/>
        <v>67</v>
      </c>
      <c r="I9">
        <f t="shared" si="2"/>
        <v>0</v>
      </c>
      <c r="J9">
        <f t="shared" si="0"/>
        <v>8</v>
      </c>
    </row>
    <row r="10" spans="1:10" x14ac:dyDescent="0.75">
      <c r="A10" s="15" t="s">
        <v>8395</v>
      </c>
      <c r="B10">
        <f>COUNTIFS('Kickstarter Plays'!$F:$F,"successful",'Kickstarter Plays'!$D:$D,"&gt;=35000",'Kickstarter Plays'!$D:$D,"&lt;=39999")</f>
        <v>4</v>
      </c>
      <c r="C10">
        <f>COUNTIFS('Kickstarter Plays'!$F:$F,"failed",'Kickstarter Plays'!$D:$D,"&gt;=35000",'Kickstarter Plays'!$D:$D,"&lt;=39999")</f>
        <v>2</v>
      </c>
      <c r="D10">
        <f>COUNTIFS('Kickstarter Plays'!$F:$F,"canceled",'Kickstarter Plays'!$D:$D,"&gt;=35000",'Kickstarter Plays'!$D:$D,"&lt;=39999")</f>
        <v>0</v>
      </c>
      <c r="E10">
        <f>COUNTIFS('Kickstarter Plays'!$F:$F,"live",'Kickstarter Plays'!$D:$D,"&gt;=35000",'Kickstarter Plays'!$D:$D,"&lt;=39999")</f>
        <v>0</v>
      </c>
      <c r="F10">
        <f t="shared" si="1"/>
        <v>6</v>
      </c>
      <c r="G10">
        <f t="shared" si="3"/>
        <v>67</v>
      </c>
      <c r="H10">
        <f t="shared" si="4"/>
        <v>33</v>
      </c>
      <c r="I10">
        <f t="shared" si="2"/>
        <v>0</v>
      </c>
      <c r="J10">
        <f t="shared" si="0"/>
        <v>0</v>
      </c>
    </row>
    <row r="11" spans="1:10" x14ac:dyDescent="0.75">
      <c r="A11" s="15" t="s">
        <v>8396</v>
      </c>
      <c r="B11">
        <f>COUNTIFS('Kickstarter Plays'!$F:$F,"successful",'Kickstarter Plays'!$D:$D,"&gt;=40000",'Kickstarter Plays'!$D:$D,"&lt;=44999")</f>
        <v>2</v>
      </c>
      <c r="C11">
        <f>COUNTIFS('Kickstarter Plays'!$F:$F,"failed",'Kickstarter Plays'!$D:$D,"&gt;=40000",'Kickstarter Plays'!$D:$D,"&lt;=44999")</f>
        <v>1</v>
      </c>
      <c r="D11">
        <f>COUNTIFS('Kickstarter Plays'!$F:$F,"canceled",'Kickstarter Plays'!$D:$D,"&gt;=40000",'Kickstarter Plays'!$D:$D,"&lt;=44999")</f>
        <v>0</v>
      </c>
      <c r="E11">
        <f>COUNTIFS('Kickstarter Plays'!$F:$F,"live",'Kickstarter Plays'!$D:$D,"&gt;=40000",'Kickstarter Plays'!$D:$D,"&lt;=44999")</f>
        <v>0</v>
      </c>
      <c r="F11">
        <f t="shared" si="1"/>
        <v>3</v>
      </c>
      <c r="G11">
        <f t="shared" si="3"/>
        <v>67</v>
      </c>
      <c r="H11">
        <f t="shared" si="4"/>
        <v>33</v>
      </c>
      <c r="I11">
        <f t="shared" si="2"/>
        <v>0</v>
      </c>
      <c r="J11">
        <f t="shared" si="0"/>
        <v>0</v>
      </c>
    </row>
    <row r="12" spans="1:10" x14ac:dyDescent="0.75">
      <c r="A12" s="15" t="s">
        <v>8397</v>
      </c>
      <c r="B12">
        <f>COUNTIFS('Kickstarter Plays'!$F:$F,"successful",'Kickstarter Plays'!$D:$D,"&gt;=45000",'Kickstarter Plays'!$D:$D,"&lt;=49999")</f>
        <v>0</v>
      </c>
      <c r="C12">
        <f>COUNTIFS('Kickstarter Plays'!$F:$F,"failed",'Kickstarter Plays'!$D:$D,"&gt;=45000",'Kickstarter Plays'!$D:$D,"&lt;=49999")</f>
        <v>1</v>
      </c>
      <c r="D12">
        <f>COUNTIFS('Kickstarter Plays'!$F:$F,"canceled",'Kickstarter Plays'!$D:$D,"&gt;=45000",'Kickstarter Plays'!$D:$D,"&lt;=49999")</f>
        <v>0</v>
      </c>
      <c r="E12">
        <f>COUNTIFS('Kickstarter Plays'!$F:$F,"live",'Kickstarter Plays'!$D:$D,"&gt;=45000",'Kickstarter Plays'!$D:$D,"&lt;=49999")</f>
        <v>0</v>
      </c>
      <c r="F12">
        <f t="shared" si="1"/>
        <v>1</v>
      </c>
      <c r="G12">
        <f t="shared" si="3"/>
        <v>0</v>
      </c>
      <c r="H12">
        <f t="shared" si="4"/>
        <v>100</v>
      </c>
      <c r="I12">
        <f t="shared" si="2"/>
        <v>0</v>
      </c>
      <c r="J12">
        <f t="shared" si="0"/>
        <v>0</v>
      </c>
    </row>
    <row r="13" spans="1:10" x14ac:dyDescent="0.75">
      <c r="A13" s="15" t="s">
        <v>8398</v>
      </c>
      <c r="B13">
        <f>COUNTIFS('Kickstarter Plays'!$F:$F,"successful",'Kickstarter Plays'!$D:$D,"&gt;=50000")</f>
        <v>2</v>
      </c>
      <c r="C13">
        <f>COUNTIFS('Kickstarter Plays'!$F:$F,"failed",'Kickstarter Plays'!$D:$D,"&gt;=50000")</f>
        <v>14</v>
      </c>
      <c r="D13">
        <f>COUNTIFS('Kickstarter Plays'!$F:$F,"canceled",'Kickstarter Plays'!$D:$D,"&gt;=50000")</f>
        <v>0</v>
      </c>
      <c r="E13">
        <f>COUNTIFS('Kickstarter Plays'!$F:$F,"live",'Kickstarter Plays'!$D:$D,"&gt;=50000")</f>
        <v>2</v>
      </c>
      <c r="F13">
        <f t="shared" si="1"/>
        <v>18</v>
      </c>
      <c r="G13">
        <f t="shared" si="3"/>
        <v>11</v>
      </c>
      <c r="H13">
        <f>ROUND(C13/$F13*100,0)</f>
        <v>78</v>
      </c>
      <c r="I13">
        <f t="shared" si="2"/>
        <v>0</v>
      </c>
      <c r="J13">
        <f t="shared" si="0"/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E8F4-C018-4A49-AC74-F75287CA4646}">
  <dimension ref="A1:K22"/>
  <sheetViews>
    <sheetView tabSelected="1" topLeftCell="I2" workbookViewId="0">
      <selection activeCell="U15" sqref="U15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17.86328125" bestFit="1" customWidth="1"/>
    <col min="8" max="8" width="14.81640625" bestFit="1" customWidth="1"/>
    <col min="9" max="9" width="13.453125" bestFit="1" customWidth="1"/>
    <col min="10" max="10" width="18.953125" bestFit="1" customWidth="1"/>
    <col min="11" max="11" width="6.90625" customWidth="1"/>
  </cols>
  <sheetData>
    <row r="1" spans="1:11" x14ac:dyDescent="0.75">
      <c r="A1" s="16" t="s">
        <v>8379</v>
      </c>
      <c r="B1" t="s">
        <v>8364</v>
      </c>
    </row>
    <row r="2" spans="1:11" x14ac:dyDescent="0.75">
      <c r="A2" s="16" t="s">
        <v>8358</v>
      </c>
      <c r="B2" t="s">
        <v>8315</v>
      </c>
    </row>
    <row r="4" spans="1:11" x14ac:dyDescent="0.75">
      <c r="A4" s="16" t="s">
        <v>8363</v>
      </c>
      <c r="B4" s="16" t="s">
        <v>8360</v>
      </c>
      <c r="G4" s="21"/>
      <c r="H4" s="21"/>
      <c r="I4" s="21"/>
      <c r="J4" s="21"/>
    </row>
    <row r="5" spans="1:11" x14ac:dyDescent="0.7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s="22" t="s">
        <v>8404</v>
      </c>
      <c r="H5" s="22" t="s">
        <v>8403</v>
      </c>
      <c r="I5" s="22" t="s">
        <v>8401</v>
      </c>
      <c r="J5" s="22" t="s">
        <v>8402</v>
      </c>
      <c r="K5" s="15"/>
    </row>
    <row r="6" spans="1:11" x14ac:dyDescent="0.75">
      <c r="A6" s="20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  <c r="G6" s="19">
        <f>IFERROR(B6/$F6,0)</f>
        <v>7.1428571428571425E-2</v>
      </c>
      <c r="H6" s="19">
        <f t="shared" ref="H6:J17" si="0">IFERROR(C6/$F6,0)</f>
        <v>0.33673469387755101</v>
      </c>
      <c r="I6" s="19">
        <f t="shared" si="0"/>
        <v>2.0408163265306121E-2</v>
      </c>
      <c r="J6" s="19">
        <f t="shared" si="0"/>
        <v>0.5714285714285714</v>
      </c>
      <c r="K6" s="19"/>
    </row>
    <row r="7" spans="1:11" x14ac:dyDescent="0.75">
      <c r="A7" s="20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  <c r="G7" s="19">
        <f t="shared" ref="G7:G17" si="1">IFERROR(B7/$F7,0)</f>
        <v>2.4793388429752067E-2</v>
      </c>
      <c r="H7" s="19">
        <f t="shared" si="0"/>
        <v>0.32231404958677684</v>
      </c>
      <c r="I7" s="19">
        <f t="shared" si="0"/>
        <v>6.6115702479338845E-2</v>
      </c>
      <c r="J7" s="19">
        <f t="shared" si="0"/>
        <v>0.58677685950413228</v>
      </c>
      <c r="K7" s="19"/>
    </row>
    <row r="8" spans="1:11" x14ac:dyDescent="0.75">
      <c r="A8" s="20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  <c r="G8" s="19">
        <f t="shared" si="1"/>
        <v>2.8301886792452831E-2</v>
      </c>
      <c r="H8" s="19">
        <f t="shared" si="0"/>
        <v>0.31132075471698112</v>
      </c>
      <c r="I8" s="19">
        <f t="shared" si="0"/>
        <v>0.13207547169811321</v>
      </c>
      <c r="J8" s="19">
        <f t="shared" si="0"/>
        <v>0.52830188679245282</v>
      </c>
      <c r="K8" s="19"/>
    </row>
    <row r="9" spans="1:11" x14ac:dyDescent="0.75">
      <c r="A9" s="20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  <c r="G9" s="19">
        <f t="shared" si="1"/>
        <v>1.7699115044247787E-2</v>
      </c>
      <c r="H9" s="19">
        <f t="shared" si="0"/>
        <v>0.35398230088495575</v>
      </c>
      <c r="I9" s="19">
        <f t="shared" si="0"/>
        <v>0</v>
      </c>
      <c r="J9" s="19">
        <f t="shared" si="0"/>
        <v>0.62831858407079644</v>
      </c>
      <c r="K9" s="19"/>
    </row>
    <row r="10" spans="1:11" x14ac:dyDescent="0.75">
      <c r="A10" s="20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  <c r="G10" s="19">
        <f t="shared" si="1"/>
        <v>1.8072289156626505E-2</v>
      </c>
      <c r="H10" s="19">
        <f t="shared" si="0"/>
        <v>0.31325301204819278</v>
      </c>
      <c r="I10" s="19">
        <f t="shared" si="0"/>
        <v>0</v>
      </c>
      <c r="J10" s="19">
        <f t="shared" si="0"/>
        <v>0.66867469879518071</v>
      </c>
      <c r="K10" s="19"/>
    </row>
    <row r="11" spans="1:11" x14ac:dyDescent="0.75">
      <c r="A11" s="20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  <c r="G11" s="19">
        <f t="shared" si="1"/>
        <v>2.6143790849673203E-2</v>
      </c>
      <c r="H11" s="19">
        <f t="shared" si="0"/>
        <v>0.3202614379084967</v>
      </c>
      <c r="I11" s="19">
        <f t="shared" si="0"/>
        <v>0</v>
      </c>
      <c r="J11" s="19">
        <f t="shared" si="0"/>
        <v>0.65359477124183007</v>
      </c>
      <c r="K11" s="19"/>
    </row>
    <row r="12" spans="1:11" x14ac:dyDescent="0.75">
      <c r="A12" s="20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  <c r="G12" s="19">
        <f t="shared" si="1"/>
        <v>7.246376811594203E-3</v>
      </c>
      <c r="H12" s="19">
        <f t="shared" si="0"/>
        <v>0.36231884057971014</v>
      </c>
      <c r="I12" s="19">
        <f t="shared" si="0"/>
        <v>0</v>
      </c>
      <c r="J12" s="19">
        <f t="shared" si="0"/>
        <v>0.63043478260869568</v>
      </c>
      <c r="K12" s="19"/>
    </row>
    <row r="13" spans="1:11" x14ac:dyDescent="0.75">
      <c r="A13" s="20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  <c r="G13" s="19">
        <f t="shared" si="1"/>
        <v>3.2520325203252036E-2</v>
      </c>
      <c r="H13" s="19">
        <f t="shared" si="0"/>
        <v>0.38211382113821141</v>
      </c>
      <c r="I13" s="19">
        <f t="shared" si="0"/>
        <v>0</v>
      </c>
      <c r="J13" s="19">
        <f t="shared" si="0"/>
        <v>0.58536585365853655</v>
      </c>
      <c r="K13" s="19"/>
    </row>
    <row r="14" spans="1:11" x14ac:dyDescent="0.75">
      <c r="A14" s="20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  <c r="G14" s="19">
        <f t="shared" si="1"/>
        <v>4.1237113402061855E-2</v>
      </c>
      <c r="H14" s="19">
        <f t="shared" si="0"/>
        <v>0.35051546391752575</v>
      </c>
      <c r="I14" s="19">
        <f t="shared" si="0"/>
        <v>0</v>
      </c>
      <c r="J14" s="19">
        <f t="shared" si="0"/>
        <v>0.60824742268041232</v>
      </c>
      <c r="K14" s="19"/>
    </row>
    <row r="15" spans="1:11" x14ac:dyDescent="0.75">
      <c r="A15" s="20" t="s">
        <v>8371</v>
      </c>
      <c r="B15" s="10"/>
      <c r="C15" s="10">
        <v>50</v>
      </c>
      <c r="D15" s="10"/>
      <c r="E15" s="10">
        <v>65</v>
      </c>
      <c r="F15" s="10">
        <v>115</v>
      </c>
      <c r="G15" s="19">
        <f t="shared" si="1"/>
        <v>0</v>
      </c>
      <c r="H15" s="19">
        <f t="shared" si="0"/>
        <v>0.43478260869565216</v>
      </c>
      <c r="I15" s="19">
        <f t="shared" si="0"/>
        <v>0</v>
      </c>
      <c r="J15" s="19">
        <f t="shared" si="0"/>
        <v>0.56521739130434778</v>
      </c>
      <c r="K15" s="19"/>
    </row>
    <row r="16" spans="1:11" x14ac:dyDescent="0.75">
      <c r="A16" s="20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  <c r="G16" s="19">
        <f t="shared" si="1"/>
        <v>3.4090909090909088E-2</v>
      </c>
      <c r="H16" s="19">
        <f t="shared" si="0"/>
        <v>0.35227272727272729</v>
      </c>
      <c r="I16" s="19">
        <f t="shared" si="0"/>
        <v>0</v>
      </c>
      <c r="J16" s="19">
        <f t="shared" si="0"/>
        <v>0.61363636363636365</v>
      </c>
      <c r="K16" s="19"/>
    </row>
    <row r="17" spans="1:11" x14ac:dyDescent="0.75">
      <c r="A17" s="20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  <c r="G17" s="19">
        <f t="shared" si="1"/>
        <v>0.04</v>
      </c>
      <c r="H17" s="19">
        <f t="shared" si="0"/>
        <v>0.46666666666666667</v>
      </c>
      <c r="I17" s="19">
        <f t="shared" si="0"/>
        <v>0</v>
      </c>
      <c r="J17" s="19">
        <f t="shared" si="0"/>
        <v>0.49333333333333335</v>
      </c>
      <c r="K17" s="19"/>
    </row>
    <row r="18" spans="1:11" x14ac:dyDescent="0.75">
      <c r="A18" s="20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  <c r="G18" s="10"/>
    </row>
    <row r="19" spans="1:11" x14ac:dyDescent="0.75">
      <c r="G19" s="10"/>
    </row>
    <row r="20" spans="1:11" x14ac:dyDescent="0.75">
      <c r="G20" s="10"/>
    </row>
    <row r="21" spans="1:11" x14ac:dyDescent="0.75">
      <c r="G21" s="10"/>
    </row>
    <row r="22" spans="1:11" x14ac:dyDescent="0.75">
      <c r="G22" s="1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Kickstarter Plays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Marczuk</cp:lastModifiedBy>
  <dcterms:created xsi:type="dcterms:W3CDTF">2017-04-20T15:17:24Z</dcterms:created>
  <dcterms:modified xsi:type="dcterms:W3CDTF">2020-01-20T07:11:34Z</dcterms:modified>
</cp:coreProperties>
</file>