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neme\Desktop\SPARTA\SP401 Dashboards and Drill-Down Analytics\Module 5 Capstone\"/>
    </mc:Choice>
  </mc:AlternateContent>
  <bookViews>
    <workbookView xWindow="0" yWindow="0" windowWidth="28800" windowHeight="12450" tabRatio="598" activeTab="4"/>
  </bookViews>
  <sheets>
    <sheet name="QRCode_Marketing" sheetId="1" r:id="rId1"/>
    <sheet name="Ref" sheetId="2" r:id="rId2"/>
    <sheet name="Calc" sheetId="4" r:id="rId3"/>
    <sheet name="Linked Charts" sheetId="6" r:id="rId4"/>
    <sheet name="DASHBOARD" sheetId="7" r:id="rId5"/>
  </sheets>
  <definedNames>
    <definedName name="_AMO_UniqueIdentifier" hidden="1">"'38706540-5f39-469d-a324-0d247cc76460'"</definedName>
    <definedName name="Conversions">'Linked Charts'!$N$78</definedName>
    <definedName name="kpi">OFFSET(INDIRECT(DASHBOARD!$C$12),0,1,37,14)</definedName>
    <definedName name="Scans">'Linked Charts'!$N$2</definedName>
    <definedName name="STR">'Linked Charts'!$N$40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8" i="6" l="1"/>
  <c r="N133" i="6"/>
  <c r="M133" i="6"/>
  <c r="M118" i="6"/>
  <c r="M134" i="6" l="1"/>
  <c r="M135" i="6"/>
  <c r="M119" i="6"/>
  <c r="M136" i="6"/>
  <c r="M121" i="6"/>
  <c r="M122" i="6"/>
  <c r="M123" i="6"/>
  <c r="M124" i="6"/>
  <c r="M120" i="6"/>
  <c r="C3" i="6"/>
  <c r="D3" i="6"/>
  <c r="E3" i="6"/>
  <c r="F3" i="6"/>
  <c r="G3" i="6"/>
  <c r="H3" i="6"/>
  <c r="I3" i="6"/>
  <c r="J3" i="6"/>
  <c r="K3" i="6"/>
  <c r="L3" i="6"/>
  <c r="M3" i="6"/>
  <c r="B3" i="6"/>
  <c r="M6" i="6" l="1"/>
  <c r="L6" i="6"/>
  <c r="K6" i="6"/>
  <c r="J6" i="6"/>
  <c r="I6" i="6"/>
  <c r="H6" i="6"/>
  <c r="G6" i="6"/>
  <c r="F6" i="6"/>
  <c r="E6" i="6"/>
  <c r="D6" i="6"/>
  <c r="C6" i="6"/>
  <c r="B6" i="6"/>
  <c r="B11" i="4"/>
  <c r="A19" i="4" s="1"/>
  <c r="A11" i="4"/>
  <c r="A17" i="4" s="1"/>
  <c r="B7" i="4"/>
  <c r="C7" i="4" s="1"/>
  <c r="I3" i="4"/>
  <c r="K3" i="4" s="1"/>
  <c r="G3" i="4"/>
  <c r="D3" i="4"/>
  <c r="C3" i="4"/>
  <c r="B3" i="4"/>
  <c r="I12" i="2"/>
  <c r="I11" i="2"/>
  <c r="I10" i="2"/>
  <c r="I9" i="2"/>
  <c r="I8" i="2"/>
  <c r="I7" i="2"/>
  <c r="I6" i="2"/>
  <c r="I5" i="2"/>
  <c r="I4" i="2"/>
  <c r="I3" i="2"/>
  <c r="I2" i="2"/>
  <c r="I1" i="2"/>
  <c r="M13" i="1"/>
  <c r="N13" i="1" s="1"/>
  <c r="K13" i="1"/>
  <c r="L13" i="1" s="1"/>
  <c r="J13" i="1"/>
  <c r="I13" i="1"/>
  <c r="E13" i="1"/>
  <c r="N12" i="1"/>
  <c r="M12" i="1"/>
  <c r="K12" i="1"/>
  <c r="L12" i="1" s="1"/>
  <c r="J12" i="1"/>
  <c r="I12" i="1"/>
  <c r="E12" i="1"/>
  <c r="M11" i="1"/>
  <c r="N11" i="1" s="1"/>
  <c r="K11" i="1"/>
  <c r="L11" i="1" s="1"/>
  <c r="J11" i="1"/>
  <c r="I11" i="1"/>
  <c r="E11" i="1"/>
  <c r="M10" i="1"/>
  <c r="N10" i="1" s="1"/>
  <c r="L10" i="1"/>
  <c r="K10" i="1"/>
  <c r="J10" i="1"/>
  <c r="I10" i="1"/>
  <c r="E10" i="1"/>
  <c r="N9" i="1"/>
  <c r="M9" i="1"/>
  <c r="K9" i="1"/>
  <c r="L9" i="1" s="1"/>
  <c r="J9" i="1"/>
  <c r="I9" i="1"/>
  <c r="E9" i="1"/>
  <c r="N8" i="1"/>
  <c r="M8" i="1"/>
  <c r="K8" i="1"/>
  <c r="L8" i="1" s="1"/>
  <c r="J8" i="1"/>
  <c r="I8" i="1"/>
  <c r="E8" i="1"/>
  <c r="M7" i="1"/>
  <c r="N7" i="1" s="1"/>
  <c r="L7" i="1"/>
  <c r="K7" i="1"/>
  <c r="J7" i="1"/>
  <c r="I7" i="1"/>
  <c r="E7" i="1"/>
  <c r="M6" i="1"/>
  <c r="N6" i="1" s="1"/>
  <c r="L6" i="1"/>
  <c r="K6" i="1"/>
  <c r="J6" i="1"/>
  <c r="I6" i="1"/>
  <c r="E6" i="1"/>
  <c r="M5" i="1"/>
  <c r="N5" i="1" s="1"/>
  <c r="K5" i="1"/>
  <c r="L5" i="1" s="1"/>
  <c r="J5" i="1"/>
  <c r="I5" i="1"/>
  <c r="E5" i="1"/>
  <c r="N4" i="1"/>
  <c r="M4" i="1"/>
  <c r="K4" i="1"/>
  <c r="L4" i="1" s="1"/>
  <c r="J4" i="1"/>
  <c r="I4" i="1"/>
  <c r="E4" i="1"/>
  <c r="M3" i="1"/>
  <c r="N3" i="1" s="1"/>
  <c r="K3" i="1"/>
  <c r="L3" i="1" s="1"/>
  <c r="J3" i="1"/>
  <c r="I3" i="1"/>
  <c r="E3" i="1"/>
  <c r="J2" i="1"/>
  <c r="I2" i="1"/>
  <c r="E2" i="1"/>
  <c r="F3" i="4" s="1"/>
  <c r="H3" i="4" s="1"/>
  <c r="E3" i="4" l="1"/>
  <c r="G11" i="4"/>
  <c r="F11" i="4"/>
  <c r="I11" i="4"/>
  <c r="A25" i="4" s="1"/>
  <c r="F16" i="4" s="1"/>
  <c r="C11" i="4"/>
  <c r="A21" i="4" s="1"/>
  <c r="D11" i="4"/>
  <c r="I7" i="4"/>
  <c r="D7" i="4"/>
  <c r="E7" i="4" s="1"/>
  <c r="J7" i="4"/>
  <c r="K7" i="4" s="1"/>
  <c r="F7" i="4"/>
  <c r="G7" i="4"/>
  <c r="L11" i="4" l="1"/>
  <c r="H11" i="4"/>
  <c r="A23" i="4"/>
  <c r="E11" i="4"/>
  <c r="K11" i="4"/>
  <c r="H7" i="4"/>
  <c r="B15" i="4" l="1"/>
  <c r="F17" i="4" s="1"/>
  <c r="F20" i="4" s="1"/>
</calcChain>
</file>

<file path=xl/sharedStrings.xml><?xml version="1.0" encoding="utf-8"?>
<sst xmlns="http://schemas.openxmlformats.org/spreadsheetml/2006/main" count="220" uniqueCount="39">
  <si>
    <t>Period</t>
  </si>
  <si>
    <t># of Scans (Actual)</t>
  </si>
  <si>
    <t># of Scans (Goal)</t>
  </si>
  <si>
    <t># of Impressions</t>
  </si>
  <si>
    <t>Scan Through Rate (Actual)</t>
  </si>
  <si>
    <t>Scan Through Rate (Goal)</t>
  </si>
  <si>
    <t>Conversions from QR Landing Pages (Actual)</t>
  </si>
  <si>
    <t># of Scans</t>
  </si>
  <si>
    <t>Ad Location</t>
  </si>
  <si>
    <t>Conversions</t>
  </si>
  <si>
    <t>Landing Page</t>
  </si>
  <si>
    <t>Billboard</t>
  </si>
  <si>
    <t>Landing Page #1</t>
  </si>
  <si>
    <t>Tradeshow</t>
  </si>
  <si>
    <t>Landing Page #2</t>
  </si>
  <si>
    <t>Product Packaging</t>
  </si>
  <si>
    <t>Landing Page #3</t>
  </si>
  <si>
    <t>In Store Display</t>
  </si>
  <si>
    <t>Magazine Ad</t>
  </si>
  <si>
    <t>Newspaper Ad</t>
  </si>
  <si>
    <t>KPI</t>
  </si>
  <si>
    <t>Actual</t>
  </si>
  <si>
    <t>Plan</t>
  </si>
  <si>
    <t>Act vs Plan</t>
  </si>
  <si>
    <t>Scans</t>
  </si>
  <si>
    <t>STR</t>
  </si>
  <si>
    <t>Commentary</t>
  </si>
  <si>
    <t>Conv Rate</t>
  </si>
  <si>
    <t xml:space="preserve">KPI </t>
  </si>
  <si>
    <t>START</t>
  </si>
  <si>
    <t>END</t>
  </si>
  <si>
    <t>Conversion Rate</t>
  </si>
  <si>
    <t>LANDING PAGE</t>
  </si>
  <si>
    <t xml:space="preserve">Between the starting date of </t>
  </si>
  <si>
    <t xml:space="preserve">, we have ammased an impressive count of </t>
  </si>
  <si>
    <t xml:space="preserve"> and the ending date of </t>
  </si>
  <si>
    <t xml:space="preserve"> QR Scans, demonstrating a notable Scan Through Rate of approximately </t>
  </si>
  <si>
    <t xml:space="preserve"> Conversions.</t>
  </si>
  <si>
    <t xml:space="preserve">These scans have yielded a significant outcome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</si>
</sst>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2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" fontId="0" fillId="0" borderId="0" xfId="2" applyNumberFormat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6" fontId="0" fillId="0" borderId="0" xfId="2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9" fontId="0" fillId="2" borderId="0" xfId="2" applyFont="1" applyFill="1" applyAlignment="1">
      <alignment horizontal="center" vertical="center" wrapText="1"/>
    </xf>
    <xf numFmtId="9" fontId="0" fillId="0" borderId="0" xfId="2" applyFont="1" applyAlignment="1">
      <alignment vertical="center" wrapText="1"/>
    </xf>
    <xf numFmtId="9" fontId="0" fillId="2" borderId="0" xfId="2" applyFont="1" applyFill="1" applyAlignment="1">
      <alignment vertical="center" wrapText="1"/>
    </xf>
    <xf numFmtId="10" fontId="0" fillId="2" borderId="0" xfId="2" applyNumberFormat="1" applyFont="1" applyFill="1" applyAlignment="1">
      <alignment vertical="center" wrapText="1"/>
    </xf>
    <xf numFmtId="165" fontId="0" fillId="2" borderId="0" xfId="0" applyNumberFormat="1" applyFill="1" applyAlignment="1">
      <alignment vertical="center" wrapText="1"/>
    </xf>
    <xf numFmtId="17" fontId="0" fillId="0" borderId="0" xfId="2" applyNumberFormat="1" applyFont="1" applyFill="1" applyBorder="1" applyAlignment="1">
      <alignment vertical="center" wrapText="1"/>
    </xf>
    <xf numFmtId="0" fontId="0" fillId="3" borderId="0" xfId="0" applyFill="1" applyBorder="1"/>
    <xf numFmtId="0" fontId="2" fillId="4" borderId="0" xfId="0" applyFont="1" applyFill="1" applyBorder="1" applyAlignment="1">
      <alignment horizontal="center" vertical="center"/>
    </xf>
    <xf numFmtId="17" fontId="2" fillId="4" borderId="0" xfId="2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9" fontId="2" fillId="7" borderId="1" xfId="2" applyNumberFormat="1" applyFont="1" applyFill="1" applyBorder="1" applyAlignment="1">
      <alignment horizontal="center" vertical="center" wrapText="1"/>
    </xf>
    <xf numFmtId="17" fontId="0" fillId="0" borderId="0" xfId="0" applyNumberFormat="1" applyBorder="1"/>
    <xf numFmtId="0" fontId="0" fillId="0" borderId="0" xfId="0" applyBorder="1"/>
    <xf numFmtId="10" fontId="0" fillId="0" borderId="0" xfId="2" applyNumberFormat="1" applyFont="1" applyBorder="1"/>
    <xf numFmtId="17" fontId="0" fillId="8" borderId="2" xfId="2" applyNumberFormat="1" applyFont="1" applyFill="1" applyBorder="1" applyAlignment="1">
      <alignment vertical="center" wrapText="1"/>
    </xf>
    <xf numFmtId="165" fontId="0" fillId="8" borderId="2" xfId="1" applyNumberFormat="1" applyFont="1" applyFill="1" applyBorder="1" applyAlignment="1">
      <alignment vertical="center" wrapText="1"/>
    </xf>
    <xf numFmtId="166" fontId="0" fillId="8" borderId="2" xfId="2" applyNumberFormat="1" applyFont="1" applyFill="1" applyBorder="1" applyAlignment="1">
      <alignment vertical="center" wrapText="1"/>
    </xf>
    <xf numFmtId="9" fontId="0" fillId="8" borderId="2" xfId="2" applyNumberFormat="1" applyFont="1" applyFill="1" applyBorder="1" applyAlignment="1">
      <alignment vertical="center" wrapText="1"/>
    </xf>
    <xf numFmtId="17" fontId="3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/>
    </xf>
    <xf numFmtId="17" fontId="0" fillId="2" borderId="0" xfId="0" applyNumberFormat="1" applyFill="1" applyAlignment="1">
      <alignment vertical="center" wrapText="1"/>
    </xf>
    <xf numFmtId="17" fontId="0" fillId="2" borderId="0" xfId="0" applyNumberFormat="1" applyFill="1" applyAlignment="1">
      <alignment vertical="center"/>
    </xf>
    <xf numFmtId="17" fontId="0" fillId="9" borderId="0" xfId="0" applyNumberFormat="1" applyFill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9" fontId="0" fillId="8" borderId="2" xfId="2" applyFont="1" applyFill="1" applyBorder="1" applyAlignment="1">
      <alignment vertical="center" wrapText="1"/>
    </xf>
    <xf numFmtId="17" fontId="0" fillId="3" borderId="2" xfId="2" applyNumberFormat="1" applyFont="1" applyFill="1" applyBorder="1" applyAlignment="1">
      <alignment vertical="center" wrapText="1"/>
    </xf>
    <xf numFmtId="0" fontId="0" fillId="3" borderId="0" xfId="0" applyFill="1"/>
    <xf numFmtId="165" fontId="0" fillId="3" borderId="2" xfId="1" applyNumberFormat="1" applyFont="1" applyFill="1" applyBorder="1" applyAlignment="1">
      <alignment vertical="center" wrapText="1"/>
    </xf>
    <xf numFmtId="9" fontId="0" fillId="3" borderId="2" xfId="2" applyFont="1" applyFill="1" applyBorder="1" applyAlignment="1">
      <alignment vertical="center" wrapText="1"/>
    </xf>
    <xf numFmtId="166" fontId="0" fillId="3" borderId="2" xfId="2" applyNumberFormat="1" applyFont="1" applyFill="1" applyBorder="1" applyAlignment="1">
      <alignment vertical="center" wrapText="1"/>
    </xf>
    <xf numFmtId="165" fontId="0" fillId="8" borderId="3" xfId="1" applyNumberFormat="1" applyFont="1" applyFill="1" applyBorder="1" applyAlignment="1">
      <alignment vertical="center" wrapText="1"/>
    </xf>
    <xf numFmtId="165" fontId="0" fillId="3" borderId="3" xfId="1" applyNumberFormat="1" applyFont="1" applyFill="1" applyBorder="1" applyAlignment="1">
      <alignment vertical="center" wrapText="1"/>
    </xf>
    <xf numFmtId="17" fontId="0" fillId="8" borderId="5" xfId="2" applyNumberFormat="1" applyFont="1" applyFill="1" applyBorder="1" applyAlignment="1">
      <alignment vertical="center" wrapText="1"/>
    </xf>
    <xf numFmtId="9" fontId="0" fillId="8" borderId="4" xfId="2" applyNumberFormat="1" applyFont="1" applyFill="1" applyBorder="1" applyAlignment="1">
      <alignment vertical="center" wrapText="1"/>
    </xf>
    <xf numFmtId="0" fontId="0" fillId="9" borderId="0" xfId="0" applyFill="1" applyBorder="1"/>
    <xf numFmtId="0" fontId="0" fillId="2" borderId="0" xfId="0" applyFill="1" applyBorder="1"/>
    <xf numFmtId="10" fontId="0" fillId="9" borderId="0" xfId="0" applyNumberFormat="1" applyFill="1" applyBorder="1"/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8" borderId="2" xfId="2" applyNumberFormat="1" applyFont="1" applyFill="1" applyBorder="1" applyAlignment="1">
      <alignment horizontal="center" vertical="center" wrapText="1"/>
    </xf>
    <xf numFmtId="9" fontId="2" fillId="7" borderId="2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37"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ill>
        <patternFill>
          <bgColor rgb="FF4FFF9F"/>
        </patternFill>
      </fill>
    </dxf>
    <dxf>
      <fill>
        <patternFill>
          <bgColor rgb="FFFF717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4FFF9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SCANS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'Linked Charts'!$A$4</c:f>
              <c:strCache>
                <c:ptCount val="1"/>
                <c:pt idx="0">
                  <c:v># of Scans (Actual)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Charts'!$B$4:$M$4</c:f>
              <c:numCache>
                <c:formatCode>_-* #,##0_-;\-* #,##0_-;_-* "-"??_-;_-@_-</c:formatCode>
                <c:ptCount val="12"/>
                <c:pt idx="0">
                  <c:v>3219</c:v>
                </c:pt>
                <c:pt idx="1">
                  <c:v>3381</c:v>
                </c:pt>
                <c:pt idx="2">
                  <c:v>3453</c:v>
                </c:pt>
                <c:pt idx="3">
                  <c:v>3723</c:v>
                </c:pt>
                <c:pt idx="4">
                  <c:v>3791</c:v>
                </c:pt>
                <c:pt idx="5">
                  <c:v>3862</c:v>
                </c:pt>
                <c:pt idx="6">
                  <c:v>3876</c:v>
                </c:pt>
                <c:pt idx="7">
                  <c:v>4030</c:v>
                </c:pt>
                <c:pt idx="8">
                  <c:v>4077</c:v>
                </c:pt>
                <c:pt idx="9">
                  <c:v>4115</c:v>
                </c:pt>
                <c:pt idx="10">
                  <c:v>4167</c:v>
                </c:pt>
                <c:pt idx="11">
                  <c:v>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334-9DE6-CAE4DE5E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3750255"/>
        <c:axId val="793754415"/>
      </c:barChart>
      <c:lineChart>
        <c:grouping val="stacked"/>
        <c:varyColors val="0"/>
        <c:ser>
          <c:idx val="1"/>
          <c:order val="1"/>
          <c:tx>
            <c:strRef>
              <c:f>'Linked Charts'!$A$5</c:f>
              <c:strCache>
                <c:ptCount val="1"/>
                <c:pt idx="0">
                  <c:v># of Scans (Goal)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'Linked Charts'!#REF!</c:f>
            </c:multiLvlStrRef>
          </c:cat>
          <c:val>
            <c:numRef>
              <c:f>'Linked Charts'!$B$5:$M$5</c:f>
              <c:numCache>
                <c:formatCode>_-* #,##0_-;\-* #,##0_-;_-* "-"??_-;_-@_-</c:formatCode>
                <c:ptCount val="12"/>
                <c:pt idx="0">
                  <c:v>3000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A-4334-9DE6-CAE4DE5E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72239"/>
        <c:axId val="669671823"/>
      </c:lineChart>
      <c:dateAx>
        <c:axId val="7937502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4415"/>
        <c:crosses val="autoZero"/>
        <c:auto val="1"/>
        <c:lblOffset val="100"/>
        <c:baseTimeUnit val="months"/>
      </c:dateAx>
      <c:valAx>
        <c:axId val="7937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0255"/>
        <c:crosses val="autoZero"/>
        <c:crossBetween val="between"/>
      </c:valAx>
      <c:valAx>
        <c:axId val="669671823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2239"/>
        <c:crosses val="max"/>
        <c:crossBetween val="between"/>
      </c:valAx>
      <c:catAx>
        <c:axId val="669672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1823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SCANS BY AD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 Charts'!$A$8</c:f>
              <c:strCache>
                <c:ptCount val="1"/>
                <c:pt idx="0">
                  <c:v>Billboard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Charts'!$B$8:$M$8</c:f>
              <c:numCache>
                <c:formatCode>_-* #,##0_-;\-* #,##0_-;_-* "-"??_-;_-@_-</c:formatCode>
                <c:ptCount val="12"/>
                <c:pt idx="0">
                  <c:v>103</c:v>
                </c:pt>
                <c:pt idx="1">
                  <c:v>106</c:v>
                </c:pt>
                <c:pt idx="2">
                  <c:v>109</c:v>
                </c:pt>
                <c:pt idx="3">
                  <c:v>112</c:v>
                </c:pt>
                <c:pt idx="4">
                  <c:v>115</c:v>
                </c:pt>
                <c:pt idx="5">
                  <c:v>118</c:v>
                </c:pt>
                <c:pt idx="6">
                  <c:v>121</c:v>
                </c:pt>
                <c:pt idx="7">
                  <c:v>124</c:v>
                </c:pt>
                <c:pt idx="8">
                  <c:v>127</c:v>
                </c:pt>
                <c:pt idx="9">
                  <c:v>130</c:v>
                </c:pt>
                <c:pt idx="10">
                  <c:v>133</c:v>
                </c:pt>
                <c:pt idx="1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3-415D-B4EB-27AE6DBB4B22}"/>
            </c:ext>
          </c:extLst>
        </c:ser>
        <c:ser>
          <c:idx val="1"/>
          <c:order val="1"/>
          <c:tx>
            <c:strRef>
              <c:f>'Linked Charts'!$A$9</c:f>
              <c:strCache>
                <c:ptCount val="1"/>
                <c:pt idx="0">
                  <c:v>Tradeshow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Charts'!$B$9:$M$9</c:f>
              <c:numCache>
                <c:formatCode>_-* #,##0_-;\-* #,##0_-;_-* "-"??_-;_-@_-</c:formatCode>
                <c:ptCount val="12"/>
                <c:pt idx="0">
                  <c:v>783</c:v>
                </c:pt>
                <c:pt idx="1">
                  <c:v>789</c:v>
                </c:pt>
                <c:pt idx="2">
                  <c:v>795</c:v>
                </c:pt>
                <c:pt idx="3">
                  <c:v>801</c:v>
                </c:pt>
                <c:pt idx="4">
                  <c:v>807</c:v>
                </c:pt>
                <c:pt idx="5">
                  <c:v>813</c:v>
                </c:pt>
                <c:pt idx="6">
                  <c:v>819</c:v>
                </c:pt>
                <c:pt idx="7">
                  <c:v>825</c:v>
                </c:pt>
                <c:pt idx="8">
                  <c:v>831</c:v>
                </c:pt>
                <c:pt idx="9">
                  <c:v>837</c:v>
                </c:pt>
                <c:pt idx="10">
                  <c:v>843</c:v>
                </c:pt>
                <c:pt idx="11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3-415D-B4EB-27AE6DBB4B22}"/>
            </c:ext>
          </c:extLst>
        </c:ser>
        <c:ser>
          <c:idx val="2"/>
          <c:order val="2"/>
          <c:tx>
            <c:strRef>
              <c:f>'Linked Charts'!$A$10</c:f>
              <c:strCache>
                <c:ptCount val="1"/>
                <c:pt idx="0">
                  <c:v>Product Packaging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Charts'!$B$10:$M$10</c:f>
              <c:numCache>
                <c:formatCode>_-* #,##0_-;\-* #,##0_-;_-* "-"??_-;_-@_-</c:formatCode>
                <c:ptCount val="12"/>
                <c:pt idx="0">
                  <c:v>513</c:v>
                </c:pt>
                <c:pt idx="1">
                  <c:v>516</c:v>
                </c:pt>
                <c:pt idx="2">
                  <c:v>569</c:v>
                </c:pt>
                <c:pt idx="3">
                  <c:v>580</c:v>
                </c:pt>
                <c:pt idx="4">
                  <c:v>609</c:v>
                </c:pt>
                <c:pt idx="5">
                  <c:v>610</c:v>
                </c:pt>
                <c:pt idx="6">
                  <c:v>610</c:v>
                </c:pt>
                <c:pt idx="7">
                  <c:v>625</c:v>
                </c:pt>
                <c:pt idx="8">
                  <c:v>635</c:v>
                </c:pt>
                <c:pt idx="9">
                  <c:v>640</c:v>
                </c:pt>
                <c:pt idx="10">
                  <c:v>650</c:v>
                </c:pt>
                <c:pt idx="1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3-415D-B4EB-27AE6DBB4B22}"/>
            </c:ext>
          </c:extLst>
        </c:ser>
        <c:ser>
          <c:idx val="3"/>
          <c:order val="3"/>
          <c:tx>
            <c:strRef>
              <c:f>'Linked Charts'!$A$11</c:f>
              <c:strCache>
                <c:ptCount val="1"/>
                <c:pt idx="0">
                  <c:v>In Store Display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Charts'!$B$11:$M$11</c:f>
              <c:numCache>
                <c:formatCode>_-* #,##0_-;\-* #,##0_-;_-* "-"??_-;_-@_-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240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  <c:pt idx="7">
                  <c:v>300</c:v>
                </c:pt>
                <c:pt idx="8">
                  <c:v>310</c:v>
                </c:pt>
                <c:pt idx="9">
                  <c:v>310</c:v>
                </c:pt>
                <c:pt idx="10">
                  <c:v>315</c:v>
                </c:pt>
                <c:pt idx="1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3-415D-B4EB-27AE6DBB4B22}"/>
            </c:ext>
          </c:extLst>
        </c:ser>
        <c:ser>
          <c:idx val="4"/>
          <c:order val="4"/>
          <c:tx>
            <c:strRef>
              <c:f>'Linked Charts'!$A$12</c:f>
              <c:strCache>
                <c:ptCount val="1"/>
                <c:pt idx="0">
                  <c:v>Magazine Ad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Charts'!$B$12:$M$12</c:f>
              <c:numCache>
                <c:formatCode>_-* #,##0_-;\-* #,##0_-;_-* "-"??_-;_-@_-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1250</c:v>
                </c:pt>
                <c:pt idx="4">
                  <c:v>1250</c:v>
                </c:pt>
                <c:pt idx="5">
                  <c:v>1275</c:v>
                </c:pt>
                <c:pt idx="6">
                  <c:v>1275</c:v>
                </c:pt>
                <c:pt idx="7">
                  <c:v>1400</c:v>
                </c:pt>
                <c:pt idx="8">
                  <c:v>1410</c:v>
                </c:pt>
                <c:pt idx="9">
                  <c:v>1411</c:v>
                </c:pt>
                <c:pt idx="10">
                  <c:v>1425</c:v>
                </c:pt>
                <c:pt idx="11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3-415D-B4EB-27AE6DBB4B22}"/>
            </c:ext>
          </c:extLst>
        </c:ser>
        <c:ser>
          <c:idx val="5"/>
          <c:order val="5"/>
          <c:tx>
            <c:strRef>
              <c:f>'Linked Charts'!$A$13</c:f>
              <c:strCache>
                <c:ptCount val="1"/>
                <c:pt idx="0">
                  <c:v>Newspaper Ad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Charts'!$B$13:$M$13</c:f>
              <c:numCache>
                <c:formatCode>_-* #,##0_-;\-* #,##0_-;_-* "-"??_-;_-@_-</c:formatCode>
                <c:ptCount val="12"/>
                <c:pt idx="0">
                  <c:v>620</c:v>
                </c:pt>
                <c:pt idx="1">
                  <c:v>630</c:v>
                </c:pt>
                <c:pt idx="2">
                  <c:v>640</c:v>
                </c:pt>
                <c:pt idx="3">
                  <c:v>700</c:v>
                </c:pt>
                <c:pt idx="4">
                  <c:v>725</c:v>
                </c:pt>
                <c:pt idx="5">
                  <c:v>756</c:v>
                </c:pt>
                <c:pt idx="6">
                  <c:v>756</c:v>
                </c:pt>
                <c:pt idx="7">
                  <c:v>756</c:v>
                </c:pt>
                <c:pt idx="8">
                  <c:v>764</c:v>
                </c:pt>
                <c:pt idx="9">
                  <c:v>787</c:v>
                </c:pt>
                <c:pt idx="10">
                  <c:v>801</c:v>
                </c:pt>
                <c:pt idx="11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3-415D-B4EB-27AE6DBB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195375"/>
        <c:axId val="927179983"/>
      </c:lineChart>
      <c:dateAx>
        <c:axId val="9271953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9983"/>
        <c:crosses val="autoZero"/>
        <c:auto val="1"/>
        <c:lblOffset val="100"/>
        <c:baseTimeUnit val="months"/>
      </c:dateAx>
      <c:valAx>
        <c:axId val="9271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SCANS</a:t>
            </a:r>
            <a:r>
              <a:rPr lang="en-PH" baseline="0"/>
              <a:t> THROUGH RATE (STR)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'Linked Charts'!$A$6</c:f>
              <c:strCache>
                <c:ptCount val="1"/>
                <c:pt idx="0">
                  <c:v>Scan Through Rate (Actual)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Charts'!$B$6:$M$6</c:f>
              <c:numCache>
                <c:formatCode>0.0%</c:formatCode>
                <c:ptCount val="12"/>
                <c:pt idx="0">
                  <c:v>4.1008981463787501E-2</c:v>
                </c:pt>
                <c:pt idx="1">
                  <c:v>4.2055377266960223E-2</c:v>
                </c:pt>
                <c:pt idx="2">
                  <c:v>3.7113069647463456E-2</c:v>
                </c:pt>
                <c:pt idx="3">
                  <c:v>3.876146550198336E-2</c:v>
                </c:pt>
                <c:pt idx="4">
                  <c:v>3.6121962839447352E-2</c:v>
                </c:pt>
                <c:pt idx="5">
                  <c:v>3.1361657896446439E-2</c:v>
                </c:pt>
                <c:pt idx="6">
                  <c:v>3.7290744660380987E-2</c:v>
                </c:pt>
                <c:pt idx="7">
                  <c:v>3.8728029291075258E-2</c:v>
                </c:pt>
                <c:pt idx="8">
                  <c:v>3.1252155915833045E-2</c:v>
                </c:pt>
                <c:pt idx="9">
                  <c:v>3.1799389513542754E-2</c:v>
                </c:pt>
                <c:pt idx="10">
                  <c:v>2.7806694426649584E-2</c:v>
                </c:pt>
                <c:pt idx="11">
                  <c:v>3.3078408651989188E-2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4-4F39-8DE4-BFEBE2DD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3746095"/>
        <c:axId val="793746511"/>
      </c:barChart>
      <c:lineChart>
        <c:grouping val="standard"/>
        <c:varyColors val="0"/>
        <c:ser>
          <c:idx val="1"/>
          <c:order val="1"/>
          <c:tx>
            <c:strRef>
              <c:f>'Linked Charts'!$A$7</c:f>
              <c:strCache>
                <c:ptCount val="1"/>
                <c:pt idx="0">
                  <c:v>Scan Through Rate (Goal)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'Linked Charts'!#REF!</c:f>
            </c:multiLvlStrRef>
          </c:cat>
          <c:val>
            <c:numRef>
              <c:f>'Linked Charts'!$B$7:$M$7</c:f>
              <c:numCache>
                <c:formatCode>0.0%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F39-8DE4-BFEBE2DD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46095"/>
        <c:axId val="793746511"/>
      </c:lineChart>
      <c:dateAx>
        <c:axId val="793746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46511"/>
        <c:crosses val="autoZero"/>
        <c:auto val="1"/>
        <c:lblOffset val="100"/>
        <c:baseTimeUnit val="months"/>
      </c:dateAx>
      <c:valAx>
        <c:axId val="793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CONVERSIONS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'Linked Charts'!$A$2</c:f>
              <c:strCache>
                <c:ptCount val="1"/>
                <c:pt idx="0">
                  <c:v>Conversions from QR Landing Pages (Actual)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Charts'!$B$2:$M$2</c:f>
              <c:numCache>
                <c:formatCode>_-* #,##0_-;\-* #,##0_-;_-* "-"??_-;_-@_-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1210</c:v>
                </c:pt>
                <c:pt idx="3">
                  <c:v>1250</c:v>
                </c:pt>
                <c:pt idx="4">
                  <c:v>1400</c:v>
                </c:pt>
                <c:pt idx="5">
                  <c:v>1459</c:v>
                </c:pt>
                <c:pt idx="6">
                  <c:v>1401</c:v>
                </c:pt>
                <c:pt idx="7">
                  <c:v>1509</c:v>
                </c:pt>
                <c:pt idx="8">
                  <c:v>1498</c:v>
                </c:pt>
                <c:pt idx="9">
                  <c:v>1531</c:v>
                </c:pt>
                <c:pt idx="10">
                  <c:v>1600</c:v>
                </c:pt>
                <c:pt idx="11">
                  <c:v>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C-45C0-BFDD-6624FFC9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9376175"/>
        <c:axId val="549376591"/>
      </c:barChart>
      <c:lineChart>
        <c:grouping val="standard"/>
        <c:varyColors val="0"/>
        <c:ser>
          <c:idx val="1"/>
          <c:order val="1"/>
          <c:tx>
            <c:strRef>
              <c:f>'Linked Charts'!$A$3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'Linked Charts'!$B$3:$M$3</c:f>
              <c:numCache>
                <c:formatCode>0%</c:formatCode>
                <c:ptCount val="12"/>
                <c:pt idx="0">
                  <c:v>0.31065548306927615</c:v>
                </c:pt>
                <c:pt idx="1">
                  <c:v>0.35492457852706299</c:v>
                </c:pt>
                <c:pt idx="2">
                  <c:v>0.35041992470315669</c:v>
                </c:pt>
                <c:pt idx="3">
                  <c:v>0.33575073865162502</c:v>
                </c:pt>
                <c:pt idx="4">
                  <c:v>0.36929570034291742</c:v>
                </c:pt>
                <c:pt idx="5">
                  <c:v>0.37778353184878299</c:v>
                </c:pt>
                <c:pt idx="6">
                  <c:v>0.36145510835913314</c:v>
                </c:pt>
                <c:pt idx="7">
                  <c:v>0.37444168734491318</c:v>
                </c:pt>
                <c:pt idx="8">
                  <c:v>0.36742702967868529</c:v>
                </c:pt>
                <c:pt idx="9">
                  <c:v>0.37205346294046171</c:v>
                </c:pt>
                <c:pt idx="10">
                  <c:v>0.38396928245740342</c:v>
                </c:pt>
                <c:pt idx="11">
                  <c:v>0.41452592246613734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B-4A71-8FB4-E42D53C8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57023"/>
        <c:axId val="1092854111"/>
      </c:lineChart>
      <c:dateAx>
        <c:axId val="5493761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6591"/>
        <c:crosses val="autoZero"/>
        <c:auto val="1"/>
        <c:lblOffset val="100"/>
        <c:baseTimeUnit val="months"/>
      </c:dateAx>
      <c:valAx>
        <c:axId val="549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6175"/>
        <c:crosses val="autoZero"/>
        <c:crossBetween val="between"/>
      </c:valAx>
      <c:valAx>
        <c:axId val="109285411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7023"/>
        <c:crosses val="max"/>
        <c:crossBetween val="between"/>
      </c:valAx>
      <c:catAx>
        <c:axId val="1092857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285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CONVERSIONS</a:t>
            </a:r>
            <a:r>
              <a:rPr lang="en-PH" baseline="0"/>
              <a:t> BY LANDING PAGE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 Charts'!$A$14</c:f>
              <c:strCache>
                <c:ptCount val="1"/>
                <c:pt idx="0">
                  <c:v>Landing Page 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Charts'!$B$14:$M$14</c:f>
              <c:numCache>
                <c:formatCode>_-* #,##0_-;\-* #,##0_-;_-* "-"??_-;_-@_-</c:formatCode>
                <c:ptCount val="12"/>
                <c:pt idx="0">
                  <c:v>400</c:v>
                </c:pt>
                <c:pt idx="1">
                  <c:v>459</c:v>
                </c:pt>
                <c:pt idx="2">
                  <c:v>500</c:v>
                </c:pt>
                <c:pt idx="3">
                  <c:v>520</c:v>
                </c:pt>
                <c:pt idx="4">
                  <c:v>600</c:v>
                </c:pt>
                <c:pt idx="5">
                  <c:v>524</c:v>
                </c:pt>
                <c:pt idx="6">
                  <c:v>527</c:v>
                </c:pt>
                <c:pt idx="7">
                  <c:v>601</c:v>
                </c:pt>
                <c:pt idx="8">
                  <c:v>588</c:v>
                </c:pt>
                <c:pt idx="9">
                  <c:v>512</c:v>
                </c:pt>
                <c:pt idx="10">
                  <c:v>545</c:v>
                </c:pt>
                <c:pt idx="11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F02-BE8A-3D44EE4304DF}"/>
            </c:ext>
          </c:extLst>
        </c:ser>
        <c:ser>
          <c:idx val="1"/>
          <c:order val="1"/>
          <c:tx>
            <c:strRef>
              <c:f>'Linked Charts'!$A$15</c:f>
              <c:strCache>
                <c:ptCount val="1"/>
                <c:pt idx="0">
                  <c:v>Landing Page 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Charts'!$B$15:$M$15</c:f>
              <c:numCache>
                <c:formatCode>_-* #,##0_-;\-* #,##0_-;_-* "-"??_-;_-@_-</c:formatCode>
                <c:ptCount val="12"/>
                <c:pt idx="0">
                  <c:v>300</c:v>
                </c:pt>
                <c:pt idx="1">
                  <c:v>320</c:v>
                </c:pt>
                <c:pt idx="2">
                  <c:v>315</c:v>
                </c:pt>
                <c:pt idx="3">
                  <c:v>321</c:v>
                </c:pt>
                <c:pt idx="4">
                  <c:v>319</c:v>
                </c:pt>
                <c:pt idx="5">
                  <c:v>327</c:v>
                </c:pt>
                <c:pt idx="6">
                  <c:v>322</c:v>
                </c:pt>
                <c:pt idx="7">
                  <c:v>329</c:v>
                </c:pt>
                <c:pt idx="8">
                  <c:v>335</c:v>
                </c:pt>
                <c:pt idx="9">
                  <c:v>333</c:v>
                </c:pt>
                <c:pt idx="10">
                  <c:v>341</c:v>
                </c:pt>
                <c:pt idx="1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C-4F02-BE8A-3D44EE4304DF}"/>
            </c:ext>
          </c:extLst>
        </c:ser>
        <c:ser>
          <c:idx val="2"/>
          <c:order val="2"/>
          <c:tx>
            <c:strRef>
              <c:f>'Linked Charts'!$A$16</c:f>
              <c:strCache>
                <c:ptCount val="1"/>
                <c:pt idx="0">
                  <c:v>Landing Page 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Charts'!$B$16:$M$16</c:f>
              <c:numCache>
                <c:formatCode>_-* #,##0_-;\-* #,##0_-;_-* "-"??_-;_-@_-</c:formatCode>
                <c:ptCount val="12"/>
                <c:pt idx="0">
                  <c:v>300</c:v>
                </c:pt>
                <c:pt idx="1">
                  <c:v>421</c:v>
                </c:pt>
                <c:pt idx="2">
                  <c:v>395</c:v>
                </c:pt>
                <c:pt idx="3">
                  <c:v>410</c:v>
                </c:pt>
                <c:pt idx="4">
                  <c:v>481</c:v>
                </c:pt>
                <c:pt idx="5">
                  <c:v>608</c:v>
                </c:pt>
                <c:pt idx="6">
                  <c:v>552</c:v>
                </c:pt>
                <c:pt idx="7">
                  <c:v>579</c:v>
                </c:pt>
                <c:pt idx="8">
                  <c:v>575</c:v>
                </c:pt>
                <c:pt idx="9">
                  <c:v>686</c:v>
                </c:pt>
                <c:pt idx="10">
                  <c:v>714</c:v>
                </c:pt>
                <c:pt idx="11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C-4F02-BE8A-3D44EE43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194543"/>
        <c:axId val="927190799"/>
      </c:lineChart>
      <c:dateAx>
        <c:axId val="9271945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0799"/>
        <c:crosses val="autoZero"/>
        <c:auto val="1"/>
        <c:lblOffset val="100"/>
        <c:baseTimeUnit val="months"/>
      </c:dateAx>
      <c:valAx>
        <c:axId val="9271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chemeClr val="bg1"/>
                </a:solidFill>
              </a:rPr>
              <a:t>SCANS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052558370858"/>
          <c:y val="0.12588999130526643"/>
          <c:w val="0.54739851128645267"/>
          <c:h val="0.728735038151190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57-4B13-83DC-4AC8B8FAD4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57-4B13-83DC-4AC8B8FAD4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57-4B13-83DC-4AC8B8FAD4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57-4B13-83DC-4AC8B8FAD4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57-4B13-83DC-4AC8B8FAD4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57-4B13-83DC-4AC8B8FAD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'Linked Charts'!$L$119:$L$124</c:f>
              <c:strCache>
                <c:ptCount val="6"/>
                <c:pt idx="0">
                  <c:v>Billboard</c:v>
                </c:pt>
                <c:pt idx="1">
                  <c:v>Tradeshow</c:v>
                </c:pt>
                <c:pt idx="2">
                  <c:v>Product Packaging</c:v>
                </c:pt>
                <c:pt idx="3">
                  <c:v>In Store Display</c:v>
                </c:pt>
                <c:pt idx="4">
                  <c:v>Magazine Ad</c:v>
                </c:pt>
                <c:pt idx="5">
                  <c:v>Newspaper Ad</c:v>
                </c:pt>
              </c:strCache>
            </c:strRef>
          </c:cat>
          <c:val>
            <c:numRef>
              <c:f>'Linked Charts'!$M$119:$M$124</c:f>
              <c:numCache>
                <c:formatCode>0%</c:formatCode>
                <c:ptCount val="6"/>
                <c:pt idx="0">
                  <c:v>3.1190186184096049E-2</c:v>
                </c:pt>
                <c:pt idx="1">
                  <c:v>0.21298068557508265</c:v>
                </c:pt>
                <c:pt idx="2">
                  <c:v>0.1568644510179224</c:v>
                </c:pt>
                <c:pt idx="3">
                  <c:v>7.3625369758134676E-2</c:v>
                </c:pt>
                <c:pt idx="4">
                  <c:v>0.33530537671828781</c:v>
                </c:pt>
                <c:pt idx="5">
                  <c:v>0.19003393074647643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58F-AA76-FAC5194B0DF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57-4B13-83DC-4AC8B8FAD4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D57-4B13-83DC-4AC8B8FAD4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D57-4B13-83DC-4AC8B8FAD4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D57-4B13-83DC-4AC8B8FAD4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D57-4B13-83DC-4AC8B8FAD4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D57-4B13-83DC-4AC8B8FAD402}"/>
              </c:ext>
            </c:extLst>
          </c:dPt>
          <c:cat>
            <c:strRef>
              <c:f>'Linked Charts'!$L$119:$L$124</c:f>
              <c:strCache>
                <c:ptCount val="6"/>
                <c:pt idx="0">
                  <c:v>Billboard</c:v>
                </c:pt>
                <c:pt idx="1">
                  <c:v>Tradeshow</c:v>
                </c:pt>
                <c:pt idx="2">
                  <c:v>Product Packaging</c:v>
                </c:pt>
                <c:pt idx="3">
                  <c:v>In Store Display</c:v>
                </c:pt>
                <c:pt idx="4">
                  <c:v>Magazine Ad</c:v>
                </c:pt>
                <c:pt idx="5">
                  <c:v>Newspaper Ad</c:v>
                </c:pt>
              </c:strCache>
            </c:strRef>
          </c:cat>
          <c:val>
            <c:numRef>
              <c:f>'Linked Charts'!$N$119:$N$124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582-458F-AA76-FAC5194B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chemeClr val="bg1"/>
                </a:solidFill>
              </a:rPr>
              <a:t>CONVERSIONS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02955186157287"/>
          <c:y val="0.10535416717770092"/>
          <c:w val="0.57924953825216297"/>
          <c:h val="0.779550780451508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5F-4945-B77A-9432688D9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5F-4945-B77A-9432688D9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5F-4945-B77A-9432688D9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'Linked Charts'!$L$134:$L$136</c:f>
              <c:strCache>
                <c:ptCount val="3"/>
                <c:pt idx="0">
                  <c:v>Landing Page #1</c:v>
                </c:pt>
                <c:pt idx="1">
                  <c:v>Landing Page #2</c:v>
                </c:pt>
                <c:pt idx="2">
                  <c:v>Landing Page #3</c:v>
                </c:pt>
              </c:strCache>
            </c:strRef>
          </c:cat>
          <c:val>
            <c:numRef>
              <c:f>'Linked Charts'!$M$134:$M$136</c:f>
              <c:numCache>
                <c:formatCode>0%</c:formatCode>
                <c:ptCount val="3"/>
                <c:pt idx="0">
                  <c:v>0.33746478873239438</c:v>
                </c:pt>
                <c:pt idx="1">
                  <c:v>0.18535211267605634</c:v>
                </c:pt>
                <c:pt idx="2">
                  <c:v>0.47718309859154928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4-4A78-BF5B-0C82B55FAAE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5F-4945-B77A-9432688D9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5F-4945-B77A-9432688D9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5F-4945-B77A-9432688D9949}"/>
              </c:ext>
            </c:extLst>
          </c:dPt>
          <c:cat>
            <c:strRef>
              <c:f>'Linked Charts'!$L$134:$L$136</c:f>
              <c:strCache>
                <c:ptCount val="3"/>
                <c:pt idx="0">
                  <c:v>Landing Page #1</c:v>
                </c:pt>
                <c:pt idx="1">
                  <c:v>Landing Page #2</c:v>
                </c:pt>
                <c:pt idx="2">
                  <c:v>Landing Page #3</c:v>
                </c:pt>
              </c:strCache>
            </c:strRef>
          </c:cat>
          <c:val>
            <c:numRef>
              <c:f>'Linked Charts'!$N$134:$N$136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984-4A78-BF5B-0C82B55F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STR</a:t>
            </a:r>
            <a:r>
              <a:rPr lang="en-PH" baseline="0"/>
              <a:t> VS IMPRESSIONS</a:t>
            </a:r>
            <a:endParaRPr lang="en-PH"/>
          </a:p>
        </c:rich>
      </c:tx>
      <c:layout>
        <c:manualLayout>
          <c:xMode val="edge"/>
          <c:yMode val="edge"/>
          <c:x val="0.26372556577280987"/>
          <c:y val="2.2512980269989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'Linked Charts'!$A$17</c:f>
              <c:strCache>
                <c:ptCount val="1"/>
                <c:pt idx="0">
                  <c:v># of Impressions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Charts'!$B$17:$M$17</c:f>
              <c:numCache>
                <c:formatCode>_-* #,##0_-;\-* #,##0_-;_-* "-"??_-;_-@_-</c:formatCode>
                <c:ptCount val="12"/>
                <c:pt idx="0">
                  <c:v>78495</c:v>
                </c:pt>
                <c:pt idx="1">
                  <c:v>80394</c:v>
                </c:pt>
                <c:pt idx="2">
                  <c:v>93040</c:v>
                </c:pt>
                <c:pt idx="3">
                  <c:v>96049</c:v>
                </c:pt>
                <c:pt idx="4">
                  <c:v>104950</c:v>
                </c:pt>
                <c:pt idx="5">
                  <c:v>123144</c:v>
                </c:pt>
                <c:pt idx="6">
                  <c:v>103940</c:v>
                </c:pt>
                <c:pt idx="7">
                  <c:v>104059</c:v>
                </c:pt>
                <c:pt idx="8">
                  <c:v>130455</c:v>
                </c:pt>
                <c:pt idx="9">
                  <c:v>129405</c:v>
                </c:pt>
                <c:pt idx="10">
                  <c:v>149856</c:v>
                </c:pt>
                <c:pt idx="11">
                  <c:v>129450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C-4ABE-A29F-0FEC0557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76175"/>
        <c:axId val="549376591"/>
      </c:lineChart>
      <c:lineChart>
        <c:grouping val="standard"/>
        <c:varyColors val="0"/>
        <c:ser>
          <c:idx val="1"/>
          <c:order val="1"/>
          <c:tx>
            <c:strRef>
              <c:f>'Linked Charts'!$A$6</c:f>
              <c:strCache>
                <c:ptCount val="1"/>
                <c:pt idx="0">
                  <c:v>Scan Through Rate (Actual)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'Linked Charts'!$B$6:$M$6</c:f>
              <c:numCache>
                <c:formatCode>0.0%</c:formatCode>
                <c:ptCount val="12"/>
                <c:pt idx="0">
                  <c:v>4.1008981463787501E-2</c:v>
                </c:pt>
                <c:pt idx="1">
                  <c:v>4.2055377266960223E-2</c:v>
                </c:pt>
                <c:pt idx="2">
                  <c:v>3.7113069647463456E-2</c:v>
                </c:pt>
                <c:pt idx="3">
                  <c:v>3.876146550198336E-2</c:v>
                </c:pt>
                <c:pt idx="4">
                  <c:v>3.6121962839447352E-2</c:v>
                </c:pt>
                <c:pt idx="5">
                  <c:v>3.1361657896446439E-2</c:v>
                </c:pt>
                <c:pt idx="6">
                  <c:v>3.7290744660380987E-2</c:v>
                </c:pt>
                <c:pt idx="7">
                  <c:v>3.8728029291075258E-2</c:v>
                </c:pt>
                <c:pt idx="8">
                  <c:v>3.1252155915833045E-2</c:v>
                </c:pt>
                <c:pt idx="9">
                  <c:v>3.1799389513542754E-2</c:v>
                </c:pt>
                <c:pt idx="10">
                  <c:v>2.7806694426649584E-2</c:v>
                </c:pt>
                <c:pt idx="11">
                  <c:v>3.3078408651989188E-2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C-4ABE-A29F-0FEC0557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57023"/>
        <c:axId val="1092854111"/>
      </c:lineChart>
      <c:dateAx>
        <c:axId val="5493761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6591"/>
        <c:crosses val="autoZero"/>
        <c:auto val="1"/>
        <c:lblOffset val="100"/>
        <c:baseTimeUnit val="months"/>
      </c:dateAx>
      <c:valAx>
        <c:axId val="549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6175"/>
        <c:crosses val="autoZero"/>
        <c:crossBetween val="between"/>
      </c:valAx>
      <c:valAx>
        <c:axId val="109285411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7023"/>
        <c:crosses val="max"/>
        <c:crossBetween val="between"/>
      </c:valAx>
      <c:catAx>
        <c:axId val="1092857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285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STR</a:t>
            </a:r>
            <a:r>
              <a:rPr lang="en-PH" baseline="0"/>
              <a:t> VS SCANS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'Linked Charts'!$A$4</c:f>
              <c:strCache>
                <c:ptCount val="1"/>
                <c:pt idx="0">
                  <c:v># of Scans (Actual)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Charts'!$B$4:$M$4</c:f>
              <c:numCache>
                <c:formatCode>_-* #,##0_-;\-* #,##0_-;_-* "-"??_-;_-@_-</c:formatCode>
                <c:ptCount val="12"/>
                <c:pt idx="0">
                  <c:v>3219</c:v>
                </c:pt>
                <c:pt idx="1">
                  <c:v>3381</c:v>
                </c:pt>
                <c:pt idx="2">
                  <c:v>3453</c:v>
                </c:pt>
                <c:pt idx="3">
                  <c:v>3723</c:v>
                </c:pt>
                <c:pt idx="4">
                  <c:v>3791</c:v>
                </c:pt>
                <c:pt idx="5">
                  <c:v>3862</c:v>
                </c:pt>
                <c:pt idx="6">
                  <c:v>3876</c:v>
                </c:pt>
                <c:pt idx="7">
                  <c:v>4030</c:v>
                </c:pt>
                <c:pt idx="8">
                  <c:v>4077</c:v>
                </c:pt>
                <c:pt idx="9">
                  <c:v>4115</c:v>
                </c:pt>
                <c:pt idx="10">
                  <c:v>4167</c:v>
                </c:pt>
                <c:pt idx="11">
                  <c:v>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A-4003-9D1F-7EEDD192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46095"/>
        <c:axId val="793746511"/>
      </c:lineChart>
      <c:lineChart>
        <c:grouping val="standard"/>
        <c:varyColors val="0"/>
        <c:ser>
          <c:idx val="0"/>
          <c:order val="0"/>
          <c:tx>
            <c:strRef>
              <c:f>'Linked Charts'!$A$6</c:f>
              <c:strCache>
                <c:ptCount val="1"/>
                <c:pt idx="0">
                  <c:v>Scan Through Rate (Actual)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'Linked Charts'!$B$1:$M$1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'Linked Charts'!$B$6:$M$6</c:f>
              <c:numCache>
                <c:formatCode>0.0%</c:formatCode>
                <c:ptCount val="12"/>
                <c:pt idx="0">
                  <c:v>4.1008981463787501E-2</c:v>
                </c:pt>
                <c:pt idx="1">
                  <c:v>4.2055377266960223E-2</c:v>
                </c:pt>
                <c:pt idx="2">
                  <c:v>3.7113069647463456E-2</c:v>
                </c:pt>
                <c:pt idx="3">
                  <c:v>3.876146550198336E-2</c:v>
                </c:pt>
                <c:pt idx="4">
                  <c:v>3.6121962839447352E-2</c:v>
                </c:pt>
                <c:pt idx="5">
                  <c:v>3.1361657896446439E-2</c:v>
                </c:pt>
                <c:pt idx="6">
                  <c:v>3.7290744660380987E-2</c:v>
                </c:pt>
                <c:pt idx="7">
                  <c:v>3.8728029291075258E-2</c:v>
                </c:pt>
                <c:pt idx="8">
                  <c:v>3.1252155915833045E-2</c:v>
                </c:pt>
                <c:pt idx="9">
                  <c:v>3.1799389513542754E-2</c:v>
                </c:pt>
                <c:pt idx="10">
                  <c:v>2.7806694426649584E-2</c:v>
                </c:pt>
                <c:pt idx="11">
                  <c:v>3.3078408651989188E-2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A-4003-9D1F-7EEDD192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53279"/>
        <c:axId val="1092865343"/>
      </c:lineChart>
      <c:dateAx>
        <c:axId val="793746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46511"/>
        <c:crosses val="autoZero"/>
        <c:auto val="1"/>
        <c:lblOffset val="100"/>
        <c:baseTimeUnit val="months"/>
      </c:dateAx>
      <c:valAx>
        <c:axId val="7937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46095"/>
        <c:crosses val="autoZero"/>
        <c:crossBetween val="between"/>
      </c:valAx>
      <c:valAx>
        <c:axId val="109286534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3279"/>
        <c:crosses val="max"/>
        <c:crossBetween val="between"/>
      </c:valAx>
      <c:dateAx>
        <c:axId val="1092853279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092865343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47626</xdr:colOff>
      <xdr:row>59</xdr:row>
      <xdr:rowOff>45087</xdr:rowOff>
    </xdr:from>
    <xdr:to>
      <xdr:col>20</xdr:col>
      <xdr:colOff>486538</xdr:colOff>
      <xdr:row>75</xdr:row>
      <xdr:rowOff>58694</xdr:rowOff>
    </xdr:to>
    <xdr:sp macro="" textlink="">
      <xdr:nvSpPr>
        <xdr:cNvPr id="24" name="Rounded Rectangle 23"/>
        <xdr:cNvSpPr/>
      </xdr:nvSpPr>
      <xdr:spPr>
        <a:xfrm>
          <a:off x="11382376" y="11284587"/>
          <a:ext cx="4096512" cy="3061607"/>
        </a:xfrm>
        <a:prstGeom prst="roundRect">
          <a:avLst>
            <a:gd name="adj" fmla="val 7947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20</xdr:col>
      <xdr:colOff>559044</xdr:colOff>
      <xdr:row>97</xdr:row>
      <xdr:rowOff>47625</xdr:rowOff>
    </xdr:from>
    <xdr:to>
      <xdr:col>27</xdr:col>
      <xdr:colOff>391942</xdr:colOff>
      <xdr:row>113</xdr:row>
      <xdr:rowOff>61232</xdr:rowOff>
    </xdr:to>
    <xdr:sp macro="" textlink="">
      <xdr:nvSpPr>
        <xdr:cNvPr id="16" name="Rounded Rectangle 15"/>
        <xdr:cNvSpPr/>
      </xdr:nvSpPr>
      <xdr:spPr>
        <a:xfrm>
          <a:off x="15551394" y="18526125"/>
          <a:ext cx="4100098" cy="3061607"/>
        </a:xfrm>
        <a:prstGeom prst="roundRect">
          <a:avLst>
            <a:gd name="adj" fmla="val 7947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47625</xdr:colOff>
      <xdr:row>97</xdr:row>
      <xdr:rowOff>47625</xdr:rowOff>
    </xdr:from>
    <xdr:to>
      <xdr:col>20</xdr:col>
      <xdr:colOff>488657</xdr:colOff>
      <xdr:row>113</xdr:row>
      <xdr:rowOff>61232</xdr:rowOff>
    </xdr:to>
    <xdr:sp macro="" textlink="">
      <xdr:nvSpPr>
        <xdr:cNvPr id="17" name="Rounded Rectangle 16"/>
        <xdr:cNvSpPr/>
      </xdr:nvSpPr>
      <xdr:spPr>
        <a:xfrm>
          <a:off x="11382375" y="18526125"/>
          <a:ext cx="4098632" cy="3061607"/>
        </a:xfrm>
        <a:prstGeom prst="roundRect">
          <a:avLst>
            <a:gd name="adj" fmla="val 7947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20</xdr:col>
      <xdr:colOff>559044</xdr:colOff>
      <xdr:row>21</xdr:row>
      <xdr:rowOff>45087</xdr:rowOff>
    </xdr:from>
    <xdr:to>
      <xdr:col>27</xdr:col>
      <xdr:colOff>391942</xdr:colOff>
      <xdr:row>37</xdr:row>
      <xdr:rowOff>58694</xdr:rowOff>
    </xdr:to>
    <xdr:sp macro="" textlink="">
      <xdr:nvSpPr>
        <xdr:cNvPr id="31" name="Rounded Rectangle 30"/>
        <xdr:cNvSpPr/>
      </xdr:nvSpPr>
      <xdr:spPr>
        <a:xfrm>
          <a:off x="15551394" y="4045587"/>
          <a:ext cx="4100098" cy="3061607"/>
        </a:xfrm>
        <a:prstGeom prst="roundRect">
          <a:avLst>
            <a:gd name="adj" fmla="val 7947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60276</xdr:colOff>
      <xdr:row>1</xdr:row>
      <xdr:rowOff>47625</xdr:rowOff>
    </xdr:from>
    <xdr:to>
      <xdr:col>27</xdr:col>
      <xdr:colOff>357017</xdr:colOff>
      <xdr:row>20</xdr:row>
      <xdr:rowOff>171451</xdr:rowOff>
    </xdr:to>
    <xdr:sp macro="" textlink="">
      <xdr:nvSpPr>
        <xdr:cNvPr id="32" name="Rounded Rectangle 31"/>
        <xdr:cNvSpPr/>
      </xdr:nvSpPr>
      <xdr:spPr>
        <a:xfrm>
          <a:off x="11395026" y="247650"/>
          <a:ext cx="8221541" cy="3895726"/>
        </a:xfrm>
        <a:prstGeom prst="roundRect">
          <a:avLst>
            <a:gd name="adj" fmla="val 4464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47625</xdr:colOff>
      <xdr:row>21</xdr:row>
      <xdr:rowOff>45087</xdr:rowOff>
    </xdr:from>
    <xdr:to>
      <xdr:col>20</xdr:col>
      <xdr:colOff>488657</xdr:colOff>
      <xdr:row>37</xdr:row>
      <xdr:rowOff>58694</xdr:rowOff>
    </xdr:to>
    <xdr:sp macro="" textlink="">
      <xdr:nvSpPr>
        <xdr:cNvPr id="33" name="Rounded Rectangle 32"/>
        <xdr:cNvSpPr/>
      </xdr:nvSpPr>
      <xdr:spPr>
        <a:xfrm>
          <a:off x="11382375" y="4045587"/>
          <a:ext cx="4098632" cy="3061607"/>
        </a:xfrm>
        <a:prstGeom prst="roundRect">
          <a:avLst>
            <a:gd name="adj" fmla="val 7947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57150</xdr:colOff>
      <xdr:row>1</xdr:row>
      <xdr:rowOff>28576</xdr:rowOff>
    </xdr:from>
    <xdr:to>
      <xdr:col>27</xdr:col>
      <xdr:colOff>344365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21</xdr:row>
      <xdr:rowOff>55950</xdr:rowOff>
    </xdr:from>
    <xdr:to>
      <xdr:col>27</xdr:col>
      <xdr:colOff>381000</xdr:colOff>
      <xdr:row>37</xdr:row>
      <xdr:rowOff>85183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60276</xdr:colOff>
      <xdr:row>39</xdr:row>
      <xdr:rowOff>47625</xdr:rowOff>
    </xdr:from>
    <xdr:to>
      <xdr:col>27</xdr:col>
      <xdr:colOff>357017</xdr:colOff>
      <xdr:row>58</xdr:row>
      <xdr:rowOff>171451</xdr:rowOff>
    </xdr:to>
    <xdr:sp macro="" textlink="">
      <xdr:nvSpPr>
        <xdr:cNvPr id="23" name="Rounded Rectangle 22"/>
        <xdr:cNvSpPr/>
      </xdr:nvSpPr>
      <xdr:spPr>
        <a:xfrm>
          <a:off x="11395026" y="7477125"/>
          <a:ext cx="8221541" cy="3743326"/>
        </a:xfrm>
        <a:prstGeom prst="roundRect">
          <a:avLst>
            <a:gd name="adj" fmla="val 4464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60276</xdr:colOff>
      <xdr:row>77</xdr:row>
      <xdr:rowOff>47625</xdr:rowOff>
    </xdr:from>
    <xdr:to>
      <xdr:col>27</xdr:col>
      <xdr:colOff>357017</xdr:colOff>
      <xdr:row>96</xdr:row>
      <xdr:rowOff>171451</xdr:rowOff>
    </xdr:to>
    <xdr:sp macro="" textlink="">
      <xdr:nvSpPr>
        <xdr:cNvPr id="26" name="Rounded Rectangle 25"/>
        <xdr:cNvSpPr/>
      </xdr:nvSpPr>
      <xdr:spPr>
        <a:xfrm>
          <a:off x="11395026" y="14716125"/>
          <a:ext cx="8221541" cy="3743326"/>
        </a:xfrm>
        <a:prstGeom prst="roundRect">
          <a:avLst>
            <a:gd name="adj" fmla="val 4464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57149</xdr:colOff>
      <xdr:row>39</xdr:row>
      <xdr:rowOff>38100</xdr:rowOff>
    </xdr:from>
    <xdr:to>
      <xdr:col>27</xdr:col>
      <xdr:colOff>352424</xdr:colOff>
      <xdr:row>58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77</xdr:row>
      <xdr:rowOff>47626</xdr:rowOff>
    </xdr:from>
    <xdr:to>
      <xdr:col>27</xdr:col>
      <xdr:colOff>352425</xdr:colOff>
      <xdr:row>96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552451</xdr:colOff>
      <xdr:row>97</xdr:row>
      <xdr:rowOff>47624</xdr:rowOff>
    </xdr:from>
    <xdr:to>
      <xdr:col>27</xdr:col>
      <xdr:colOff>371475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21</xdr:row>
      <xdr:rowOff>28575</xdr:rowOff>
    </xdr:from>
    <xdr:to>
      <xdr:col>20</xdr:col>
      <xdr:colOff>485776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97</xdr:row>
      <xdr:rowOff>38100</xdr:rowOff>
    </xdr:from>
    <xdr:to>
      <xdr:col>20</xdr:col>
      <xdr:colOff>485775</xdr:colOff>
      <xdr:row>113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59</xdr:row>
      <xdr:rowOff>47625</xdr:rowOff>
    </xdr:from>
    <xdr:to>
      <xdr:col>20</xdr:col>
      <xdr:colOff>466725</xdr:colOff>
      <xdr:row>75</xdr:row>
      <xdr:rowOff>57150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542926</xdr:colOff>
      <xdr:row>59</xdr:row>
      <xdr:rowOff>45087</xdr:rowOff>
    </xdr:from>
    <xdr:to>
      <xdr:col>27</xdr:col>
      <xdr:colOff>372238</xdr:colOff>
      <xdr:row>75</xdr:row>
      <xdr:rowOff>58694</xdr:rowOff>
    </xdr:to>
    <xdr:sp macro="" textlink="">
      <xdr:nvSpPr>
        <xdr:cNvPr id="29" name="Rounded Rectangle 28"/>
        <xdr:cNvSpPr/>
      </xdr:nvSpPr>
      <xdr:spPr>
        <a:xfrm>
          <a:off x="15535276" y="11284587"/>
          <a:ext cx="4096512" cy="3061607"/>
        </a:xfrm>
        <a:prstGeom prst="roundRect">
          <a:avLst>
            <a:gd name="adj" fmla="val 7947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20</xdr:col>
      <xdr:colOff>533399</xdr:colOff>
      <xdr:row>59</xdr:row>
      <xdr:rowOff>47625</xdr:rowOff>
    </xdr:from>
    <xdr:to>
      <xdr:col>27</xdr:col>
      <xdr:colOff>361950</xdr:colOff>
      <xdr:row>75</xdr:row>
      <xdr:rowOff>57150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173518</xdr:colOff>
      <xdr:row>0</xdr:row>
      <xdr:rowOff>100012</xdr:rowOff>
    </xdr:from>
    <xdr:to>
      <xdr:col>1</xdr:col>
      <xdr:colOff>664683</xdr:colOff>
      <xdr:row>3</xdr:row>
      <xdr:rowOff>119062</xdr:rowOff>
    </xdr:to>
    <xdr:grpSp>
      <xdr:nvGrpSpPr>
        <xdr:cNvPr id="5" name="Group 4"/>
        <xdr:cNvGrpSpPr/>
      </xdr:nvGrpSpPr>
      <xdr:grpSpPr>
        <a:xfrm>
          <a:off x="173518" y="100012"/>
          <a:ext cx="672140" cy="590550"/>
          <a:chOff x="81840" y="104775"/>
          <a:chExt cx="1084096" cy="952500"/>
        </a:xfrm>
      </xdr:grpSpPr>
      <xdr:sp macro="" textlink="">
        <xdr:nvSpPr>
          <xdr:cNvPr id="6" name="Rectangle 5"/>
          <xdr:cNvSpPr/>
        </xdr:nvSpPr>
        <xdr:spPr>
          <a:xfrm>
            <a:off x="81840" y="104775"/>
            <a:ext cx="1084096" cy="952500"/>
          </a:xfrm>
          <a:prstGeom prst="rect">
            <a:avLst/>
          </a:prstGeom>
          <a:ln w="1270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342900" y="325777"/>
            <a:ext cx="581026" cy="510496"/>
          </a:xfrm>
          <a:prstGeom prst="rect">
            <a:avLst/>
          </a:prstGeom>
          <a:ln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2</xdr:col>
      <xdr:colOff>76200</xdr:colOff>
      <xdr:row>0</xdr:row>
      <xdr:rowOff>66676</xdr:rowOff>
    </xdr:from>
    <xdr:to>
      <xdr:col>13</xdr:col>
      <xdr:colOff>409575</xdr:colOff>
      <xdr:row>3</xdr:row>
      <xdr:rowOff>57150</xdr:rowOff>
    </xdr:to>
    <xdr:sp macro="" textlink="">
      <xdr:nvSpPr>
        <xdr:cNvPr id="8" name="Rectangle 7"/>
        <xdr:cNvSpPr/>
      </xdr:nvSpPr>
      <xdr:spPr>
        <a:xfrm>
          <a:off x="942975" y="66676"/>
          <a:ext cx="7181850" cy="56197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800" b="1" baseline="0">
              <a:solidFill>
                <a:schemeClr val="bg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QR CODE MARKETING DASHBOARD</a:t>
          </a:r>
          <a:r>
            <a:rPr lang="en-PH" sz="2800" b="1" baseline="0">
              <a:solidFill>
                <a:schemeClr val="tx1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 </a:t>
          </a:r>
          <a:endParaRPr lang="en-PH" sz="2800" b="1">
            <a:solidFill>
              <a:schemeClr val="tx1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84483</xdr:colOff>
      <xdr:row>3</xdr:row>
      <xdr:rowOff>95250</xdr:rowOff>
    </xdr:from>
    <xdr:to>
      <xdr:col>13</xdr:col>
      <xdr:colOff>405848</xdr:colOff>
      <xdr:row>3</xdr:row>
      <xdr:rowOff>173935</xdr:rowOff>
    </xdr:to>
    <xdr:sp macro="" textlink="">
      <xdr:nvSpPr>
        <xdr:cNvPr id="9" name="Rectangle 8"/>
        <xdr:cNvSpPr/>
      </xdr:nvSpPr>
      <xdr:spPr>
        <a:xfrm>
          <a:off x="951258" y="666750"/>
          <a:ext cx="7169840" cy="786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PH" sz="2800" b="1">
            <a:solidFill>
              <a:schemeClr val="tx1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114301</xdr:colOff>
      <xdr:row>18</xdr:row>
      <xdr:rowOff>0</xdr:rowOff>
    </xdr:from>
    <xdr:to>
      <xdr:col>4</xdr:col>
      <xdr:colOff>132523</xdr:colOff>
      <xdr:row>40</xdr:row>
      <xdr:rowOff>19050</xdr:rowOff>
    </xdr:to>
    <xdr:sp macro="" textlink="">
      <xdr:nvSpPr>
        <xdr:cNvPr id="14" name="Rectangle 13"/>
        <xdr:cNvSpPr/>
      </xdr:nvSpPr>
      <xdr:spPr>
        <a:xfrm>
          <a:off x="114301" y="3162300"/>
          <a:ext cx="2189922" cy="4067175"/>
        </a:xfrm>
        <a:prstGeom prst="rect">
          <a:avLst/>
        </a:prstGeom>
        <a:solidFill>
          <a:schemeClr val="tx1"/>
        </a:solidFill>
        <a:ln w="7620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559905</xdr:colOff>
      <xdr:row>0</xdr:row>
      <xdr:rowOff>163582</xdr:rowOff>
    </xdr:from>
    <xdr:to>
      <xdr:col>2</xdr:col>
      <xdr:colOff>915642</xdr:colOff>
      <xdr:row>2</xdr:row>
      <xdr:rowOff>135006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680" y="163582"/>
          <a:ext cx="355737" cy="352424"/>
        </a:xfrm>
        <a:prstGeom prst="rect">
          <a:avLst/>
        </a:prstGeom>
      </xdr:spPr>
    </xdr:pic>
    <xdr:clientData/>
  </xdr:twoCellAnchor>
  <xdr:twoCellAnchor>
    <xdr:from>
      <xdr:col>13</xdr:col>
      <xdr:colOff>506893</xdr:colOff>
      <xdr:row>0</xdr:row>
      <xdr:rowOff>100012</xdr:rowOff>
    </xdr:from>
    <xdr:to>
      <xdr:col>14</xdr:col>
      <xdr:colOff>569433</xdr:colOff>
      <xdr:row>3</xdr:row>
      <xdr:rowOff>119062</xdr:rowOff>
    </xdr:to>
    <xdr:grpSp>
      <xdr:nvGrpSpPr>
        <xdr:cNvPr id="27" name="Group 26"/>
        <xdr:cNvGrpSpPr/>
      </xdr:nvGrpSpPr>
      <xdr:grpSpPr>
        <a:xfrm>
          <a:off x="8222143" y="100012"/>
          <a:ext cx="672140" cy="590550"/>
          <a:chOff x="81840" y="104775"/>
          <a:chExt cx="1084096" cy="952500"/>
        </a:xfrm>
      </xdr:grpSpPr>
      <xdr:sp macro="" textlink="">
        <xdr:nvSpPr>
          <xdr:cNvPr id="28" name="Rectangle 27"/>
          <xdr:cNvSpPr/>
        </xdr:nvSpPr>
        <xdr:spPr>
          <a:xfrm>
            <a:off x="81840" y="104775"/>
            <a:ext cx="1084096" cy="952500"/>
          </a:xfrm>
          <a:prstGeom prst="rect">
            <a:avLst/>
          </a:prstGeom>
          <a:ln w="1270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342900" y="325777"/>
            <a:ext cx="581026" cy="510496"/>
          </a:xfrm>
          <a:prstGeom prst="rect">
            <a:avLst/>
          </a:prstGeom>
          <a:ln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66676</xdr:colOff>
      <xdr:row>40</xdr:row>
      <xdr:rowOff>140804</xdr:rowOff>
    </xdr:from>
    <xdr:to>
      <xdr:col>15</xdr:col>
      <xdr:colOff>114300</xdr:colOff>
      <xdr:row>42</xdr:row>
      <xdr:rowOff>21432</xdr:rowOff>
    </xdr:to>
    <xdr:sp macro="" textlink="">
      <xdr:nvSpPr>
        <xdr:cNvPr id="30" name="Rectangle 29"/>
        <xdr:cNvSpPr/>
      </xdr:nvSpPr>
      <xdr:spPr>
        <a:xfrm rot="5400000">
          <a:off x="4426899" y="2991006"/>
          <a:ext cx="261628" cy="8982074"/>
        </a:xfrm>
        <a:prstGeom prst="rect">
          <a:avLst/>
        </a:prstGeom>
        <a:ln/>
      </xdr:spPr>
      <xdr:style>
        <a:lnRef idx="0">
          <a:schemeClr val="accent4"/>
        </a:lnRef>
        <a:fillRef idx="1001">
          <a:schemeClr val="lt2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PH" sz="20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104775</xdr:colOff>
      <xdr:row>4</xdr:row>
      <xdr:rowOff>76200</xdr:rowOff>
    </xdr:from>
    <xdr:to>
      <xdr:col>5</xdr:col>
      <xdr:colOff>194431</xdr:colOff>
      <xdr:row>9</xdr:row>
      <xdr:rowOff>118242</xdr:rowOff>
    </xdr:to>
    <xdr:grpSp>
      <xdr:nvGrpSpPr>
        <xdr:cNvPr id="62" name="Group 61"/>
        <xdr:cNvGrpSpPr/>
      </xdr:nvGrpSpPr>
      <xdr:grpSpPr>
        <a:xfrm>
          <a:off x="104775" y="838200"/>
          <a:ext cx="2928106" cy="994542"/>
          <a:chOff x="104775" y="838200"/>
          <a:chExt cx="2928106" cy="994542"/>
        </a:xfrm>
      </xdr:grpSpPr>
      <xdr:sp macro="" textlink="">
        <xdr:nvSpPr>
          <xdr:cNvPr id="34" name="Rounded Rectangle 33"/>
          <xdr:cNvSpPr/>
        </xdr:nvSpPr>
        <xdr:spPr>
          <a:xfrm>
            <a:off x="104775" y="847726"/>
            <a:ext cx="2926080" cy="985016"/>
          </a:xfrm>
          <a:prstGeom prst="roundRect">
            <a:avLst>
              <a:gd name="adj" fmla="val 10361"/>
            </a:avLst>
          </a:prstGeom>
          <a:solidFill>
            <a:schemeClr val="bg1"/>
          </a:solidFill>
          <a:ln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800">
                <a:solidFill>
                  <a:schemeClr val="accent1">
                    <a:lumMod val="75000"/>
                  </a:schemeClr>
                </a:solidFill>
              </a:rPr>
              <a:t>SCANS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528378" y="1539888"/>
            <a:ext cx="981076" cy="260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 i="0" u="none" strike="noStrike">
                <a:solidFill>
                  <a:schemeClr val="accent1"/>
                </a:solidFill>
                <a:latin typeface="Calibri"/>
              </a:rPr>
              <a:t>vs</a:t>
            </a:r>
            <a:r>
              <a:rPr lang="en-US" sz="1600" b="0" i="0" u="none" strike="noStrike" baseline="0">
                <a:solidFill>
                  <a:schemeClr val="accent1"/>
                </a:solidFill>
                <a:latin typeface="Calibri"/>
              </a:rPr>
              <a:t> Target</a:t>
            </a:r>
            <a:endParaRPr lang="en-US" sz="1600" b="0" i="0" u="none" strike="noStrike">
              <a:solidFill>
                <a:schemeClr val="accent1"/>
              </a:solidFill>
              <a:latin typeface="Calibri"/>
            </a:endParaRPr>
          </a:p>
        </xdr:txBody>
      </xdr:sp>
      <xdr:sp macro="" textlink="">
        <xdr:nvSpPr>
          <xdr:cNvPr id="36" name="Round Same Side Corner Rectangle 35"/>
          <xdr:cNvSpPr/>
        </xdr:nvSpPr>
        <xdr:spPr>
          <a:xfrm>
            <a:off x="106801" y="841525"/>
            <a:ext cx="2926080" cy="670316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600">
                <a:solidFill>
                  <a:schemeClr val="bg1"/>
                </a:solidFill>
              </a:rPr>
              <a:t>SCANS</a:t>
            </a:r>
          </a:p>
        </xdr:txBody>
      </xdr:sp>
      <xdr:sp macro="" textlink="Calc!C11">
        <xdr:nvSpPr>
          <xdr:cNvPr id="37" name="TextBox 36"/>
          <xdr:cNvSpPr txBox="1"/>
        </xdr:nvSpPr>
        <xdr:spPr>
          <a:xfrm>
            <a:off x="1355143" y="838200"/>
            <a:ext cx="1664281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DCF383B-6B35-4151-90B5-19E8C0F27CA4}" type="TxLink">
              <a:rPr lang="en-US" sz="3200" b="0" i="0" u="none" strike="noStrike">
                <a:solidFill>
                  <a:schemeClr val="bg1"/>
                </a:solidFill>
                <a:latin typeface="Calibri"/>
              </a:rPr>
              <a:pPr algn="ctr"/>
              <a:t>45976</a:t>
            </a:fld>
            <a:endParaRPr lang="en-PH" sz="239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38" name="Picture 37"/>
              <xdr:cNvPicPr>
                <a:picLocks noChangeAspect="1" noChangeArrowheads="1"/>
                <a:extLst>
                  <a:ext uri="{84589F7E-364E-4C9E-8A38-B11213B215E9}">
                    <a14:cameraTool cellRange="Calc!E11" spid="_x0000_s7922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692893" y="1551723"/>
                <a:ext cx="843221" cy="239122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5</xdr:col>
      <xdr:colOff>235388</xdr:colOff>
      <xdr:row>4</xdr:row>
      <xdr:rowOff>76200</xdr:rowOff>
    </xdr:from>
    <xdr:to>
      <xdr:col>10</xdr:col>
      <xdr:colOff>122612</xdr:colOff>
      <xdr:row>9</xdr:row>
      <xdr:rowOff>118242</xdr:rowOff>
    </xdr:to>
    <xdr:grpSp>
      <xdr:nvGrpSpPr>
        <xdr:cNvPr id="59" name="Group 58"/>
        <xdr:cNvGrpSpPr/>
      </xdr:nvGrpSpPr>
      <xdr:grpSpPr>
        <a:xfrm>
          <a:off x="3073838" y="838200"/>
          <a:ext cx="2935224" cy="994542"/>
          <a:chOff x="3418326" y="838200"/>
          <a:chExt cx="2935224" cy="994542"/>
        </a:xfrm>
      </xdr:grpSpPr>
      <xdr:sp macro="" textlink="">
        <xdr:nvSpPr>
          <xdr:cNvPr id="39" name="Rounded Rectangle 38"/>
          <xdr:cNvSpPr/>
        </xdr:nvSpPr>
        <xdr:spPr>
          <a:xfrm>
            <a:off x="3425825" y="847726"/>
            <a:ext cx="2926080" cy="985016"/>
          </a:xfrm>
          <a:prstGeom prst="roundRect">
            <a:avLst>
              <a:gd name="adj" fmla="val 10361"/>
            </a:avLst>
          </a:prstGeom>
          <a:solidFill>
            <a:schemeClr val="bg1"/>
          </a:solidFill>
          <a:ln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800">
                <a:solidFill>
                  <a:schemeClr val="accent1">
                    <a:lumMod val="75000"/>
                  </a:schemeClr>
                </a:solidFill>
              </a:rPr>
              <a:t>SCANS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4944678" y="1539888"/>
            <a:ext cx="981076" cy="260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 i="0" u="none" strike="noStrike">
                <a:solidFill>
                  <a:schemeClr val="accent1"/>
                </a:solidFill>
                <a:latin typeface="Calibri"/>
              </a:rPr>
              <a:t>vs</a:t>
            </a:r>
            <a:r>
              <a:rPr lang="en-US" sz="1600" b="0" i="0" u="none" strike="noStrike" baseline="0">
                <a:solidFill>
                  <a:schemeClr val="accent1"/>
                </a:solidFill>
                <a:latin typeface="Calibri"/>
              </a:rPr>
              <a:t> Target</a:t>
            </a:r>
            <a:endParaRPr lang="en-US" sz="1600" b="0" i="0" u="none" strike="noStrike">
              <a:solidFill>
                <a:schemeClr val="accent1"/>
              </a:solidFill>
              <a:latin typeface="Calibri"/>
            </a:endParaRPr>
          </a:p>
        </xdr:txBody>
      </xdr:sp>
      <xdr:sp macro="" textlink="">
        <xdr:nvSpPr>
          <xdr:cNvPr id="41" name="Round Same Side Corner Rectangle 40"/>
          <xdr:cNvSpPr/>
        </xdr:nvSpPr>
        <xdr:spPr>
          <a:xfrm>
            <a:off x="3418326" y="841525"/>
            <a:ext cx="2935224" cy="670316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600">
                <a:solidFill>
                  <a:schemeClr val="bg1"/>
                </a:solidFill>
              </a:rPr>
              <a:t>SCANS</a:t>
            </a:r>
            <a:r>
              <a:rPr lang="en-PH" sz="1600" baseline="0">
                <a:solidFill>
                  <a:schemeClr val="bg1"/>
                </a:solidFill>
              </a:rPr>
              <a:t> </a:t>
            </a:r>
            <a:br>
              <a:rPr lang="en-PH" sz="1600" baseline="0">
                <a:solidFill>
                  <a:schemeClr val="bg1"/>
                </a:solidFill>
              </a:rPr>
            </a:br>
            <a:r>
              <a:rPr lang="en-PH" sz="1600" baseline="0">
                <a:solidFill>
                  <a:schemeClr val="bg1"/>
                </a:solidFill>
              </a:rPr>
              <a:t>THROUGH RATE</a:t>
            </a:r>
            <a:endParaRPr lang="en-PH" sz="1600">
              <a:solidFill>
                <a:schemeClr val="bg1"/>
              </a:solidFill>
            </a:endParaRPr>
          </a:p>
        </xdr:txBody>
      </xdr:sp>
      <xdr:sp macro="" textlink="Calc!F11">
        <xdr:nvSpPr>
          <xdr:cNvPr id="42" name="TextBox 41"/>
          <xdr:cNvSpPr txBox="1"/>
        </xdr:nvSpPr>
        <xdr:spPr>
          <a:xfrm>
            <a:off x="4933949" y="838200"/>
            <a:ext cx="1400175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DF7025F-F793-429A-A439-A5AE2B627A38}" type="TxLink">
              <a:rPr lang="en-US" sz="3200" b="0" i="0" u="none" strike="noStrike">
                <a:solidFill>
                  <a:schemeClr val="bg1"/>
                </a:solidFill>
                <a:latin typeface="Calibri"/>
              </a:rPr>
              <a:pPr algn="ctr"/>
              <a:t>3.55%</a:t>
            </a:fld>
            <a:endParaRPr lang="en-PH" sz="4000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3" name="Picture 42"/>
              <xdr:cNvPicPr>
                <a:picLocks noChangeAspect="1" noChangeArrowheads="1"/>
                <a:extLst>
                  <a:ext uri="{84589F7E-364E-4C9E-8A38-B11213B215E9}">
                    <a14:cameraTool cellRange="Calc!H11" spid="_x0000_s7923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4042518" y="1551722"/>
                <a:ext cx="958107" cy="23897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10</xdr:col>
      <xdr:colOff>171450</xdr:colOff>
      <xdr:row>4</xdr:row>
      <xdr:rowOff>76200</xdr:rowOff>
    </xdr:from>
    <xdr:to>
      <xdr:col>15</xdr:col>
      <xdr:colOff>51556</xdr:colOff>
      <xdr:row>9</xdr:row>
      <xdr:rowOff>118242</xdr:rowOff>
    </xdr:to>
    <xdr:grpSp>
      <xdr:nvGrpSpPr>
        <xdr:cNvPr id="61" name="Group 60"/>
        <xdr:cNvGrpSpPr/>
      </xdr:nvGrpSpPr>
      <xdr:grpSpPr>
        <a:xfrm>
          <a:off x="6057900" y="838200"/>
          <a:ext cx="2928106" cy="994542"/>
          <a:chOff x="6810375" y="838200"/>
          <a:chExt cx="2928106" cy="994542"/>
        </a:xfrm>
      </xdr:grpSpPr>
      <xdr:sp macro="" textlink="">
        <xdr:nvSpPr>
          <xdr:cNvPr id="45" name="Rounded Rectangle 44"/>
          <xdr:cNvSpPr/>
        </xdr:nvSpPr>
        <xdr:spPr>
          <a:xfrm>
            <a:off x="6810375" y="847726"/>
            <a:ext cx="2926080" cy="985016"/>
          </a:xfrm>
          <a:prstGeom prst="roundRect">
            <a:avLst>
              <a:gd name="adj" fmla="val 10361"/>
            </a:avLst>
          </a:prstGeom>
          <a:solidFill>
            <a:schemeClr val="bg1"/>
          </a:solidFill>
          <a:ln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800">
                <a:solidFill>
                  <a:schemeClr val="accent1">
                    <a:lumMod val="75000"/>
                  </a:schemeClr>
                </a:solidFill>
              </a:rPr>
              <a:t>SCANS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8086724" y="1539888"/>
            <a:ext cx="1466851" cy="260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chemeClr val="accent1"/>
                </a:solidFill>
                <a:latin typeface="Calibri"/>
              </a:rPr>
              <a:t>Conversion Rate</a:t>
            </a:r>
          </a:p>
        </xdr:txBody>
      </xdr:sp>
      <xdr:sp macro="" textlink="">
        <xdr:nvSpPr>
          <xdr:cNvPr id="47" name="Round Same Side Corner Rectangle 46"/>
          <xdr:cNvSpPr/>
        </xdr:nvSpPr>
        <xdr:spPr>
          <a:xfrm>
            <a:off x="6812401" y="841525"/>
            <a:ext cx="2926080" cy="670316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600">
                <a:solidFill>
                  <a:schemeClr val="bg1"/>
                </a:solidFill>
              </a:rPr>
              <a:t>CONVERSIONS</a:t>
            </a:r>
          </a:p>
        </xdr:txBody>
      </xdr:sp>
      <xdr:sp macro="" textlink="Calc!I11">
        <xdr:nvSpPr>
          <xdr:cNvPr id="48" name="TextBox 47"/>
          <xdr:cNvSpPr txBox="1"/>
        </xdr:nvSpPr>
        <xdr:spPr>
          <a:xfrm>
            <a:off x="8343900" y="838200"/>
            <a:ext cx="1295400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55D7F3-FFB9-4145-9516-44A7FDE32AA1}" type="TxLink">
              <a:rPr lang="en-US" sz="3200" b="0" i="0" u="none" strike="noStrike">
                <a:solidFill>
                  <a:schemeClr val="bg1"/>
                </a:solidFill>
                <a:latin typeface="Calibri"/>
              </a:rPr>
              <a:pPr algn="ctr"/>
              <a:t>16833</a:t>
            </a:fld>
            <a:endParaRPr lang="en-PH" sz="85700" b="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9" name="Picture 48"/>
              <xdr:cNvPicPr>
                <a:picLocks noChangeAspect="1" noChangeArrowheads="1"/>
                <a:extLst>
                  <a:ext uri="{84589F7E-364E-4C9E-8A38-B11213B215E9}">
                    <a14:cameraTool cellRange="Calc!K11" spid="_x0000_s7924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7227043" y="1551723"/>
                <a:ext cx="954932" cy="239122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209549</xdr:colOff>
          <xdr:row>9</xdr:row>
          <xdr:rowOff>161926</xdr:rowOff>
        </xdr:from>
        <xdr:to>
          <xdr:col>15</xdr:col>
          <xdr:colOff>314324</xdr:colOff>
          <xdr:row>40</xdr:row>
          <xdr:rowOff>133350</xdr:rowOff>
        </xdr:to>
        <xdr:pic>
          <xdr:nvPicPr>
            <xdr:cNvPr id="60" name="Picture 59"/>
            <xdr:cNvPicPr>
              <a:picLocks noChangeAspect="1" noChangeArrowheads="1"/>
              <a:extLst>
                <a:ext uri="{84589F7E-364E-4C9E-8A38-B11213B215E9}">
                  <a14:cameraTool cellRange="kpi" spid="_x0000_s792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381249" y="1876426"/>
              <a:ext cx="6867525" cy="546734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104775</xdr:colOff>
      <xdr:row>10</xdr:row>
      <xdr:rowOff>66674</xdr:rowOff>
    </xdr:from>
    <xdr:to>
      <xdr:col>4</xdr:col>
      <xdr:colOff>171450</xdr:colOff>
      <xdr:row>17</xdr:row>
      <xdr:rowOff>76201</xdr:rowOff>
    </xdr:to>
    <xdr:grpSp>
      <xdr:nvGrpSpPr>
        <xdr:cNvPr id="10" name="Group 9"/>
        <xdr:cNvGrpSpPr/>
      </xdr:nvGrpSpPr>
      <xdr:grpSpPr>
        <a:xfrm>
          <a:off x="104775" y="1971674"/>
          <a:ext cx="2238375" cy="1076327"/>
          <a:chOff x="104775" y="1971674"/>
          <a:chExt cx="2238375" cy="1076327"/>
        </a:xfrm>
      </xdr:grpSpPr>
      <xdr:sp macro="" textlink="">
        <xdr:nvSpPr>
          <xdr:cNvPr id="64" name="Rectangle 63"/>
          <xdr:cNvSpPr/>
        </xdr:nvSpPr>
        <xdr:spPr>
          <a:xfrm>
            <a:off x="133349" y="2000251"/>
            <a:ext cx="733426" cy="1047750"/>
          </a:xfrm>
          <a:prstGeom prst="rect">
            <a:avLst/>
          </a:prstGeom>
          <a:solidFill>
            <a:schemeClr val="bg2"/>
          </a:solidFill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endParaRPr lang="en-PH" sz="1200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3" name="Rectangle 2"/>
          <xdr:cNvSpPr/>
        </xdr:nvSpPr>
        <xdr:spPr>
          <a:xfrm>
            <a:off x="2028824" y="1990726"/>
            <a:ext cx="295275" cy="1047750"/>
          </a:xfrm>
          <a:prstGeom prst="rect">
            <a:avLst/>
          </a:prstGeom>
          <a:solidFill>
            <a:schemeClr val="bg2"/>
          </a:solidFill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endParaRPr lang="en-PH" sz="1200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129047" y="2662984"/>
            <a:ext cx="747252" cy="290268"/>
          </a:xfrm>
          <a:prstGeom prst="rect">
            <a:avLst/>
          </a:prstGeom>
          <a:noFill/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PH" sz="1050">
                <a:solidFill>
                  <a:schemeClr val="accent1">
                    <a:lumMod val="75000"/>
                  </a:schemeClr>
                </a:solidFill>
              </a:rPr>
              <a:t>END</a:t>
            </a:r>
          </a:p>
        </xdr:txBody>
      </xdr:sp>
      <xdr:sp macro="" textlink="">
        <xdr:nvSpPr>
          <xdr:cNvPr id="25" name="Rectangle 24"/>
          <xdr:cNvSpPr/>
        </xdr:nvSpPr>
        <xdr:spPr>
          <a:xfrm>
            <a:off x="135194" y="2438400"/>
            <a:ext cx="741106" cy="293268"/>
          </a:xfrm>
          <a:prstGeom prst="rect">
            <a:avLst/>
          </a:prstGeom>
          <a:noFill/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PH" sz="1050">
                <a:solidFill>
                  <a:schemeClr val="accent1">
                    <a:lumMod val="75000"/>
                  </a:schemeClr>
                </a:solidFill>
              </a:rPr>
              <a:t>START</a:t>
            </a:r>
          </a:p>
        </xdr:txBody>
      </xdr:sp>
      <xdr:sp macro="" textlink="">
        <xdr:nvSpPr>
          <xdr:cNvPr id="26" name="Rectangle 25"/>
          <xdr:cNvSpPr/>
        </xdr:nvSpPr>
        <xdr:spPr>
          <a:xfrm>
            <a:off x="104775" y="1971674"/>
            <a:ext cx="2238375" cy="1057275"/>
          </a:xfrm>
          <a:prstGeom prst="rect">
            <a:avLst/>
          </a:prstGeom>
          <a:noFill/>
          <a:ln w="38100">
            <a:solidFill>
              <a:schemeClr val="bg2"/>
            </a:solidFill>
          </a:ln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PH" sz="2000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58" name="Rectangle 57"/>
          <xdr:cNvSpPr/>
        </xdr:nvSpPr>
        <xdr:spPr>
          <a:xfrm>
            <a:off x="135194" y="2057400"/>
            <a:ext cx="741106" cy="293268"/>
          </a:xfrm>
          <a:prstGeom prst="rect">
            <a:avLst/>
          </a:prstGeom>
          <a:noFill/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PH" sz="1200">
                <a:solidFill>
                  <a:schemeClr val="accent1">
                    <a:lumMod val="75000"/>
                  </a:schemeClr>
                </a:solidFill>
              </a:rPr>
              <a:t>KPI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167147" y="2276475"/>
            <a:ext cx="709153" cy="200025"/>
          </a:xfrm>
          <a:prstGeom prst="rect">
            <a:avLst/>
          </a:prstGeom>
          <a:noFill/>
          <a:ln/>
          <a:effectLst>
            <a:outerShdw blurRad="57150" dist="19050" dir="5400000" algn="ctr" rotWithShape="0">
              <a:srgbClr val="000000">
                <a:alpha val="0"/>
              </a:srgbClr>
            </a:outerShdw>
          </a:effectLst>
        </xdr:spPr>
        <xdr:style>
          <a:lnRef idx="0">
            <a:schemeClr val="accent4"/>
          </a:lnRef>
          <a:fillRef idx="1001">
            <a:schemeClr val="lt2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l"/>
            <a:r>
              <a:rPr lang="en-PH" sz="1200">
                <a:solidFill>
                  <a:schemeClr val="accent1">
                    <a:lumMod val="75000"/>
                  </a:schemeClr>
                </a:solidFill>
              </a:rPr>
              <a:t>  PERIOD</a:t>
            </a:r>
          </a:p>
        </xdr:txBody>
      </xdr:sp>
    </xdr:grpSp>
    <xdr:clientData/>
  </xdr:twoCellAnchor>
  <xdr:twoCellAnchor>
    <xdr:from>
      <xdr:col>0</xdr:col>
      <xdr:colOff>152400</xdr:colOff>
      <xdr:row>19</xdr:row>
      <xdr:rowOff>9526</xdr:rowOff>
    </xdr:from>
    <xdr:to>
      <xdr:col>4</xdr:col>
      <xdr:colOff>85725</xdr:colOff>
      <xdr:row>39</xdr:row>
      <xdr:rowOff>171450</xdr:rowOff>
    </xdr:to>
    <xdr:sp macro="" textlink="Calc!F20">
      <xdr:nvSpPr>
        <xdr:cNvPr id="15" name="TextBox 14"/>
        <xdr:cNvSpPr txBox="1"/>
      </xdr:nvSpPr>
      <xdr:spPr>
        <a:xfrm>
          <a:off x="152400" y="3219451"/>
          <a:ext cx="2105025" cy="397192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5976CF-49AA-4A93-A335-0B48522C94F4}" type="TxLink">
            <a:rPr lang="en-US" sz="1200" b="0" i="0" u="none" strike="noStrike">
              <a:solidFill>
                <a:schemeClr val="bg1"/>
              </a:solidFill>
              <a:latin typeface="Calibri"/>
            </a:rPr>
            <a:pPr/>
            <a:t>Between the starting date of Jan-16 and the ending date of Dec-16, we have ammased an impressive count of 45976 QR Scans, demonstrating a notable Scan Through Rate of approximately 3.55%.These scans have yielded a significant outcome of 16833 Conversions.</a:t>
          </a:fld>
          <a:endParaRPr lang="en-PH" sz="18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G13" totalsRowShown="0" headerRowDxfId="36" dataDxfId="35" headerRowCellStyle="Percent" dataCellStyle="Percent">
  <tableColumns count="7">
    <tableColumn id="1" name="Period" dataDxfId="34" dataCellStyle="Percent"/>
    <tableColumn id="2" name="# of Scans (Actual)" dataDxfId="33" dataCellStyle="Comma"/>
    <tableColumn id="3" name="# of Scans (Goal)" dataDxfId="32" dataCellStyle="Comma"/>
    <tableColumn id="4" name="# of Impressions" dataDxfId="31" dataCellStyle="Comma"/>
    <tableColumn id="5" name="Scan Through Rate (Actual)" dataDxfId="30" dataCellStyle="Percent">
      <calculatedColumnFormula>B2/D2</calculatedColumnFormula>
    </tableColumn>
    <tableColumn id="6" name="Scan Through Rate (Goal)" dataDxfId="29" dataCellStyle="Percent"/>
    <tableColumn id="7" name="Conversions from QR Landing Pages (Actual)" dataDxfId="28" dataCellStyle="Comm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5:C87" totalsRowShown="0" headerRowDxfId="27" dataDxfId="26" headerRowCellStyle="Percent" dataCellStyle="Percent">
  <tableColumns count="3">
    <tableColumn id="1" name="Period" dataDxfId="25" dataCellStyle="Percent"/>
    <tableColumn id="2" name="# of Scans" dataDxfId="24" dataCellStyle="Comma"/>
    <tableColumn id="3" name="Ad Location" dataDxfId="23" dataCellStyle="Perc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E15:G51" totalsRowShown="0" headerRowDxfId="22" dataDxfId="21" headerRowCellStyle="Percent" dataCellStyle="Percent">
  <tableColumns count="3">
    <tableColumn id="1" name="Period" dataDxfId="20" dataCellStyle="Percent"/>
    <tableColumn id="2" name="Conversions" dataDxfId="19" dataCellStyle="Comma"/>
    <tableColumn id="3" name="Landing Page" dataDxfId="18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N87"/>
  <sheetViews>
    <sheetView workbookViewId="0">
      <selection activeCell="A15" sqref="A15"/>
    </sheetView>
  </sheetViews>
  <sheetFormatPr defaultColWidth="9.140625" defaultRowHeight="15" x14ac:dyDescent="0.25"/>
  <cols>
    <col min="1" max="7" width="20.7109375" style="9" customWidth="1"/>
    <col min="8" max="8" width="9.140625" style="6"/>
    <col min="9" max="10" width="11.5703125" style="6" customWidth="1"/>
    <col min="11" max="11" width="9.140625" style="6"/>
    <col min="12" max="12" width="11.5703125" style="6" customWidth="1"/>
    <col min="13" max="13" width="9.140625" style="6"/>
    <col min="14" max="14" width="11.5703125" style="6" customWidth="1"/>
    <col min="15" max="16384" width="9.140625" style="6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25">
      <c r="A2" s="3">
        <v>42370</v>
      </c>
      <c r="B2" s="4">
        <v>3219</v>
      </c>
      <c r="C2" s="4">
        <v>3000</v>
      </c>
      <c r="D2" s="4">
        <v>78495</v>
      </c>
      <c r="E2" s="5">
        <f t="shared" ref="E2:E13" si="0">B2/D2</f>
        <v>4.1008981463787501E-2</v>
      </c>
      <c r="F2" s="5">
        <v>0.06</v>
      </c>
      <c r="G2" s="4">
        <v>1000</v>
      </c>
      <c r="I2" s="10">
        <f>Table2[[#This Row],['# of Scans (Actual)]]/Table2[[#This Row],['# of Impressions]]</f>
        <v>4.1008981463787501E-2</v>
      </c>
      <c r="J2" s="9">
        <f>Table2[[#This Row],[Conversions from QR Landing Pages (Actual)]]/Table2[[#This Row],['# of Scans (Actual)]]</f>
        <v>0.31065548306927615</v>
      </c>
    </row>
    <row r="3" spans="1:14" x14ac:dyDescent="0.25">
      <c r="A3" s="3">
        <v>42401</v>
      </c>
      <c r="B3" s="4">
        <v>3381</v>
      </c>
      <c r="C3" s="4">
        <v>3500</v>
      </c>
      <c r="D3" s="4">
        <v>80394</v>
      </c>
      <c r="E3" s="5">
        <f t="shared" si="0"/>
        <v>4.2055377266960223E-2</v>
      </c>
      <c r="F3" s="5">
        <v>0.06</v>
      </c>
      <c r="G3" s="4">
        <v>1200</v>
      </c>
      <c r="I3" s="10">
        <f>Table2[[#This Row],['# of Scans (Actual)]]/Table2[[#This Row],['# of Impressions]]</f>
        <v>4.2055377266960223E-2</v>
      </c>
      <c r="J3" s="9">
        <f>Table2[[#This Row],[Conversions from QR Landing Pages (Actual)]]/Table2[[#This Row],['# of Scans (Actual)]]</f>
        <v>0.35492457852706299</v>
      </c>
      <c r="K3" s="11">
        <f>Table2[[#This Row],['# of Scans (Actual)]]-B2</f>
        <v>162</v>
      </c>
      <c r="L3" s="10">
        <f t="shared" ref="L3:L13" si="1">K3/B2</f>
        <v>5.0326188257222737E-2</v>
      </c>
      <c r="M3" s="11">
        <f>Table2[[#This Row],['# of Impressions]]-D2</f>
        <v>1899</v>
      </c>
      <c r="N3" s="10">
        <f>M3/D2</f>
        <v>2.4192623733995795E-2</v>
      </c>
    </row>
    <row r="4" spans="1:14" x14ac:dyDescent="0.25">
      <c r="A4" s="3">
        <v>42430</v>
      </c>
      <c r="B4" s="4">
        <v>3453</v>
      </c>
      <c r="C4" s="4">
        <v>3500</v>
      </c>
      <c r="D4" s="4">
        <v>93040</v>
      </c>
      <c r="E4" s="5">
        <f t="shared" si="0"/>
        <v>3.7113069647463456E-2</v>
      </c>
      <c r="F4" s="5">
        <v>0.06</v>
      </c>
      <c r="G4" s="4">
        <v>1210</v>
      </c>
      <c r="I4" s="10">
        <f>Table2[[#This Row],['# of Scans (Actual)]]/Table2[[#This Row],['# of Impressions]]</f>
        <v>3.7113069647463456E-2</v>
      </c>
      <c r="J4" s="9">
        <f>Table2[[#This Row],[Conversions from QR Landing Pages (Actual)]]/Table2[[#This Row],['# of Scans (Actual)]]</f>
        <v>0.35041992470315669</v>
      </c>
      <c r="K4" s="11">
        <f>Table2[[#This Row],['# of Scans (Actual)]]-B3</f>
        <v>72</v>
      </c>
      <c r="L4" s="10">
        <f t="shared" si="1"/>
        <v>2.1295474711623779E-2</v>
      </c>
      <c r="M4" s="11">
        <f>Table2[[#This Row],['# of Impressions]]-D3</f>
        <v>12646</v>
      </c>
      <c r="N4" s="10">
        <f t="shared" ref="N4:N13" si="2">M4/D3</f>
        <v>0.15730029604199319</v>
      </c>
    </row>
    <row r="5" spans="1:14" x14ac:dyDescent="0.25">
      <c r="A5" s="3">
        <v>42461</v>
      </c>
      <c r="B5" s="4">
        <v>3723</v>
      </c>
      <c r="C5" s="4">
        <v>3500</v>
      </c>
      <c r="D5" s="4">
        <v>96049</v>
      </c>
      <c r="E5" s="5">
        <f t="shared" si="0"/>
        <v>3.876146550198336E-2</v>
      </c>
      <c r="F5" s="5">
        <v>0.06</v>
      </c>
      <c r="G5" s="4">
        <v>1250</v>
      </c>
      <c r="I5" s="10">
        <f>Table2[[#This Row],['# of Scans (Actual)]]/Table2[[#This Row],['# of Impressions]]</f>
        <v>3.876146550198336E-2</v>
      </c>
      <c r="J5" s="9">
        <f>Table2[[#This Row],[Conversions from QR Landing Pages (Actual)]]/Table2[[#This Row],['# of Scans (Actual)]]</f>
        <v>0.33575073865162502</v>
      </c>
      <c r="K5" s="11">
        <f>Table2[[#This Row],['# of Scans (Actual)]]-B4</f>
        <v>270</v>
      </c>
      <c r="L5" s="10">
        <f t="shared" si="1"/>
        <v>7.8192875760208516E-2</v>
      </c>
      <c r="M5" s="11">
        <f>Table2[[#This Row],['# of Impressions]]-D4</f>
        <v>3009</v>
      </c>
      <c r="N5" s="10">
        <f t="shared" si="2"/>
        <v>3.2340928632846086E-2</v>
      </c>
    </row>
    <row r="6" spans="1:14" x14ac:dyDescent="0.25">
      <c r="A6" s="3">
        <v>42491</v>
      </c>
      <c r="B6" s="4">
        <v>3791</v>
      </c>
      <c r="C6" s="4">
        <v>4000</v>
      </c>
      <c r="D6" s="4">
        <v>104950</v>
      </c>
      <c r="E6" s="5">
        <f t="shared" si="0"/>
        <v>3.6121962839447352E-2</v>
      </c>
      <c r="F6" s="5">
        <v>0.06</v>
      </c>
      <c r="G6" s="4">
        <v>1400</v>
      </c>
      <c r="I6" s="10">
        <f>Table2[[#This Row],['# of Scans (Actual)]]/Table2[[#This Row],['# of Impressions]]</f>
        <v>3.6121962839447352E-2</v>
      </c>
      <c r="J6" s="9">
        <f>Table2[[#This Row],[Conversions from QR Landing Pages (Actual)]]/Table2[[#This Row],['# of Scans (Actual)]]</f>
        <v>0.36929570034291742</v>
      </c>
      <c r="K6" s="11">
        <f>Table2[[#This Row],['# of Scans (Actual)]]-B5</f>
        <v>68</v>
      </c>
      <c r="L6" s="10">
        <f t="shared" si="1"/>
        <v>1.8264840182648401E-2</v>
      </c>
      <c r="M6" s="11">
        <f>Table2[[#This Row],['# of Impressions]]-D5</f>
        <v>8901</v>
      </c>
      <c r="N6" s="10">
        <f t="shared" si="2"/>
        <v>9.2671448947932819E-2</v>
      </c>
    </row>
    <row r="7" spans="1:14" x14ac:dyDescent="0.25">
      <c r="A7" s="3">
        <v>42522</v>
      </c>
      <c r="B7" s="4">
        <v>3862</v>
      </c>
      <c r="C7" s="4">
        <v>4000</v>
      </c>
      <c r="D7" s="4">
        <v>123144</v>
      </c>
      <c r="E7" s="5">
        <f t="shared" si="0"/>
        <v>3.1361657896446439E-2</v>
      </c>
      <c r="F7" s="5">
        <v>0.06</v>
      </c>
      <c r="G7" s="4">
        <v>1459</v>
      </c>
      <c r="I7" s="10">
        <f>Table2[[#This Row],['# of Scans (Actual)]]/Table2[[#This Row],['# of Impressions]]</f>
        <v>3.1361657896446439E-2</v>
      </c>
      <c r="J7" s="9">
        <f>Table2[[#This Row],[Conversions from QR Landing Pages (Actual)]]/Table2[[#This Row],['# of Scans (Actual)]]</f>
        <v>0.37778353184878299</v>
      </c>
      <c r="K7" s="11">
        <f>Table2[[#This Row],['# of Scans (Actual)]]-B6</f>
        <v>71</v>
      </c>
      <c r="L7" s="10">
        <f t="shared" si="1"/>
        <v>1.8728567660247955E-2</v>
      </c>
      <c r="M7" s="11">
        <f>Table2[[#This Row],['# of Impressions]]-D6</f>
        <v>18194</v>
      </c>
      <c r="N7" s="10">
        <f t="shared" si="2"/>
        <v>0.17335874225821821</v>
      </c>
    </row>
    <row r="8" spans="1:14" x14ac:dyDescent="0.25">
      <c r="A8" s="3">
        <v>42552</v>
      </c>
      <c r="B8" s="4">
        <v>3876</v>
      </c>
      <c r="C8" s="4">
        <v>4000</v>
      </c>
      <c r="D8" s="4">
        <v>103940</v>
      </c>
      <c r="E8" s="5">
        <f t="shared" si="0"/>
        <v>3.7290744660380987E-2</v>
      </c>
      <c r="F8" s="5">
        <v>0.06</v>
      </c>
      <c r="G8" s="4">
        <v>1401</v>
      </c>
      <c r="I8" s="10">
        <f>Table2[[#This Row],['# of Scans (Actual)]]/Table2[[#This Row],['# of Impressions]]</f>
        <v>3.7290744660380987E-2</v>
      </c>
      <c r="J8" s="9">
        <f>Table2[[#This Row],[Conversions from QR Landing Pages (Actual)]]/Table2[[#This Row],['# of Scans (Actual)]]</f>
        <v>0.36145510835913314</v>
      </c>
      <c r="K8" s="11">
        <f>Table2[[#This Row],['# of Scans (Actual)]]-B7</f>
        <v>14</v>
      </c>
      <c r="L8" s="10">
        <f t="shared" si="1"/>
        <v>3.6250647332988087E-3</v>
      </c>
      <c r="M8" s="11">
        <f>Table2[[#This Row],['# of Impressions]]-D7</f>
        <v>-19204</v>
      </c>
      <c r="N8" s="10">
        <f t="shared" si="2"/>
        <v>-0.15594750860780873</v>
      </c>
    </row>
    <row r="9" spans="1:14" x14ac:dyDescent="0.25">
      <c r="A9" s="3">
        <v>42583</v>
      </c>
      <c r="B9" s="4">
        <v>4030</v>
      </c>
      <c r="C9" s="4">
        <v>4500</v>
      </c>
      <c r="D9" s="4">
        <v>104059</v>
      </c>
      <c r="E9" s="5">
        <f t="shared" si="0"/>
        <v>3.8728029291075258E-2</v>
      </c>
      <c r="F9" s="5">
        <v>0.06</v>
      </c>
      <c r="G9" s="4">
        <v>1509</v>
      </c>
      <c r="I9" s="10">
        <f>Table2[[#This Row],['# of Scans (Actual)]]/Table2[[#This Row],['# of Impressions]]</f>
        <v>3.8728029291075258E-2</v>
      </c>
      <c r="J9" s="9">
        <f>Table2[[#This Row],[Conversions from QR Landing Pages (Actual)]]/Table2[[#This Row],['# of Scans (Actual)]]</f>
        <v>0.37444168734491318</v>
      </c>
      <c r="K9" s="11">
        <f>Table2[[#This Row],['# of Scans (Actual)]]-B8</f>
        <v>154</v>
      </c>
      <c r="L9" s="10">
        <f t="shared" si="1"/>
        <v>3.9731682146542831E-2</v>
      </c>
      <c r="M9" s="11">
        <f>Table2[[#This Row],['# of Impressions]]-D8</f>
        <v>119</v>
      </c>
      <c r="N9" s="10">
        <f t="shared" si="2"/>
        <v>1.1448912834327496E-3</v>
      </c>
    </row>
    <row r="10" spans="1:14" x14ac:dyDescent="0.25">
      <c r="A10" s="3">
        <v>42614</v>
      </c>
      <c r="B10" s="4">
        <v>4077</v>
      </c>
      <c r="C10" s="4">
        <v>4500</v>
      </c>
      <c r="D10" s="4">
        <v>130455</v>
      </c>
      <c r="E10" s="5">
        <f t="shared" si="0"/>
        <v>3.1252155915833045E-2</v>
      </c>
      <c r="F10" s="5">
        <v>0.06</v>
      </c>
      <c r="G10" s="4">
        <v>1498</v>
      </c>
      <c r="I10" s="10">
        <f>Table2[[#This Row],['# of Scans (Actual)]]/Table2[[#This Row],['# of Impressions]]</f>
        <v>3.1252155915833045E-2</v>
      </c>
      <c r="J10" s="9">
        <f>Table2[[#This Row],[Conversions from QR Landing Pages (Actual)]]/Table2[[#This Row],['# of Scans (Actual)]]</f>
        <v>0.36742702967868529</v>
      </c>
      <c r="K10" s="11">
        <f>Table2[[#This Row],['# of Scans (Actual)]]-B9</f>
        <v>47</v>
      </c>
      <c r="L10" s="10">
        <f t="shared" si="1"/>
        <v>1.1662531017369727E-2</v>
      </c>
      <c r="M10" s="11">
        <f>Table2[[#This Row],['# of Impressions]]-D9</f>
        <v>26396</v>
      </c>
      <c r="N10" s="10">
        <f t="shared" si="2"/>
        <v>0.25366378689012964</v>
      </c>
    </row>
    <row r="11" spans="1:14" x14ac:dyDescent="0.25">
      <c r="A11" s="3">
        <v>42644</v>
      </c>
      <c r="B11" s="4">
        <v>4115</v>
      </c>
      <c r="C11" s="4">
        <v>4500</v>
      </c>
      <c r="D11" s="4">
        <v>129405</v>
      </c>
      <c r="E11" s="5">
        <f t="shared" si="0"/>
        <v>3.1799389513542754E-2</v>
      </c>
      <c r="F11" s="5">
        <v>0.06</v>
      </c>
      <c r="G11" s="4">
        <v>1531</v>
      </c>
      <c r="I11" s="10">
        <f>Table2[[#This Row],['# of Scans (Actual)]]/Table2[[#This Row],['# of Impressions]]</f>
        <v>3.1799389513542754E-2</v>
      </c>
      <c r="J11" s="9">
        <f>Table2[[#This Row],[Conversions from QR Landing Pages (Actual)]]/Table2[[#This Row],['# of Scans (Actual)]]</f>
        <v>0.37205346294046171</v>
      </c>
      <c r="K11" s="11">
        <f>Table2[[#This Row],['# of Scans (Actual)]]-B10</f>
        <v>38</v>
      </c>
      <c r="L11" s="10">
        <f t="shared" si="1"/>
        <v>9.3205788570026975E-3</v>
      </c>
      <c r="M11" s="11">
        <f>Table2[[#This Row],['# of Impressions]]-D10</f>
        <v>-1050</v>
      </c>
      <c r="N11" s="10">
        <f t="shared" si="2"/>
        <v>-8.0487524433712782E-3</v>
      </c>
    </row>
    <row r="12" spans="1:14" x14ac:dyDescent="0.25">
      <c r="A12" s="3">
        <v>42675</v>
      </c>
      <c r="B12" s="4">
        <v>4167</v>
      </c>
      <c r="C12" s="4">
        <v>4500</v>
      </c>
      <c r="D12" s="4">
        <v>149856</v>
      </c>
      <c r="E12" s="5">
        <f t="shared" si="0"/>
        <v>2.7806694426649584E-2</v>
      </c>
      <c r="F12" s="5">
        <v>0.06</v>
      </c>
      <c r="G12" s="4">
        <v>1600</v>
      </c>
      <c r="I12" s="10">
        <f>Table2[[#This Row],['# of Scans (Actual)]]/Table2[[#This Row],['# of Impressions]]</f>
        <v>2.7806694426649584E-2</v>
      </c>
      <c r="J12" s="9">
        <f>Table2[[#This Row],[Conversions from QR Landing Pages (Actual)]]/Table2[[#This Row],['# of Scans (Actual)]]</f>
        <v>0.38396928245740342</v>
      </c>
      <c r="K12" s="11">
        <f>Table2[[#This Row],['# of Scans (Actual)]]-B11</f>
        <v>52</v>
      </c>
      <c r="L12" s="10">
        <f t="shared" si="1"/>
        <v>1.2636695018226002E-2</v>
      </c>
      <c r="M12" s="11">
        <f>Table2[[#This Row],['# of Impressions]]-D11</f>
        <v>20451</v>
      </c>
      <c r="N12" s="10">
        <f t="shared" si="2"/>
        <v>0.15803871566013677</v>
      </c>
    </row>
    <row r="13" spans="1:14" x14ac:dyDescent="0.25">
      <c r="A13" s="3">
        <v>42705</v>
      </c>
      <c r="B13" s="4">
        <v>4282</v>
      </c>
      <c r="C13" s="4">
        <v>4500</v>
      </c>
      <c r="D13" s="4">
        <v>129450</v>
      </c>
      <c r="E13" s="5">
        <f t="shared" si="0"/>
        <v>3.3078408651989188E-2</v>
      </c>
      <c r="F13" s="5">
        <v>0.06</v>
      </c>
      <c r="G13" s="4">
        <v>1775</v>
      </c>
      <c r="I13" s="10">
        <f>Table2[[#This Row],['# of Scans (Actual)]]/Table2[[#This Row],['# of Impressions]]</f>
        <v>3.3078408651989188E-2</v>
      </c>
      <c r="J13" s="9">
        <f>Table2[[#This Row],[Conversions from QR Landing Pages (Actual)]]/Table2[[#This Row],['# of Scans (Actual)]]</f>
        <v>0.41452592246613734</v>
      </c>
      <c r="K13" s="11">
        <f>Table2[[#This Row],['# of Scans (Actual)]]-B12</f>
        <v>115</v>
      </c>
      <c r="L13" s="10">
        <f t="shared" si="1"/>
        <v>2.759779217662587E-2</v>
      </c>
      <c r="M13" s="11">
        <f>Table2[[#This Row],['# of Impressions]]-D12</f>
        <v>-20406</v>
      </c>
      <c r="N13" s="10">
        <f t="shared" si="2"/>
        <v>-0.13617072389493914</v>
      </c>
    </row>
    <row r="15" spans="1:14" s="2" customFormat="1" x14ac:dyDescent="0.25">
      <c r="A15" s="1" t="s">
        <v>0</v>
      </c>
      <c r="B15" s="1" t="s">
        <v>7</v>
      </c>
      <c r="C15" s="1" t="s">
        <v>8</v>
      </c>
      <c r="D15" s="7"/>
      <c r="E15" s="1" t="s">
        <v>0</v>
      </c>
      <c r="F15" s="1" t="s">
        <v>9</v>
      </c>
      <c r="G15" s="1" t="s">
        <v>10</v>
      </c>
    </row>
    <row r="16" spans="1:14" x14ac:dyDescent="0.25">
      <c r="A16" s="3">
        <v>42370</v>
      </c>
      <c r="B16" s="4">
        <v>103</v>
      </c>
      <c r="C16" s="8" t="s">
        <v>11</v>
      </c>
      <c r="E16" s="3">
        <v>42370</v>
      </c>
      <c r="F16" s="4">
        <v>400</v>
      </c>
      <c r="G16" s="8" t="s">
        <v>12</v>
      </c>
    </row>
    <row r="17" spans="1:7" x14ac:dyDescent="0.25">
      <c r="A17" s="3">
        <v>42401</v>
      </c>
      <c r="B17" s="4">
        <v>106</v>
      </c>
      <c r="C17" s="8" t="s">
        <v>11</v>
      </c>
      <c r="E17" s="3">
        <v>42401</v>
      </c>
      <c r="F17" s="4">
        <v>459</v>
      </c>
      <c r="G17" s="8" t="s">
        <v>12</v>
      </c>
    </row>
    <row r="18" spans="1:7" x14ac:dyDescent="0.25">
      <c r="A18" s="3">
        <v>42430</v>
      </c>
      <c r="B18" s="4">
        <v>109</v>
      </c>
      <c r="C18" s="8" t="s">
        <v>11</v>
      </c>
      <c r="E18" s="3">
        <v>42430</v>
      </c>
      <c r="F18" s="4">
        <v>500</v>
      </c>
      <c r="G18" s="8" t="s">
        <v>12</v>
      </c>
    </row>
    <row r="19" spans="1:7" x14ac:dyDescent="0.25">
      <c r="A19" s="3">
        <v>42461</v>
      </c>
      <c r="B19" s="4">
        <v>112</v>
      </c>
      <c r="C19" s="8" t="s">
        <v>11</v>
      </c>
      <c r="E19" s="3">
        <v>42461</v>
      </c>
      <c r="F19" s="4">
        <v>520</v>
      </c>
      <c r="G19" s="8" t="s">
        <v>12</v>
      </c>
    </row>
    <row r="20" spans="1:7" x14ac:dyDescent="0.25">
      <c r="A20" s="3">
        <v>42491</v>
      </c>
      <c r="B20" s="4">
        <v>115</v>
      </c>
      <c r="C20" s="8" t="s">
        <v>11</v>
      </c>
      <c r="E20" s="3">
        <v>42491</v>
      </c>
      <c r="F20" s="4">
        <v>600</v>
      </c>
      <c r="G20" s="8" t="s">
        <v>12</v>
      </c>
    </row>
    <row r="21" spans="1:7" x14ac:dyDescent="0.25">
      <c r="A21" s="3">
        <v>42522</v>
      </c>
      <c r="B21" s="4">
        <v>118</v>
      </c>
      <c r="C21" s="8" t="s">
        <v>11</v>
      </c>
      <c r="E21" s="3">
        <v>42522</v>
      </c>
      <c r="F21" s="4">
        <v>524</v>
      </c>
      <c r="G21" s="8" t="s">
        <v>12</v>
      </c>
    </row>
    <row r="22" spans="1:7" x14ac:dyDescent="0.25">
      <c r="A22" s="3">
        <v>42552</v>
      </c>
      <c r="B22" s="4">
        <v>121</v>
      </c>
      <c r="C22" s="8" t="s">
        <v>11</v>
      </c>
      <c r="E22" s="3">
        <v>42552</v>
      </c>
      <c r="F22" s="4">
        <v>527</v>
      </c>
      <c r="G22" s="8" t="s">
        <v>12</v>
      </c>
    </row>
    <row r="23" spans="1:7" x14ac:dyDescent="0.25">
      <c r="A23" s="3">
        <v>42583</v>
      </c>
      <c r="B23" s="4">
        <v>124</v>
      </c>
      <c r="C23" s="8" t="s">
        <v>11</v>
      </c>
      <c r="E23" s="3">
        <v>42583</v>
      </c>
      <c r="F23" s="4">
        <v>601</v>
      </c>
      <c r="G23" s="8" t="s">
        <v>12</v>
      </c>
    </row>
    <row r="24" spans="1:7" x14ac:dyDescent="0.25">
      <c r="A24" s="3">
        <v>42614</v>
      </c>
      <c r="B24" s="4">
        <v>127</v>
      </c>
      <c r="C24" s="8" t="s">
        <v>11</v>
      </c>
      <c r="E24" s="3">
        <v>42614</v>
      </c>
      <c r="F24" s="4">
        <v>588</v>
      </c>
      <c r="G24" s="8" t="s">
        <v>12</v>
      </c>
    </row>
    <row r="25" spans="1:7" x14ac:dyDescent="0.25">
      <c r="A25" s="3">
        <v>42644</v>
      </c>
      <c r="B25" s="4">
        <v>130</v>
      </c>
      <c r="C25" s="8" t="s">
        <v>11</v>
      </c>
      <c r="E25" s="3">
        <v>42644</v>
      </c>
      <c r="F25" s="4">
        <v>512</v>
      </c>
      <c r="G25" s="8" t="s">
        <v>12</v>
      </c>
    </row>
    <row r="26" spans="1:7" x14ac:dyDescent="0.25">
      <c r="A26" s="3">
        <v>42675</v>
      </c>
      <c r="B26" s="4">
        <v>133</v>
      </c>
      <c r="C26" s="8" t="s">
        <v>11</v>
      </c>
      <c r="E26" s="3">
        <v>42675</v>
      </c>
      <c r="F26" s="4">
        <v>545</v>
      </c>
      <c r="G26" s="8" t="s">
        <v>12</v>
      </c>
    </row>
    <row r="27" spans="1:7" x14ac:dyDescent="0.25">
      <c r="A27" s="3">
        <v>42705</v>
      </c>
      <c r="B27" s="4">
        <v>136</v>
      </c>
      <c r="C27" s="8" t="s">
        <v>11</v>
      </c>
      <c r="E27" s="3">
        <v>42705</v>
      </c>
      <c r="F27" s="4">
        <v>599</v>
      </c>
      <c r="G27" s="8" t="s">
        <v>12</v>
      </c>
    </row>
    <row r="28" spans="1:7" x14ac:dyDescent="0.25">
      <c r="A28" s="3">
        <v>42370</v>
      </c>
      <c r="B28" s="4">
        <v>783</v>
      </c>
      <c r="C28" s="8" t="s">
        <v>13</v>
      </c>
      <c r="E28" s="3">
        <v>42370</v>
      </c>
      <c r="F28" s="4">
        <v>300</v>
      </c>
      <c r="G28" s="8" t="s">
        <v>14</v>
      </c>
    </row>
    <row r="29" spans="1:7" x14ac:dyDescent="0.25">
      <c r="A29" s="3">
        <v>42401</v>
      </c>
      <c r="B29" s="4">
        <v>789</v>
      </c>
      <c r="C29" s="8" t="s">
        <v>13</v>
      </c>
      <c r="E29" s="3">
        <v>42401</v>
      </c>
      <c r="F29" s="4">
        <v>320</v>
      </c>
      <c r="G29" s="8" t="s">
        <v>14</v>
      </c>
    </row>
    <row r="30" spans="1:7" x14ac:dyDescent="0.25">
      <c r="A30" s="3">
        <v>42430</v>
      </c>
      <c r="B30" s="4">
        <v>795</v>
      </c>
      <c r="C30" s="8" t="s">
        <v>13</v>
      </c>
      <c r="E30" s="3">
        <v>42430</v>
      </c>
      <c r="F30" s="4">
        <v>315</v>
      </c>
      <c r="G30" s="8" t="s">
        <v>14</v>
      </c>
    </row>
    <row r="31" spans="1:7" x14ac:dyDescent="0.25">
      <c r="A31" s="3">
        <v>42461</v>
      </c>
      <c r="B31" s="4">
        <v>801</v>
      </c>
      <c r="C31" s="8" t="s">
        <v>13</v>
      </c>
      <c r="E31" s="3">
        <v>42461</v>
      </c>
      <c r="F31" s="4">
        <v>321</v>
      </c>
      <c r="G31" s="8" t="s">
        <v>14</v>
      </c>
    </row>
    <row r="32" spans="1:7" x14ac:dyDescent="0.25">
      <c r="A32" s="3">
        <v>42491</v>
      </c>
      <c r="B32" s="4">
        <v>807</v>
      </c>
      <c r="C32" s="8" t="s">
        <v>13</v>
      </c>
      <c r="E32" s="3">
        <v>42491</v>
      </c>
      <c r="F32" s="4">
        <v>319</v>
      </c>
      <c r="G32" s="8" t="s">
        <v>14</v>
      </c>
    </row>
    <row r="33" spans="1:7" x14ac:dyDescent="0.25">
      <c r="A33" s="3">
        <v>42522</v>
      </c>
      <c r="B33" s="4">
        <v>813</v>
      </c>
      <c r="C33" s="8" t="s">
        <v>13</v>
      </c>
      <c r="E33" s="3">
        <v>42522</v>
      </c>
      <c r="F33" s="4">
        <v>327</v>
      </c>
      <c r="G33" s="8" t="s">
        <v>14</v>
      </c>
    </row>
    <row r="34" spans="1:7" x14ac:dyDescent="0.25">
      <c r="A34" s="3">
        <v>42552</v>
      </c>
      <c r="B34" s="4">
        <v>819</v>
      </c>
      <c r="C34" s="8" t="s">
        <v>13</v>
      </c>
      <c r="E34" s="3">
        <v>42552</v>
      </c>
      <c r="F34" s="4">
        <v>322</v>
      </c>
      <c r="G34" s="8" t="s">
        <v>14</v>
      </c>
    </row>
    <row r="35" spans="1:7" x14ac:dyDescent="0.25">
      <c r="A35" s="3">
        <v>42583</v>
      </c>
      <c r="B35" s="4">
        <v>825</v>
      </c>
      <c r="C35" s="8" t="s">
        <v>13</v>
      </c>
      <c r="E35" s="3">
        <v>42583</v>
      </c>
      <c r="F35" s="4">
        <v>329</v>
      </c>
      <c r="G35" s="8" t="s">
        <v>14</v>
      </c>
    </row>
    <row r="36" spans="1:7" x14ac:dyDescent="0.25">
      <c r="A36" s="3">
        <v>42614</v>
      </c>
      <c r="B36" s="4">
        <v>831</v>
      </c>
      <c r="C36" s="8" t="s">
        <v>13</v>
      </c>
      <c r="E36" s="3">
        <v>42614</v>
      </c>
      <c r="F36" s="4">
        <v>335</v>
      </c>
      <c r="G36" s="8" t="s">
        <v>14</v>
      </c>
    </row>
    <row r="37" spans="1:7" x14ac:dyDescent="0.25">
      <c r="A37" s="3">
        <v>42644</v>
      </c>
      <c r="B37" s="4">
        <v>837</v>
      </c>
      <c r="C37" s="8" t="s">
        <v>13</v>
      </c>
      <c r="E37" s="3">
        <v>42644</v>
      </c>
      <c r="F37" s="4">
        <v>333</v>
      </c>
      <c r="G37" s="8" t="s">
        <v>14</v>
      </c>
    </row>
    <row r="38" spans="1:7" x14ac:dyDescent="0.25">
      <c r="A38" s="3">
        <v>42675</v>
      </c>
      <c r="B38" s="4">
        <v>843</v>
      </c>
      <c r="C38" s="8" t="s">
        <v>13</v>
      </c>
      <c r="E38" s="3">
        <v>42675</v>
      </c>
      <c r="F38" s="4">
        <v>341</v>
      </c>
      <c r="G38" s="8" t="s">
        <v>14</v>
      </c>
    </row>
    <row r="39" spans="1:7" x14ac:dyDescent="0.25">
      <c r="A39" s="3">
        <v>42705</v>
      </c>
      <c r="B39" s="4">
        <v>849</v>
      </c>
      <c r="C39" s="8" t="s">
        <v>13</v>
      </c>
      <c r="E39" s="3">
        <v>42705</v>
      </c>
      <c r="F39" s="4">
        <v>329</v>
      </c>
      <c r="G39" s="8" t="s">
        <v>14</v>
      </c>
    </row>
    <row r="40" spans="1:7" x14ac:dyDescent="0.25">
      <c r="A40" s="3">
        <v>42370</v>
      </c>
      <c r="B40" s="4">
        <v>513</v>
      </c>
      <c r="C40" s="8" t="s">
        <v>15</v>
      </c>
      <c r="E40" s="3">
        <v>42370</v>
      </c>
      <c r="F40" s="4">
        <v>300</v>
      </c>
      <c r="G40" s="8" t="s">
        <v>16</v>
      </c>
    </row>
    <row r="41" spans="1:7" x14ac:dyDescent="0.25">
      <c r="A41" s="3">
        <v>42401</v>
      </c>
      <c r="B41" s="4">
        <v>516</v>
      </c>
      <c r="C41" s="8" t="s">
        <v>15</v>
      </c>
      <c r="E41" s="3">
        <v>42401</v>
      </c>
      <c r="F41" s="4">
        <v>421</v>
      </c>
      <c r="G41" s="8" t="s">
        <v>16</v>
      </c>
    </row>
    <row r="42" spans="1:7" x14ac:dyDescent="0.25">
      <c r="A42" s="3">
        <v>42430</v>
      </c>
      <c r="B42" s="4">
        <v>569</v>
      </c>
      <c r="C42" s="8" t="s">
        <v>15</v>
      </c>
      <c r="E42" s="3">
        <v>42430</v>
      </c>
      <c r="F42" s="4">
        <v>395</v>
      </c>
      <c r="G42" s="8" t="s">
        <v>16</v>
      </c>
    </row>
    <row r="43" spans="1:7" x14ac:dyDescent="0.25">
      <c r="A43" s="3">
        <v>42461</v>
      </c>
      <c r="B43" s="4">
        <v>580</v>
      </c>
      <c r="C43" s="8" t="s">
        <v>15</v>
      </c>
      <c r="E43" s="3">
        <v>42461</v>
      </c>
      <c r="F43" s="4">
        <v>410</v>
      </c>
      <c r="G43" s="8" t="s">
        <v>16</v>
      </c>
    </row>
    <row r="44" spans="1:7" x14ac:dyDescent="0.25">
      <c r="A44" s="3">
        <v>42491</v>
      </c>
      <c r="B44" s="4">
        <v>609</v>
      </c>
      <c r="C44" s="8" t="s">
        <v>15</v>
      </c>
      <c r="E44" s="3">
        <v>42491</v>
      </c>
      <c r="F44" s="4">
        <v>481</v>
      </c>
      <c r="G44" s="8" t="s">
        <v>16</v>
      </c>
    </row>
    <row r="45" spans="1:7" x14ac:dyDescent="0.25">
      <c r="A45" s="3">
        <v>42522</v>
      </c>
      <c r="B45" s="4">
        <v>610</v>
      </c>
      <c r="C45" s="8" t="s">
        <v>15</v>
      </c>
      <c r="E45" s="3">
        <v>42522</v>
      </c>
      <c r="F45" s="4">
        <v>608</v>
      </c>
      <c r="G45" s="8" t="s">
        <v>16</v>
      </c>
    </row>
    <row r="46" spans="1:7" x14ac:dyDescent="0.25">
      <c r="A46" s="3">
        <v>42552</v>
      </c>
      <c r="B46" s="4">
        <v>610</v>
      </c>
      <c r="C46" s="8" t="s">
        <v>15</v>
      </c>
      <c r="E46" s="3">
        <v>42552</v>
      </c>
      <c r="F46" s="4">
        <v>552</v>
      </c>
      <c r="G46" s="8" t="s">
        <v>16</v>
      </c>
    </row>
    <row r="47" spans="1:7" x14ac:dyDescent="0.25">
      <c r="A47" s="3">
        <v>42583</v>
      </c>
      <c r="B47" s="4">
        <v>625</v>
      </c>
      <c r="C47" s="8" t="s">
        <v>15</v>
      </c>
      <c r="E47" s="3">
        <v>42583</v>
      </c>
      <c r="F47" s="4">
        <v>579</v>
      </c>
      <c r="G47" s="8" t="s">
        <v>16</v>
      </c>
    </row>
    <row r="48" spans="1:7" x14ac:dyDescent="0.25">
      <c r="A48" s="3">
        <v>42614</v>
      </c>
      <c r="B48" s="4">
        <v>635</v>
      </c>
      <c r="C48" s="8" t="s">
        <v>15</v>
      </c>
      <c r="E48" s="3">
        <v>42614</v>
      </c>
      <c r="F48" s="4">
        <v>575</v>
      </c>
      <c r="G48" s="8" t="s">
        <v>16</v>
      </c>
    </row>
    <row r="49" spans="1:7" x14ac:dyDescent="0.25">
      <c r="A49" s="3">
        <v>42644</v>
      </c>
      <c r="B49" s="4">
        <v>640</v>
      </c>
      <c r="C49" s="8" t="s">
        <v>15</v>
      </c>
      <c r="E49" s="3">
        <v>42644</v>
      </c>
      <c r="F49" s="4">
        <v>686</v>
      </c>
      <c r="G49" s="8" t="s">
        <v>16</v>
      </c>
    </row>
    <row r="50" spans="1:7" x14ac:dyDescent="0.25">
      <c r="A50" s="3">
        <v>42675</v>
      </c>
      <c r="B50" s="4">
        <v>650</v>
      </c>
      <c r="C50" s="8" t="s">
        <v>15</v>
      </c>
      <c r="E50" s="3">
        <v>42675</v>
      </c>
      <c r="F50" s="4">
        <v>714</v>
      </c>
      <c r="G50" s="8" t="s">
        <v>16</v>
      </c>
    </row>
    <row r="51" spans="1:7" x14ac:dyDescent="0.25">
      <c r="A51" s="3">
        <v>42705</v>
      </c>
      <c r="B51" s="4">
        <v>655</v>
      </c>
      <c r="C51" s="8" t="s">
        <v>15</v>
      </c>
      <c r="E51" s="3">
        <v>42705</v>
      </c>
      <c r="F51" s="4">
        <v>847</v>
      </c>
      <c r="G51" s="8" t="s">
        <v>16</v>
      </c>
    </row>
    <row r="52" spans="1:7" x14ac:dyDescent="0.25">
      <c r="A52" s="3">
        <v>42370</v>
      </c>
      <c r="B52" s="4">
        <v>200</v>
      </c>
      <c r="C52" s="8" t="s">
        <v>17</v>
      </c>
    </row>
    <row r="53" spans="1:7" x14ac:dyDescent="0.25">
      <c r="A53" s="3">
        <v>42401</v>
      </c>
      <c r="B53" s="4">
        <v>240</v>
      </c>
      <c r="C53" s="8" t="s">
        <v>17</v>
      </c>
    </row>
    <row r="54" spans="1:7" x14ac:dyDescent="0.25">
      <c r="A54" s="3">
        <v>42430</v>
      </c>
      <c r="B54" s="4">
        <v>240</v>
      </c>
      <c r="C54" s="8" t="s">
        <v>17</v>
      </c>
    </row>
    <row r="55" spans="1:7" x14ac:dyDescent="0.25">
      <c r="A55" s="3">
        <v>42461</v>
      </c>
      <c r="B55" s="4">
        <v>280</v>
      </c>
      <c r="C55" s="8" t="s">
        <v>17</v>
      </c>
    </row>
    <row r="56" spans="1:7" x14ac:dyDescent="0.25">
      <c r="A56" s="3">
        <v>42491</v>
      </c>
      <c r="B56" s="4">
        <v>285</v>
      </c>
      <c r="C56" s="8" t="s">
        <v>17</v>
      </c>
    </row>
    <row r="57" spans="1:7" x14ac:dyDescent="0.25">
      <c r="A57" s="3">
        <v>42522</v>
      </c>
      <c r="B57" s="4">
        <v>290</v>
      </c>
      <c r="C57" s="8" t="s">
        <v>17</v>
      </c>
    </row>
    <row r="58" spans="1:7" x14ac:dyDescent="0.25">
      <c r="A58" s="3">
        <v>42552</v>
      </c>
      <c r="B58" s="4">
        <v>295</v>
      </c>
      <c r="C58" s="8" t="s">
        <v>17</v>
      </c>
    </row>
    <row r="59" spans="1:7" x14ac:dyDescent="0.25">
      <c r="A59" s="3">
        <v>42583</v>
      </c>
      <c r="B59" s="4">
        <v>300</v>
      </c>
      <c r="C59" s="8" t="s">
        <v>17</v>
      </c>
    </row>
    <row r="60" spans="1:7" x14ac:dyDescent="0.25">
      <c r="A60" s="3">
        <v>42614</v>
      </c>
      <c r="B60" s="4">
        <v>310</v>
      </c>
      <c r="C60" s="8" t="s">
        <v>17</v>
      </c>
    </row>
    <row r="61" spans="1:7" x14ac:dyDescent="0.25">
      <c r="A61" s="3">
        <v>42644</v>
      </c>
      <c r="B61" s="4">
        <v>310</v>
      </c>
      <c r="C61" s="8" t="s">
        <v>17</v>
      </c>
    </row>
    <row r="62" spans="1:7" x14ac:dyDescent="0.25">
      <c r="A62" s="3">
        <v>42675</v>
      </c>
      <c r="B62" s="4">
        <v>315</v>
      </c>
      <c r="C62" s="8" t="s">
        <v>17</v>
      </c>
    </row>
    <row r="63" spans="1:7" x14ac:dyDescent="0.25">
      <c r="A63" s="3">
        <v>42705</v>
      </c>
      <c r="B63" s="4">
        <v>320</v>
      </c>
      <c r="C63" s="8" t="s">
        <v>17</v>
      </c>
    </row>
    <row r="64" spans="1:7" x14ac:dyDescent="0.25">
      <c r="A64" s="3">
        <v>42370</v>
      </c>
      <c r="B64" s="4">
        <v>1000</v>
      </c>
      <c r="C64" s="8" t="s">
        <v>18</v>
      </c>
    </row>
    <row r="65" spans="1:3" x14ac:dyDescent="0.25">
      <c r="A65" s="3">
        <v>42401</v>
      </c>
      <c r="B65" s="4">
        <v>1100</v>
      </c>
      <c r="C65" s="8" t="s">
        <v>18</v>
      </c>
    </row>
    <row r="66" spans="1:3" x14ac:dyDescent="0.25">
      <c r="A66" s="3">
        <v>42430</v>
      </c>
      <c r="B66" s="4">
        <v>1100</v>
      </c>
      <c r="C66" s="8" t="s">
        <v>18</v>
      </c>
    </row>
    <row r="67" spans="1:3" x14ac:dyDescent="0.25">
      <c r="A67" s="3">
        <v>42461</v>
      </c>
      <c r="B67" s="4">
        <v>1250</v>
      </c>
      <c r="C67" s="8" t="s">
        <v>18</v>
      </c>
    </row>
    <row r="68" spans="1:3" x14ac:dyDescent="0.25">
      <c r="A68" s="3">
        <v>42491</v>
      </c>
      <c r="B68" s="4">
        <v>1250</v>
      </c>
      <c r="C68" s="8" t="s">
        <v>18</v>
      </c>
    </row>
    <row r="69" spans="1:3" x14ac:dyDescent="0.25">
      <c r="A69" s="3">
        <v>42522</v>
      </c>
      <c r="B69" s="4">
        <v>1275</v>
      </c>
      <c r="C69" s="8" t="s">
        <v>18</v>
      </c>
    </row>
    <row r="70" spans="1:3" x14ac:dyDescent="0.25">
      <c r="A70" s="3">
        <v>42552</v>
      </c>
      <c r="B70" s="4">
        <v>1275</v>
      </c>
      <c r="C70" s="8" t="s">
        <v>18</v>
      </c>
    </row>
    <row r="71" spans="1:3" x14ac:dyDescent="0.25">
      <c r="A71" s="3">
        <v>42583</v>
      </c>
      <c r="B71" s="4">
        <v>1400</v>
      </c>
      <c r="C71" s="8" t="s">
        <v>18</v>
      </c>
    </row>
    <row r="72" spans="1:3" x14ac:dyDescent="0.25">
      <c r="A72" s="3">
        <v>42614</v>
      </c>
      <c r="B72" s="4">
        <v>1410</v>
      </c>
      <c r="C72" s="8" t="s">
        <v>18</v>
      </c>
    </row>
    <row r="73" spans="1:3" x14ac:dyDescent="0.25">
      <c r="A73" s="3">
        <v>42644</v>
      </c>
      <c r="B73" s="4">
        <v>1411</v>
      </c>
      <c r="C73" s="8" t="s">
        <v>18</v>
      </c>
    </row>
    <row r="74" spans="1:3" x14ac:dyDescent="0.25">
      <c r="A74" s="3">
        <v>42675</v>
      </c>
      <c r="B74" s="4">
        <v>1425</v>
      </c>
      <c r="C74" s="8" t="s">
        <v>18</v>
      </c>
    </row>
    <row r="75" spans="1:3" x14ac:dyDescent="0.25">
      <c r="A75" s="3">
        <v>42705</v>
      </c>
      <c r="B75" s="4">
        <v>1520</v>
      </c>
      <c r="C75" s="8" t="s">
        <v>18</v>
      </c>
    </row>
    <row r="76" spans="1:3" x14ac:dyDescent="0.25">
      <c r="A76" s="3">
        <v>42370</v>
      </c>
      <c r="B76" s="4">
        <v>620</v>
      </c>
      <c r="C76" s="8" t="s">
        <v>19</v>
      </c>
    </row>
    <row r="77" spans="1:3" x14ac:dyDescent="0.25">
      <c r="A77" s="3">
        <v>42401</v>
      </c>
      <c r="B77" s="4">
        <v>630</v>
      </c>
      <c r="C77" s="8" t="s">
        <v>19</v>
      </c>
    </row>
    <row r="78" spans="1:3" x14ac:dyDescent="0.25">
      <c r="A78" s="3">
        <v>42430</v>
      </c>
      <c r="B78" s="4">
        <v>640</v>
      </c>
      <c r="C78" s="8" t="s">
        <v>19</v>
      </c>
    </row>
    <row r="79" spans="1:3" x14ac:dyDescent="0.25">
      <c r="A79" s="3">
        <v>42461</v>
      </c>
      <c r="B79" s="4">
        <v>700</v>
      </c>
      <c r="C79" s="8" t="s">
        <v>19</v>
      </c>
    </row>
    <row r="80" spans="1:3" x14ac:dyDescent="0.25">
      <c r="A80" s="3">
        <v>42491</v>
      </c>
      <c r="B80" s="4">
        <v>725</v>
      </c>
      <c r="C80" s="8" t="s">
        <v>19</v>
      </c>
    </row>
    <row r="81" spans="1:3" x14ac:dyDescent="0.25">
      <c r="A81" s="3">
        <v>42522</v>
      </c>
      <c r="B81" s="4">
        <v>756</v>
      </c>
      <c r="C81" s="8" t="s">
        <v>19</v>
      </c>
    </row>
    <row r="82" spans="1:3" x14ac:dyDescent="0.25">
      <c r="A82" s="3">
        <v>42552</v>
      </c>
      <c r="B82" s="4">
        <v>756</v>
      </c>
      <c r="C82" s="8" t="s">
        <v>19</v>
      </c>
    </row>
    <row r="83" spans="1:3" x14ac:dyDescent="0.25">
      <c r="A83" s="3">
        <v>42583</v>
      </c>
      <c r="B83" s="4">
        <v>756</v>
      </c>
      <c r="C83" s="8" t="s">
        <v>19</v>
      </c>
    </row>
    <row r="84" spans="1:3" x14ac:dyDescent="0.25">
      <c r="A84" s="3">
        <v>42614</v>
      </c>
      <c r="B84" s="4">
        <v>764</v>
      </c>
      <c r="C84" s="8" t="s">
        <v>19</v>
      </c>
    </row>
    <row r="85" spans="1:3" x14ac:dyDescent="0.25">
      <c r="A85" s="3">
        <v>42644</v>
      </c>
      <c r="B85" s="4">
        <v>787</v>
      </c>
      <c r="C85" s="8" t="s">
        <v>19</v>
      </c>
    </row>
    <row r="86" spans="1:3" x14ac:dyDescent="0.25">
      <c r="A86" s="3">
        <v>42675</v>
      </c>
      <c r="B86" s="4">
        <v>801</v>
      </c>
      <c r="C86" s="8" t="s">
        <v>19</v>
      </c>
    </row>
    <row r="87" spans="1:3" x14ac:dyDescent="0.25">
      <c r="A87" s="3">
        <v>42705</v>
      </c>
      <c r="B87" s="4">
        <v>802</v>
      </c>
      <c r="C87" s="8" t="s">
        <v>19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3"/>
  <sheetViews>
    <sheetView workbookViewId="0">
      <selection activeCell="C4" sqref="C4"/>
    </sheetView>
  </sheetViews>
  <sheetFormatPr defaultRowHeight="15" x14ac:dyDescent="0.25"/>
  <sheetData>
    <row r="1" spans="1:9" x14ac:dyDescent="0.25">
      <c r="A1" t="s">
        <v>0</v>
      </c>
      <c r="C1" t="s">
        <v>20</v>
      </c>
      <c r="G1">
        <v>3000</v>
      </c>
      <c r="H1">
        <v>0.06</v>
      </c>
      <c r="I1">
        <f>G1/H1</f>
        <v>50000</v>
      </c>
    </row>
    <row r="2" spans="1:9" x14ac:dyDescent="0.25">
      <c r="A2" s="12">
        <v>42370</v>
      </c>
      <c r="C2" t="s">
        <v>24</v>
      </c>
      <c r="G2">
        <v>3500</v>
      </c>
      <c r="H2">
        <v>0.06</v>
      </c>
      <c r="I2">
        <f t="shared" ref="I2:I12" si="0">G2/H2</f>
        <v>58333.333333333336</v>
      </c>
    </row>
    <row r="3" spans="1:9" x14ac:dyDescent="0.25">
      <c r="A3" s="12">
        <v>42401</v>
      </c>
      <c r="C3" t="s">
        <v>25</v>
      </c>
      <c r="G3">
        <v>3500</v>
      </c>
      <c r="H3">
        <v>0.06</v>
      </c>
      <c r="I3">
        <f t="shared" si="0"/>
        <v>58333.333333333336</v>
      </c>
    </row>
    <row r="4" spans="1:9" x14ac:dyDescent="0.25">
      <c r="A4" s="12">
        <v>42430</v>
      </c>
      <c r="C4" t="s">
        <v>9</v>
      </c>
      <c r="G4">
        <v>3500</v>
      </c>
      <c r="H4">
        <v>0.06</v>
      </c>
      <c r="I4">
        <f t="shared" si="0"/>
        <v>58333.333333333336</v>
      </c>
    </row>
    <row r="5" spans="1:9" x14ac:dyDescent="0.25">
      <c r="A5" s="12">
        <v>42461</v>
      </c>
      <c r="G5">
        <v>4000</v>
      </c>
      <c r="H5">
        <v>0.06</v>
      </c>
      <c r="I5">
        <f t="shared" si="0"/>
        <v>66666.666666666672</v>
      </c>
    </row>
    <row r="6" spans="1:9" x14ac:dyDescent="0.25">
      <c r="A6" s="12">
        <v>42491</v>
      </c>
      <c r="G6">
        <v>4000</v>
      </c>
      <c r="H6">
        <v>0.06</v>
      </c>
      <c r="I6">
        <f t="shared" si="0"/>
        <v>66666.666666666672</v>
      </c>
    </row>
    <row r="7" spans="1:9" x14ac:dyDescent="0.25">
      <c r="A7" s="12">
        <v>42522</v>
      </c>
      <c r="C7" t="s">
        <v>8</v>
      </c>
      <c r="G7">
        <v>4000</v>
      </c>
      <c r="H7">
        <v>0.06</v>
      </c>
      <c r="I7">
        <f t="shared" si="0"/>
        <v>66666.666666666672</v>
      </c>
    </row>
    <row r="8" spans="1:9" x14ac:dyDescent="0.25">
      <c r="A8" s="12">
        <v>42552</v>
      </c>
      <c r="C8" t="s">
        <v>10</v>
      </c>
      <c r="G8">
        <v>4500</v>
      </c>
      <c r="H8">
        <v>0.06</v>
      </c>
      <c r="I8">
        <f t="shared" si="0"/>
        <v>75000</v>
      </c>
    </row>
    <row r="9" spans="1:9" x14ac:dyDescent="0.25">
      <c r="A9" s="12">
        <v>42583</v>
      </c>
      <c r="G9">
        <v>4500</v>
      </c>
      <c r="H9">
        <v>0.06</v>
      </c>
      <c r="I9">
        <f t="shared" si="0"/>
        <v>75000</v>
      </c>
    </row>
    <row r="10" spans="1:9" x14ac:dyDescent="0.25">
      <c r="A10" s="12">
        <v>42614</v>
      </c>
      <c r="G10">
        <v>4500</v>
      </c>
      <c r="H10">
        <v>0.06</v>
      </c>
      <c r="I10">
        <f t="shared" si="0"/>
        <v>75000</v>
      </c>
    </row>
    <row r="11" spans="1:9" x14ac:dyDescent="0.25">
      <c r="A11" s="12">
        <v>42644</v>
      </c>
      <c r="G11">
        <v>4500</v>
      </c>
      <c r="H11">
        <v>0.06</v>
      </c>
      <c r="I11">
        <f t="shared" si="0"/>
        <v>75000</v>
      </c>
    </row>
    <row r="12" spans="1:9" x14ac:dyDescent="0.25">
      <c r="A12" s="12">
        <v>42675</v>
      </c>
      <c r="G12">
        <v>4500</v>
      </c>
      <c r="H12">
        <v>0.06</v>
      </c>
      <c r="I12">
        <f t="shared" si="0"/>
        <v>75000</v>
      </c>
    </row>
    <row r="13" spans="1:9" x14ac:dyDescent="0.25">
      <c r="A13" s="12">
        <v>42705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6"/>
  <sheetViews>
    <sheetView workbookViewId="0">
      <selection activeCell="P11" sqref="P11"/>
    </sheetView>
  </sheetViews>
  <sheetFormatPr defaultRowHeight="15" x14ac:dyDescent="0.25"/>
  <cols>
    <col min="1" max="2" width="21.5703125" customWidth="1"/>
    <col min="5" max="5" width="10.42578125" customWidth="1"/>
    <col min="8" max="8" width="10.42578125" customWidth="1"/>
    <col min="11" max="11" width="12" customWidth="1"/>
  </cols>
  <sheetData>
    <row r="1" spans="1:12" ht="15" customHeight="1" x14ac:dyDescent="0.25">
      <c r="B1" s="44" t="s">
        <v>20</v>
      </c>
      <c r="C1" s="45" t="s">
        <v>24</v>
      </c>
      <c r="D1" s="45"/>
      <c r="E1" s="45"/>
      <c r="F1" s="45" t="s">
        <v>25</v>
      </c>
      <c r="G1" s="45"/>
      <c r="H1" s="45"/>
      <c r="I1" s="45" t="s">
        <v>9</v>
      </c>
      <c r="J1" s="45"/>
      <c r="K1" s="45"/>
    </row>
    <row r="2" spans="1:12" x14ac:dyDescent="0.25">
      <c r="B2" s="44"/>
      <c r="C2" s="16" t="s">
        <v>21</v>
      </c>
      <c r="D2" s="16" t="s">
        <v>22</v>
      </c>
      <c r="E2" s="16" t="s">
        <v>23</v>
      </c>
      <c r="F2" s="16" t="s">
        <v>21</v>
      </c>
      <c r="G2" s="16" t="s">
        <v>22</v>
      </c>
      <c r="H2" s="16" t="s">
        <v>23</v>
      </c>
      <c r="I2" s="16" t="s">
        <v>21</v>
      </c>
      <c r="J2" s="16" t="s">
        <v>22</v>
      </c>
      <c r="K2" s="16" t="s">
        <v>27</v>
      </c>
    </row>
    <row r="3" spans="1:12" x14ac:dyDescent="0.25">
      <c r="B3" s="18" t="str">
        <f>DASHBOARD!$C$12</f>
        <v>Conversions</v>
      </c>
      <c r="C3" s="19">
        <f>SUM(Table2['# of Scans (Actual)])</f>
        <v>45976</v>
      </c>
      <c r="D3" s="19">
        <f>SUM(Table2['# of Scans (Goal)])</f>
        <v>48000</v>
      </c>
      <c r="E3" s="20">
        <f>(C3-D3)/D3</f>
        <v>-4.2166666666666665E-2</v>
      </c>
      <c r="F3" s="20">
        <f>AVERAGE(Table2[Scan Through Rate (Actual)])</f>
        <v>3.5531494756296592E-2</v>
      </c>
      <c r="G3" s="19">
        <f>AVERAGE(Table2[Scan Through Rate (Goal)])</f>
        <v>6.0000000000000019E-2</v>
      </c>
      <c r="H3" s="20">
        <f>(F3-G3)/G3</f>
        <v>-0.4078084207283903</v>
      </c>
      <c r="I3" s="19">
        <f>SUM(Table2[Conversions from QR Landing Pages (Actual)])</f>
        <v>16833</v>
      </c>
      <c r="J3" s="19">
        <v>0</v>
      </c>
      <c r="K3" s="20">
        <f>I3/C3</f>
        <v>0.3661258047677049</v>
      </c>
    </row>
    <row r="5" spans="1:12" ht="15" customHeight="1" x14ac:dyDescent="0.25">
      <c r="B5" s="44" t="s">
        <v>20</v>
      </c>
      <c r="C5" s="45" t="s">
        <v>24</v>
      </c>
      <c r="D5" s="45"/>
      <c r="E5" s="45"/>
      <c r="F5" s="45" t="s">
        <v>25</v>
      </c>
      <c r="G5" s="45"/>
      <c r="H5" s="45"/>
      <c r="I5" s="45" t="s">
        <v>9</v>
      </c>
      <c r="J5" s="45"/>
      <c r="K5" s="45"/>
    </row>
    <row r="6" spans="1:12" x14ac:dyDescent="0.25">
      <c r="B6" s="44"/>
      <c r="C6" s="16" t="s">
        <v>21</v>
      </c>
      <c r="D6" s="16" t="s">
        <v>22</v>
      </c>
      <c r="E6" s="16" t="s">
        <v>23</v>
      </c>
      <c r="F6" s="16" t="s">
        <v>21</v>
      </c>
      <c r="G6" s="16" t="s">
        <v>22</v>
      </c>
      <c r="H6" s="16" t="s">
        <v>23</v>
      </c>
      <c r="I6" s="16" t="s">
        <v>21</v>
      </c>
      <c r="J6" s="16" t="s">
        <v>22</v>
      </c>
      <c r="K6" s="16" t="s">
        <v>23</v>
      </c>
    </row>
    <row r="7" spans="1:12" x14ac:dyDescent="0.25">
      <c r="B7" s="18" t="e">
        <f>#REF!</f>
        <v>#REF!</v>
      </c>
      <c r="C7" s="19">
        <f>SUMIFS(Table2['# of Scans (Actual)],Table2[Period],Calc!B7)</f>
        <v>0</v>
      </c>
      <c r="D7" s="19">
        <f>SUMIFS(Table2['# of Scans (Goal)],Table2['# of Scans (Actual)],Calc!C7)</f>
        <v>0</v>
      </c>
      <c r="E7" s="20" t="e">
        <f>(C7-D7)/D7</f>
        <v>#DIV/0!</v>
      </c>
      <c r="F7" s="20">
        <f>SUMIFS(Table2[Scan Through Rate (Actual)],Table2[Period],Calc!B7)</f>
        <v>0</v>
      </c>
      <c r="G7" s="19" t="e">
        <f>VLOOKUP(B7,Table2[[Period]:[Scan Through Rate (Goal)]],6,FALSE)</f>
        <v>#REF!</v>
      </c>
      <c r="H7" s="20" t="e">
        <f>(F7-G7)/G7</f>
        <v>#REF!</v>
      </c>
      <c r="I7" s="19" t="e">
        <f>VLOOKUP(B7,Table2[],7,FALSE)</f>
        <v>#REF!</v>
      </c>
      <c r="J7" s="19" t="e">
        <f ca="1">VLOOKUP(OFFSET(Table2[[#Headers],[Period]],MATCH(Calc!B7,Table2[Period],0) - 1,0,1,1),Table2[],7,FALSE)</f>
        <v>#REF!</v>
      </c>
      <c r="K7" s="20" t="e">
        <f ca="1">_xlfn.IFNA((I7-J7)/J7,"")</f>
        <v>#REF!</v>
      </c>
    </row>
    <row r="9" spans="1:12" x14ac:dyDescent="0.25">
      <c r="A9" s="44" t="s">
        <v>28</v>
      </c>
      <c r="B9" s="44"/>
      <c r="C9" s="45" t="s">
        <v>24</v>
      </c>
      <c r="D9" s="45"/>
      <c r="E9" s="45"/>
      <c r="F9" s="45" t="s">
        <v>25</v>
      </c>
      <c r="G9" s="45"/>
      <c r="H9" s="45"/>
      <c r="I9" s="45" t="s">
        <v>9</v>
      </c>
      <c r="J9" s="45"/>
      <c r="K9" s="45"/>
    </row>
    <row r="10" spans="1:12" x14ac:dyDescent="0.25">
      <c r="A10" s="30" t="s">
        <v>29</v>
      </c>
      <c r="B10" s="30" t="s">
        <v>30</v>
      </c>
      <c r="C10" s="16" t="s">
        <v>21</v>
      </c>
      <c r="D10" s="16" t="s">
        <v>22</v>
      </c>
      <c r="E10" s="16" t="s">
        <v>23</v>
      </c>
      <c r="F10" s="16" t="s">
        <v>21</v>
      </c>
      <c r="G10" s="16" t="s">
        <v>22</v>
      </c>
      <c r="H10" s="16" t="s">
        <v>23</v>
      </c>
      <c r="I10" s="16" t="s">
        <v>21</v>
      </c>
      <c r="J10" s="16" t="s">
        <v>22</v>
      </c>
      <c r="K10" s="16" t="s">
        <v>23</v>
      </c>
    </row>
    <row r="11" spans="1:12" x14ac:dyDescent="0.25">
      <c r="A11" s="18">
        <f>DASHBOARD!C14</f>
        <v>42370</v>
      </c>
      <c r="B11" s="18">
        <f>DASHBOARD!C16</f>
        <v>42705</v>
      </c>
      <c r="C11" s="19">
        <f>SUMIFS(Table2['# of Scans (Actual)],Table2[Period],"&gt;="&amp;Calc!A11,Table2[Period],"&lt;="&amp;Calc!B11)</f>
        <v>45976</v>
      </c>
      <c r="D11" s="19">
        <f>SUMIFS(Table2['# of Scans (Goal)],Table2[Period],"&gt;="&amp;Calc!A11,Table2[Period],"&lt;="&amp;Calc!B11)</f>
        <v>48000</v>
      </c>
      <c r="E11" s="20">
        <f>IFERROR((C11-D11)/D11,"")</f>
        <v>-4.2166666666666665E-2</v>
      </c>
      <c r="F11" s="20">
        <f>IFERROR(AVERAGEIFS(Table2[Scan Through Rate (Actual)],Table2[Period],"&gt;="&amp;Calc!A11,Table2[Period],"&lt;="&amp;Calc!B11),"0")</f>
        <v>3.5531494756296592E-2</v>
      </c>
      <c r="G11" s="19">
        <f>IFERROR(AVERAGEIFS(Table2[Scan Through Rate (Goal)],Table2[Period],"&gt;="&amp;Calc!A11,Table2[Period],"&lt;="&amp;Calc!B11),"0")</f>
        <v>6.0000000000000019E-2</v>
      </c>
      <c r="H11" s="20">
        <f>IFERROR((F11-G11)/G11,"")</f>
        <v>-0.4078084207283903</v>
      </c>
      <c r="I11" s="19">
        <f>SUMIFS(Table2[Conversions from QR Landing Pages (Actual)],Table2[Period],"&gt;="&amp;Calc!A11,Table2[Period],"&lt;="&amp;Calc!B11)</f>
        <v>16833</v>
      </c>
      <c r="J11" s="19"/>
      <c r="K11" s="20">
        <f>IFERROR(_xlfn.IFNA(I11/C11,""),"")</f>
        <v>0.3661258047677049</v>
      </c>
      <c r="L11">
        <f>IFERROR((F11-G11)/G11,"There is an error")</f>
        <v>-0.4078084207283903</v>
      </c>
    </row>
    <row r="14" spans="1:12" x14ac:dyDescent="0.25">
      <c r="A14" s="25" t="s">
        <v>26</v>
      </c>
      <c r="B14" s="26"/>
    </row>
    <row r="15" spans="1:12" x14ac:dyDescent="0.25">
      <c r="A15" s="27"/>
      <c r="B15" s="26" t="str">
        <f>CONCATENATE($A$16,TEXT($A$17, "mmm-yy"),$A$18,TEXT($A$19,"mmm-yy"),$A$20,$A$21,$A$22,TEXT($A$23,"0.00%"),".")</f>
        <v>Between the starting date of Jan-16 and the ending date of Dec-16, we have ammased an impressive count of 45976 QR Scans, demonstrating a notable Scan Through Rate of approximately 3.55%.</v>
      </c>
    </row>
    <row r="16" spans="1:12" x14ac:dyDescent="0.25">
      <c r="A16" s="28" t="s">
        <v>33</v>
      </c>
      <c r="B16" s="6"/>
      <c r="F16" t="str">
        <f>CONCATENATE($A$24,$A$25,$A$26)</f>
        <v>These scans have yielded a significant outcome of 16833 Conversions.</v>
      </c>
    </row>
    <row r="17" spans="1:6" x14ac:dyDescent="0.25">
      <c r="A17" s="29">
        <f>A11</f>
        <v>42370</v>
      </c>
      <c r="B17" s="6"/>
      <c r="F17" t="str">
        <f>CONCATENATE(B15,F16)</f>
        <v>Between the starting date of Jan-16 and the ending date of Dec-16, we have ammased an impressive count of 45976 QR Scans, demonstrating a notable Scan Through Rate of approximately 3.55%.These scans have yielded a significant outcome of 16833 Conversions.</v>
      </c>
    </row>
    <row r="18" spans="1:6" x14ac:dyDescent="0.25">
      <c r="A18" s="28" t="s">
        <v>35</v>
      </c>
      <c r="B18" s="6"/>
    </row>
    <row r="19" spans="1:6" x14ac:dyDescent="0.25">
      <c r="A19" s="29">
        <f>B11</f>
        <v>42705</v>
      </c>
      <c r="B19" s="6"/>
    </row>
    <row r="20" spans="1:6" x14ac:dyDescent="0.25">
      <c r="A20" s="28" t="s">
        <v>34</v>
      </c>
      <c r="B20" s="6"/>
      <c r="F20" t="str">
        <f>IF(L11="There is an error","There is an error",F17)</f>
        <v>Between the starting date of Jan-16 and the ending date of Dec-16, we have ammased an impressive count of 45976 QR Scans, demonstrating a notable Scan Through Rate of approximately 3.55%.These scans have yielded a significant outcome of 16833 Conversions.</v>
      </c>
    </row>
    <row r="21" spans="1:6" x14ac:dyDescent="0.25">
      <c r="A21" s="41">
        <f>C11</f>
        <v>45976</v>
      </c>
      <c r="B21" s="6"/>
    </row>
    <row r="22" spans="1:6" x14ac:dyDescent="0.25">
      <c r="A22" s="42" t="s">
        <v>36</v>
      </c>
      <c r="B22" s="6"/>
    </row>
    <row r="23" spans="1:6" x14ac:dyDescent="0.25">
      <c r="A23" s="43">
        <f>F11</f>
        <v>3.5531494756296592E-2</v>
      </c>
      <c r="B23" s="6"/>
    </row>
    <row r="24" spans="1:6" x14ac:dyDescent="0.25">
      <c r="A24" s="42" t="s">
        <v>38</v>
      </c>
      <c r="B24" s="6"/>
    </row>
    <row r="25" spans="1:6" x14ac:dyDescent="0.25">
      <c r="A25" s="41">
        <f>I11</f>
        <v>16833</v>
      </c>
      <c r="B25" s="6"/>
    </row>
    <row r="26" spans="1:6" x14ac:dyDescent="0.25">
      <c r="A26" s="28" t="s">
        <v>37</v>
      </c>
      <c r="B26" s="6"/>
    </row>
  </sheetData>
  <mergeCells count="12">
    <mergeCell ref="A9:B9"/>
    <mergeCell ref="C9:E9"/>
    <mergeCell ref="F9:H9"/>
    <mergeCell ref="I9:K9"/>
    <mergeCell ref="B1:B2"/>
    <mergeCell ref="C5:E5"/>
    <mergeCell ref="F5:H5"/>
    <mergeCell ref="I5:K5"/>
    <mergeCell ref="C1:E1"/>
    <mergeCell ref="F1:H1"/>
    <mergeCell ref="I1:K1"/>
    <mergeCell ref="B5:B6"/>
  </mergeCells>
  <conditionalFormatting sqref="E7">
    <cfRule type="cellIs" dxfId="17" priority="40" operator="lessThan">
      <formula>0</formula>
    </cfRule>
    <cfRule type="cellIs" dxfId="16" priority="42" operator="greaterThanOrEqual">
      <formula>0</formula>
    </cfRule>
  </conditionalFormatting>
  <conditionalFormatting sqref="H7">
    <cfRule type="cellIs" dxfId="15" priority="37" operator="lessThan">
      <formula>0</formula>
    </cfRule>
    <cfRule type="cellIs" dxfId="14" priority="39" operator="greaterThanOrEqual">
      <formula>0</formula>
    </cfRule>
  </conditionalFormatting>
  <conditionalFormatting sqref="K7">
    <cfRule type="cellIs" dxfId="13" priority="31" operator="lessThan">
      <formula>0</formula>
    </cfRule>
    <cfRule type="cellIs" dxfId="12" priority="33" operator="greaterThanOrEqual">
      <formula>0</formula>
    </cfRule>
  </conditionalFormatting>
  <conditionalFormatting sqref="E3">
    <cfRule type="cellIs" dxfId="11" priority="28" operator="lessThan">
      <formula>0</formula>
    </cfRule>
    <cfRule type="cellIs" dxfId="10" priority="30" operator="greaterThanOrEqual">
      <formula>0</formula>
    </cfRule>
  </conditionalFormatting>
  <conditionalFormatting sqref="H3">
    <cfRule type="cellIs" dxfId="9" priority="25" operator="lessThan">
      <formula>0</formula>
    </cfRule>
    <cfRule type="cellIs" dxfId="8" priority="27" operator="greaterThanOrEqual">
      <formula>0</formula>
    </cfRule>
  </conditionalFormatting>
  <conditionalFormatting sqref="K3">
    <cfRule type="cellIs" dxfId="7" priority="19" operator="lessThan">
      <formula>0</formula>
    </cfRule>
    <cfRule type="cellIs" dxfId="6" priority="21" operator="greaterThanOrEqual">
      <formula>0</formula>
    </cfRule>
  </conditionalFormatting>
  <conditionalFormatting sqref="E11">
    <cfRule type="cellIs" dxfId="5" priority="16" operator="lessThan">
      <formula>0</formula>
    </cfRule>
    <cfRule type="cellIs" dxfId="4" priority="18" operator="greaterThanOrEqual">
      <formula>0</formula>
    </cfRule>
  </conditionalFormatting>
  <conditionalFormatting sqref="H11">
    <cfRule type="cellIs" dxfId="3" priority="13" operator="lessThan">
      <formula>0</formula>
    </cfRule>
    <cfRule type="cellIs" dxfId="2" priority="15" operator="greaterThanOrEqual">
      <formula>0</formula>
    </cfRule>
  </conditionalFormatting>
  <conditionalFormatting sqref="K11">
    <cfRule type="cellIs" dxfId="1" priority="10" operator="lessThan">
      <formula>0</formula>
    </cfRule>
    <cfRule type="cellIs" dxfId="0" priority="12" operator="greaterThanOr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CEC3F3BE-C882-4B92-9B6D-C1CD9B010A89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38" id="{912BE02C-5D94-4253-97A1-89DB1549545B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32" id="{04748C1B-CE53-43FC-884D-DFBA67627F3D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29" id="{DB1B719F-6961-46DD-B377-5DDCCC230931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6" id="{7E63E217-AA2F-4AA2-BB94-FB4129C16832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20" id="{BDA7DF8F-11A3-4D0E-81B7-0111E9AA8E7E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17" id="{866144FA-EEA6-4A8F-BB62-FAD97FD42750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E11</xm:sqref>
        </x14:conditionalFormatting>
        <x14:conditionalFormatting xmlns:xm="http://schemas.microsoft.com/office/excel/2006/main">
          <x14:cfRule type="iconSet" priority="14" id="{4A199733-3E67-4D9A-A62A-CA51D70B6E50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1" id="{712285BC-AE1D-4BA0-A730-836E7ADDDD49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K11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145"/>
  <sheetViews>
    <sheetView topLeftCell="G16" zoomScaleNormal="100" workbookViewId="0">
      <selection activeCell="L31" sqref="L31"/>
    </sheetView>
  </sheetViews>
  <sheetFormatPr defaultRowHeight="15" x14ac:dyDescent="0.25"/>
  <cols>
    <col min="1" max="1" width="44" style="33" customWidth="1"/>
    <col min="2" max="11" width="9.140625" style="33"/>
    <col min="12" max="12" width="16.28515625" style="33" customWidth="1"/>
    <col min="13" max="16384" width="9.140625" style="33"/>
  </cols>
  <sheetData>
    <row r="1" spans="1:13" ht="15.75" thickBot="1" x14ac:dyDescent="0.3">
      <c r="A1" s="17" t="s">
        <v>0</v>
      </c>
      <c r="B1" s="21">
        <v>42370</v>
      </c>
      <c r="C1" s="32">
        <v>42401</v>
      </c>
      <c r="D1" s="21">
        <v>42430</v>
      </c>
      <c r="E1" s="32">
        <v>42461</v>
      </c>
      <c r="F1" s="21">
        <v>42491</v>
      </c>
      <c r="G1" s="32">
        <v>42522</v>
      </c>
      <c r="H1" s="21">
        <v>42552</v>
      </c>
      <c r="I1" s="32">
        <v>42583</v>
      </c>
      <c r="J1" s="21">
        <v>42614</v>
      </c>
      <c r="K1" s="32">
        <v>42644</v>
      </c>
      <c r="L1" s="21">
        <v>42675</v>
      </c>
      <c r="M1" s="32">
        <v>42705</v>
      </c>
    </row>
    <row r="2" spans="1:13" ht="15.75" thickBot="1" x14ac:dyDescent="0.3">
      <c r="A2" s="17" t="s">
        <v>6</v>
      </c>
      <c r="B2" s="22">
        <v>1000</v>
      </c>
      <c r="C2" s="34">
        <v>1200</v>
      </c>
      <c r="D2" s="22">
        <v>1210</v>
      </c>
      <c r="E2" s="34">
        <v>1250</v>
      </c>
      <c r="F2" s="22">
        <v>1400</v>
      </c>
      <c r="G2" s="34">
        <v>1459</v>
      </c>
      <c r="H2" s="22">
        <v>1401</v>
      </c>
      <c r="I2" s="34">
        <v>1509</v>
      </c>
      <c r="J2" s="22">
        <v>1498</v>
      </c>
      <c r="K2" s="34">
        <v>1531</v>
      </c>
      <c r="L2" s="22">
        <v>1600</v>
      </c>
      <c r="M2" s="34">
        <v>1775</v>
      </c>
    </row>
    <row r="3" spans="1:13" ht="15.75" thickBot="1" x14ac:dyDescent="0.3">
      <c r="A3" s="17" t="s">
        <v>31</v>
      </c>
      <c r="B3" s="31">
        <f>B2/B4</f>
        <v>0.31065548306927615</v>
      </c>
      <c r="C3" s="35">
        <f t="shared" ref="C3:M3" si="0">C2/C4</f>
        <v>0.35492457852706299</v>
      </c>
      <c r="D3" s="31">
        <f t="shared" si="0"/>
        <v>0.35041992470315669</v>
      </c>
      <c r="E3" s="35">
        <f t="shared" si="0"/>
        <v>0.33575073865162502</v>
      </c>
      <c r="F3" s="31">
        <f t="shared" si="0"/>
        <v>0.36929570034291742</v>
      </c>
      <c r="G3" s="35">
        <f t="shared" si="0"/>
        <v>0.37778353184878299</v>
      </c>
      <c r="H3" s="31">
        <f t="shared" si="0"/>
        <v>0.36145510835913314</v>
      </c>
      <c r="I3" s="35">
        <f t="shared" si="0"/>
        <v>0.37444168734491318</v>
      </c>
      <c r="J3" s="31">
        <f t="shared" si="0"/>
        <v>0.36742702967868529</v>
      </c>
      <c r="K3" s="35">
        <f t="shared" si="0"/>
        <v>0.37205346294046171</v>
      </c>
      <c r="L3" s="31">
        <f t="shared" si="0"/>
        <v>0.38396928245740342</v>
      </c>
      <c r="M3" s="35">
        <f t="shared" si="0"/>
        <v>0.41452592246613734</v>
      </c>
    </row>
    <row r="4" spans="1:13" ht="15.75" thickBot="1" x14ac:dyDescent="0.3">
      <c r="A4" s="17" t="s">
        <v>1</v>
      </c>
      <c r="B4" s="22">
        <v>3219</v>
      </c>
      <c r="C4" s="34">
        <v>3381</v>
      </c>
      <c r="D4" s="22">
        <v>3453</v>
      </c>
      <c r="E4" s="34">
        <v>3723</v>
      </c>
      <c r="F4" s="22">
        <v>3791</v>
      </c>
      <c r="G4" s="34">
        <v>3862</v>
      </c>
      <c r="H4" s="22">
        <v>3876</v>
      </c>
      <c r="I4" s="34">
        <v>4030</v>
      </c>
      <c r="J4" s="22">
        <v>4077</v>
      </c>
      <c r="K4" s="34">
        <v>4115</v>
      </c>
      <c r="L4" s="22">
        <v>4167</v>
      </c>
      <c r="M4" s="34">
        <v>4282</v>
      </c>
    </row>
    <row r="5" spans="1:13" ht="15.75" thickBot="1" x14ac:dyDescent="0.3">
      <c r="A5" s="17" t="s">
        <v>2</v>
      </c>
      <c r="B5" s="22">
        <v>3000</v>
      </c>
      <c r="C5" s="34">
        <v>3500</v>
      </c>
      <c r="D5" s="22">
        <v>3500</v>
      </c>
      <c r="E5" s="34">
        <v>3500</v>
      </c>
      <c r="F5" s="22">
        <v>4000</v>
      </c>
      <c r="G5" s="34">
        <v>4000</v>
      </c>
      <c r="H5" s="22">
        <v>4000</v>
      </c>
      <c r="I5" s="34">
        <v>4500</v>
      </c>
      <c r="J5" s="22">
        <v>4500</v>
      </c>
      <c r="K5" s="34">
        <v>4500</v>
      </c>
      <c r="L5" s="22">
        <v>4500</v>
      </c>
      <c r="M5" s="34">
        <v>4500</v>
      </c>
    </row>
    <row r="6" spans="1:13" ht="15.75" thickBot="1" x14ac:dyDescent="0.3">
      <c r="A6" s="17" t="s">
        <v>4</v>
      </c>
      <c r="B6" s="23">
        <f>QRCode_Marketing!$B2/QRCode_Marketing!$D2</f>
        <v>4.1008981463787501E-2</v>
      </c>
      <c r="C6" s="36">
        <f>QRCode_Marketing!$B3/QRCode_Marketing!$D3</f>
        <v>4.2055377266960223E-2</v>
      </c>
      <c r="D6" s="23">
        <f>QRCode_Marketing!$B4/QRCode_Marketing!$D4</f>
        <v>3.7113069647463456E-2</v>
      </c>
      <c r="E6" s="36">
        <f>QRCode_Marketing!$B5/QRCode_Marketing!$D5</f>
        <v>3.876146550198336E-2</v>
      </c>
      <c r="F6" s="23">
        <f>QRCode_Marketing!$B6/QRCode_Marketing!$D6</f>
        <v>3.6121962839447352E-2</v>
      </c>
      <c r="G6" s="36">
        <f>QRCode_Marketing!$B7/QRCode_Marketing!$D7</f>
        <v>3.1361657896446439E-2</v>
      </c>
      <c r="H6" s="23">
        <f>QRCode_Marketing!$B8/QRCode_Marketing!$D8</f>
        <v>3.7290744660380987E-2</v>
      </c>
      <c r="I6" s="36">
        <f>QRCode_Marketing!$B9/QRCode_Marketing!$D9</f>
        <v>3.8728029291075258E-2</v>
      </c>
      <c r="J6" s="23">
        <f>QRCode_Marketing!$B10/QRCode_Marketing!$D10</f>
        <v>3.1252155915833045E-2</v>
      </c>
      <c r="K6" s="36">
        <f>QRCode_Marketing!$B11/QRCode_Marketing!$D11</f>
        <v>3.1799389513542754E-2</v>
      </c>
      <c r="L6" s="23">
        <f>QRCode_Marketing!$B12/QRCode_Marketing!$D12</f>
        <v>2.7806694426649584E-2</v>
      </c>
      <c r="M6" s="36">
        <f>QRCode_Marketing!$B13/QRCode_Marketing!$D13</f>
        <v>3.3078408651989188E-2</v>
      </c>
    </row>
    <row r="7" spans="1:13" ht="15.75" thickBot="1" x14ac:dyDescent="0.3">
      <c r="A7" s="17" t="s">
        <v>5</v>
      </c>
      <c r="B7" s="23">
        <v>0.06</v>
      </c>
      <c r="C7" s="36">
        <v>0.06</v>
      </c>
      <c r="D7" s="23">
        <v>0.06</v>
      </c>
      <c r="E7" s="36">
        <v>0.06</v>
      </c>
      <c r="F7" s="23">
        <v>0.06</v>
      </c>
      <c r="G7" s="36">
        <v>0.06</v>
      </c>
      <c r="H7" s="23">
        <v>0.06</v>
      </c>
      <c r="I7" s="36">
        <v>0.06</v>
      </c>
      <c r="J7" s="23">
        <v>0.06</v>
      </c>
      <c r="K7" s="36">
        <v>0.06</v>
      </c>
      <c r="L7" s="23">
        <v>0.06</v>
      </c>
      <c r="M7" s="36">
        <v>0.06</v>
      </c>
    </row>
    <row r="8" spans="1:13" ht="15.75" thickBot="1" x14ac:dyDescent="0.3">
      <c r="A8" s="17" t="s">
        <v>11</v>
      </c>
      <c r="B8" s="22">
        <v>103</v>
      </c>
      <c r="C8" s="34">
        <v>106</v>
      </c>
      <c r="D8" s="22">
        <v>109</v>
      </c>
      <c r="E8" s="34">
        <v>112</v>
      </c>
      <c r="F8" s="22">
        <v>115</v>
      </c>
      <c r="G8" s="34">
        <v>118</v>
      </c>
      <c r="H8" s="22">
        <v>121</v>
      </c>
      <c r="I8" s="34">
        <v>124</v>
      </c>
      <c r="J8" s="22">
        <v>127</v>
      </c>
      <c r="K8" s="34">
        <v>130</v>
      </c>
      <c r="L8" s="22">
        <v>133</v>
      </c>
      <c r="M8" s="34">
        <v>136</v>
      </c>
    </row>
    <row r="9" spans="1:13" ht="15.75" thickBot="1" x14ac:dyDescent="0.3">
      <c r="A9" s="17" t="s">
        <v>13</v>
      </c>
      <c r="B9" s="22">
        <v>783</v>
      </c>
      <c r="C9" s="34">
        <v>789</v>
      </c>
      <c r="D9" s="22">
        <v>795</v>
      </c>
      <c r="E9" s="34">
        <v>801</v>
      </c>
      <c r="F9" s="22">
        <v>807</v>
      </c>
      <c r="G9" s="34">
        <v>813</v>
      </c>
      <c r="H9" s="22">
        <v>819</v>
      </c>
      <c r="I9" s="34">
        <v>825</v>
      </c>
      <c r="J9" s="22">
        <v>831</v>
      </c>
      <c r="K9" s="34">
        <v>837</v>
      </c>
      <c r="L9" s="22">
        <v>843</v>
      </c>
      <c r="M9" s="34">
        <v>849</v>
      </c>
    </row>
    <row r="10" spans="1:13" ht="15.75" thickBot="1" x14ac:dyDescent="0.3">
      <c r="A10" s="17" t="s">
        <v>15</v>
      </c>
      <c r="B10" s="22">
        <v>513</v>
      </c>
      <c r="C10" s="34">
        <v>516</v>
      </c>
      <c r="D10" s="22">
        <v>569</v>
      </c>
      <c r="E10" s="34">
        <v>580</v>
      </c>
      <c r="F10" s="22">
        <v>609</v>
      </c>
      <c r="G10" s="34">
        <v>610</v>
      </c>
      <c r="H10" s="22">
        <v>610</v>
      </c>
      <c r="I10" s="34">
        <v>625</v>
      </c>
      <c r="J10" s="22">
        <v>635</v>
      </c>
      <c r="K10" s="34">
        <v>640</v>
      </c>
      <c r="L10" s="22">
        <v>650</v>
      </c>
      <c r="M10" s="34">
        <v>655</v>
      </c>
    </row>
    <row r="11" spans="1:13" ht="15.75" thickBot="1" x14ac:dyDescent="0.3">
      <c r="A11" s="17" t="s">
        <v>17</v>
      </c>
      <c r="B11" s="22">
        <v>200</v>
      </c>
      <c r="C11" s="34">
        <v>240</v>
      </c>
      <c r="D11" s="22">
        <v>240</v>
      </c>
      <c r="E11" s="34">
        <v>280</v>
      </c>
      <c r="F11" s="22">
        <v>285</v>
      </c>
      <c r="G11" s="34">
        <v>290</v>
      </c>
      <c r="H11" s="22">
        <v>295</v>
      </c>
      <c r="I11" s="34">
        <v>300</v>
      </c>
      <c r="J11" s="22">
        <v>310</v>
      </c>
      <c r="K11" s="34">
        <v>310</v>
      </c>
      <c r="L11" s="22">
        <v>315</v>
      </c>
      <c r="M11" s="34">
        <v>320</v>
      </c>
    </row>
    <row r="12" spans="1:13" ht="15.75" thickBot="1" x14ac:dyDescent="0.3">
      <c r="A12" s="17" t="s">
        <v>18</v>
      </c>
      <c r="B12" s="22">
        <v>1000</v>
      </c>
      <c r="C12" s="34">
        <v>1100</v>
      </c>
      <c r="D12" s="22">
        <v>1100</v>
      </c>
      <c r="E12" s="34">
        <v>1250</v>
      </c>
      <c r="F12" s="22">
        <v>1250</v>
      </c>
      <c r="G12" s="34">
        <v>1275</v>
      </c>
      <c r="H12" s="22">
        <v>1275</v>
      </c>
      <c r="I12" s="34">
        <v>1400</v>
      </c>
      <c r="J12" s="22">
        <v>1410</v>
      </c>
      <c r="K12" s="34">
        <v>1411</v>
      </c>
      <c r="L12" s="22">
        <v>1425</v>
      </c>
      <c r="M12" s="34">
        <v>1520</v>
      </c>
    </row>
    <row r="13" spans="1:13" ht="15.75" thickBot="1" x14ac:dyDescent="0.3">
      <c r="A13" s="17" t="s">
        <v>19</v>
      </c>
      <c r="B13" s="22">
        <v>620</v>
      </c>
      <c r="C13" s="34">
        <v>630</v>
      </c>
      <c r="D13" s="22">
        <v>640</v>
      </c>
      <c r="E13" s="34">
        <v>700</v>
      </c>
      <c r="F13" s="22">
        <v>725</v>
      </c>
      <c r="G13" s="34">
        <v>756</v>
      </c>
      <c r="H13" s="22">
        <v>756</v>
      </c>
      <c r="I13" s="34">
        <v>756</v>
      </c>
      <c r="J13" s="22">
        <v>764</v>
      </c>
      <c r="K13" s="34">
        <v>787</v>
      </c>
      <c r="L13" s="22">
        <v>801</v>
      </c>
      <c r="M13" s="34">
        <v>802</v>
      </c>
    </row>
    <row r="14" spans="1:13" ht="15.75" thickBot="1" x14ac:dyDescent="0.3">
      <c r="A14" s="17" t="s">
        <v>12</v>
      </c>
      <c r="B14" s="22">
        <v>400</v>
      </c>
      <c r="C14" s="34">
        <v>459</v>
      </c>
      <c r="D14" s="22">
        <v>500</v>
      </c>
      <c r="E14" s="34">
        <v>520</v>
      </c>
      <c r="F14" s="22">
        <v>600</v>
      </c>
      <c r="G14" s="34">
        <v>524</v>
      </c>
      <c r="H14" s="22">
        <v>527</v>
      </c>
      <c r="I14" s="34">
        <v>601</v>
      </c>
      <c r="J14" s="22">
        <v>588</v>
      </c>
      <c r="K14" s="34">
        <v>512</v>
      </c>
      <c r="L14" s="22">
        <v>545</v>
      </c>
      <c r="M14" s="34">
        <v>599</v>
      </c>
    </row>
    <row r="15" spans="1:13" ht="15.75" thickBot="1" x14ac:dyDescent="0.3">
      <c r="A15" s="17" t="s">
        <v>14</v>
      </c>
      <c r="B15" s="22">
        <v>300</v>
      </c>
      <c r="C15" s="34">
        <v>320</v>
      </c>
      <c r="D15" s="22">
        <v>315</v>
      </c>
      <c r="E15" s="34">
        <v>321</v>
      </c>
      <c r="F15" s="22">
        <v>319</v>
      </c>
      <c r="G15" s="34">
        <v>327</v>
      </c>
      <c r="H15" s="22">
        <v>322</v>
      </c>
      <c r="I15" s="34">
        <v>329</v>
      </c>
      <c r="J15" s="22">
        <v>335</v>
      </c>
      <c r="K15" s="34">
        <v>333</v>
      </c>
      <c r="L15" s="22">
        <v>341</v>
      </c>
      <c r="M15" s="34">
        <v>329</v>
      </c>
    </row>
    <row r="16" spans="1:13" ht="15.75" thickBot="1" x14ac:dyDescent="0.3">
      <c r="A16" s="17" t="s">
        <v>16</v>
      </c>
      <c r="B16" s="37">
        <v>300</v>
      </c>
      <c r="C16" s="38">
        <v>421</v>
      </c>
      <c r="D16" s="37">
        <v>395</v>
      </c>
      <c r="E16" s="38">
        <v>410</v>
      </c>
      <c r="F16" s="37">
        <v>481</v>
      </c>
      <c r="G16" s="38">
        <v>608</v>
      </c>
      <c r="H16" s="37">
        <v>552</v>
      </c>
      <c r="I16" s="38">
        <v>579</v>
      </c>
      <c r="J16" s="37">
        <v>575</v>
      </c>
      <c r="K16" s="38">
        <v>686</v>
      </c>
      <c r="L16" s="37">
        <v>714</v>
      </c>
      <c r="M16" s="38">
        <v>847</v>
      </c>
    </row>
    <row r="17" spans="1:13" ht="15.75" thickBot="1" x14ac:dyDescent="0.3">
      <c r="A17" s="17" t="s">
        <v>3</v>
      </c>
      <c r="B17" s="22">
        <v>78495</v>
      </c>
      <c r="C17" s="34">
        <v>80394</v>
      </c>
      <c r="D17" s="22">
        <v>93040</v>
      </c>
      <c r="E17" s="34">
        <v>96049</v>
      </c>
      <c r="F17" s="22">
        <v>104950</v>
      </c>
      <c r="G17" s="34">
        <v>123144</v>
      </c>
      <c r="H17" s="22">
        <v>103940</v>
      </c>
      <c r="I17" s="34">
        <v>104059</v>
      </c>
      <c r="J17" s="22">
        <v>130455</v>
      </c>
      <c r="K17" s="34">
        <v>129405</v>
      </c>
      <c r="L17" s="22">
        <v>149856</v>
      </c>
      <c r="M17" s="34">
        <v>129450</v>
      </c>
    </row>
    <row r="116" spans="1:14" ht="15.75" thickBot="1" x14ac:dyDescent="0.3"/>
    <row r="117" spans="1:14" ht="15.75" thickBot="1" x14ac:dyDescent="0.3">
      <c r="L117" s="47" t="s">
        <v>8</v>
      </c>
      <c r="M117" s="17" t="s">
        <v>29</v>
      </c>
      <c r="N117" s="17" t="s">
        <v>30</v>
      </c>
    </row>
    <row r="118" spans="1:14" ht="45.75" thickBot="1" x14ac:dyDescent="0.3">
      <c r="A118" s="17" t="s">
        <v>0</v>
      </c>
      <c r="B118" s="17" t="s">
        <v>11</v>
      </c>
      <c r="C118" s="17" t="s">
        <v>13</v>
      </c>
      <c r="D118" s="17" t="s">
        <v>15</v>
      </c>
      <c r="E118" s="17" t="s">
        <v>17</v>
      </c>
      <c r="F118" s="17" t="s">
        <v>18</v>
      </c>
      <c r="G118" s="17" t="s">
        <v>19</v>
      </c>
      <c r="L118" s="47"/>
      <c r="M118" s="39">
        <f>DASHBOARD!C14</f>
        <v>42370</v>
      </c>
      <c r="N118" s="21">
        <f>DASHBOARD!C16</f>
        <v>42705</v>
      </c>
    </row>
    <row r="119" spans="1:14" x14ac:dyDescent="0.25">
      <c r="A119" s="21">
        <v>42370</v>
      </c>
      <c r="B119" s="22">
        <v>103</v>
      </c>
      <c r="C119" s="22">
        <v>783</v>
      </c>
      <c r="D119" s="22">
        <v>513</v>
      </c>
      <c r="E119" s="22">
        <v>200</v>
      </c>
      <c r="F119" s="22">
        <v>1000</v>
      </c>
      <c r="G119" s="22">
        <v>620</v>
      </c>
      <c r="L119" s="40" t="s">
        <v>11</v>
      </c>
      <c r="M119" s="46">
        <f>SUMIFS(B$119:B$130,$A$119:$A$130,"&gt;="&amp;$M$118,$A$119:$A$130,"&lt;="&amp;$N$118)/SUMIFS(QRCode_Marketing!$B$2:$B$13,QRCode_Marketing!$A$2:$A$13,"&gt;="&amp;'Linked Charts'!$M$118,QRCode_Marketing!$A$2:$A$13,"&lt;="&amp;'Linked Charts'!$N$118)</f>
        <v>3.1190186184096049E-2</v>
      </c>
      <c r="N119" s="46"/>
    </row>
    <row r="120" spans="1:14" x14ac:dyDescent="0.25">
      <c r="A120" s="32">
        <v>42401</v>
      </c>
      <c r="B120" s="34">
        <v>106</v>
      </c>
      <c r="C120" s="34">
        <v>789</v>
      </c>
      <c r="D120" s="34">
        <v>516</v>
      </c>
      <c r="E120" s="34">
        <v>240</v>
      </c>
      <c r="F120" s="34">
        <v>1100</v>
      </c>
      <c r="G120" s="34">
        <v>630</v>
      </c>
      <c r="L120" s="24" t="s">
        <v>13</v>
      </c>
      <c r="M120" s="46">
        <f>SUMIFS(C$119:C$130,$A$119:$A$130,"&gt;="&amp;$M$118,$A$119:$A$130,"&lt;="&amp;$N$118)/SUMIFS(QRCode_Marketing!$B$2:$B$13,QRCode_Marketing!$A$2:$A$13,"&gt;="&amp;'Linked Charts'!$M$118,QRCode_Marketing!$A$2:$A$13,"&lt;="&amp;'Linked Charts'!$N$118)</f>
        <v>0.21298068557508265</v>
      </c>
      <c r="N120" s="46"/>
    </row>
    <row r="121" spans="1:14" ht="30" x14ac:dyDescent="0.25">
      <c r="A121" s="21">
        <v>42430</v>
      </c>
      <c r="B121" s="22">
        <v>109</v>
      </c>
      <c r="C121" s="22">
        <v>795</v>
      </c>
      <c r="D121" s="22">
        <v>569</v>
      </c>
      <c r="E121" s="22">
        <v>240</v>
      </c>
      <c r="F121" s="22">
        <v>1100</v>
      </c>
      <c r="G121" s="22">
        <v>640</v>
      </c>
      <c r="L121" s="24" t="s">
        <v>15</v>
      </c>
      <c r="M121" s="46">
        <f>SUMIFS(D$119:D$130,$A$119:$A$130,"&gt;="&amp;$M$118,$A$119:$A$130,"&lt;="&amp;$N$118)/SUMIFS(QRCode_Marketing!$B$2:$B$13,QRCode_Marketing!$A$2:$A$13,"&gt;="&amp;'Linked Charts'!$M$118,QRCode_Marketing!$A$2:$A$13,"&lt;="&amp;'Linked Charts'!$N$118)</f>
        <v>0.1568644510179224</v>
      </c>
      <c r="N121" s="46"/>
    </row>
    <row r="122" spans="1:14" x14ac:dyDescent="0.25">
      <c r="A122" s="32">
        <v>42461</v>
      </c>
      <c r="B122" s="34">
        <v>112</v>
      </c>
      <c r="C122" s="34">
        <v>801</v>
      </c>
      <c r="D122" s="34">
        <v>580</v>
      </c>
      <c r="E122" s="34">
        <v>280</v>
      </c>
      <c r="F122" s="34">
        <v>1250</v>
      </c>
      <c r="G122" s="34">
        <v>700</v>
      </c>
      <c r="L122" s="24" t="s">
        <v>17</v>
      </c>
      <c r="M122" s="46">
        <f>SUMIFS(E$119:E$130,$A$119:$A$130,"&gt;="&amp;$M$118,$A$119:$A$130,"&lt;="&amp;$N$118)/SUMIFS(QRCode_Marketing!$B$2:$B$13,QRCode_Marketing!$A$2:$A$13,"&gt;="&amp;'Linked Charts'!$M$118,QRCode_Marketing!$A$2:$A$13,"&lt;="&amp;'Linked Charts'!$N$118)</f>
        <v>7.3625369758134676E-2</v>
      </c>
      <c r="N122" s="46"/>
    </row>
    <row r="123" spans="1:14" x14ac:dyDescent="0.25">
      <c r="A123" s="21">
        <v>42491</v>
      </c>
      <c r="B123" s="22">
        <v>115</v>
      </c>
      <c r="C123" s="22">
        <v>807</v>
      </c>
      <c r="D123" s="22">
        <v>609</v>
      </c>
      <c r="E123" s="22">
        <v>285</v>
      </c>
      <c r="F123" s="22">
        <v>1250</v>
      </c>
      <c r="G123" s="22">
        <v>725</v>
      </c>
      <c r="L123" s="24" t="s">
        <v>18</v>
      </c>
      <c r="M123" s="46">
        <f>SUMIFS(F$119:F$130,$A$119:$A$130,"&gt;="&amp;$M$118,$A$119:$A$130,"&lt;="&amp;$N$118)/SUMIFS(QRCode_Marketing!$B$2:$B$13,QRCode_Marketing!$A$2:$A$13,"&gt;="&amp;'Linked Charts'!$M$118,QRCode_Marketing!$A$2:$A$13,"&lt;="&amp;'Linked Charts'!$N$118)</f>
        <v>0.33530537671828781</v>
      </c>
      <c r="N123" s="46"/>
    </row>
    <row r="124" spans="1:14" x14ac:dyDescent="0.25">
      <c r="A124" s="32">
        <v>42522</v>
      </c>
      <c r="B124" s="34">
        <v>118</v>
      </c>
      <c r="C124" s="34">
        <v>813</v>
      </c>
      <c r="D124" s="34">
        <v>610</v>
      </c>
      <c r="E124" s="34">
        <v>290</v>
      </c>
      <c r="F124" s="34">
        <v>1275</v>
      </c>
      <c r="G124" s="34">
        <v>756</v>
      </c>
      <c r="L124" s="24" t="s">
        <v>19</v>
      </c>
      <c r="M124" s="46">
        <f>SUMIFS(G$119:G$130,$A$119:$A$130,"&gt;="&amp;$M$118,$A$119:$A$130,"&lt;="&amp;$N$118)/SUMIFS(QRCode_Marketing!$B$2:$B$13,QRCode_Marketing!$A$2:$A$13,"&gt;="&amp;'Linked Charts'!$M$118,QRCode_Marketing!$A$2:$A$13,"&lt;="&amp;'Linked Charts'!$N$118)</f>
        <v>0.19003393074647643</v>
      </c>
      <c r="N124" s="46"/>
    </row>
    <row r="125" spans="1:14" x14ac:dyDescent="0.25">
      <c r="A125" s="21">
        <v>42552</v>
      </c>
      <c r="B125" s="22">
        <v>121</v>
      </c>
      <c r="C125" s="22">
        <v>819</v>
      </c>
      <c r="D125" s="22">
        <v>610</v>
      </c>
      <c r="E125" s="22">
        <v>295</v>
      </c>
      <c r="F125" s="22">
        <v>1275</v>
      </c>
      <c r="G125" s="22">
        <v>756</v>
      </c>
    </row>
    <row r="126" spans="1:14" x14ac:dyDescent="0.25">
      <c r="A126" s="32">
        <v>42583</v>
      </c>
      <c r="B126" s="34">
        <v>124</v>
      </c>
      <c r="C126" s="34">
        <v>825</v>
      </c>
      <c r="D126" s="34">
        <v>625</v>
      </c>
      <c r="E126" s="34">
        <v>300</v>
      </c>
      <c r="F126" s="34">
        <v>1400</v>
      </c>
      <c r="G126" s="34">
        <v>756</v>
      </c>
    </row>
    <row r="127" spans="1:14" x14ac:dyDescent="0.25">
      <c r="A127" s="21">
        <v>42614</v>
      </c>
      <c r="B127" s="22">
        <v>127</v>
      </c>
      <c r="C127" s="22">
        <v>831</v>
      </c>
      <c r="D127" s="22">
        <v>635</v>
      </c>
      <c r="E127" s="22">
        <v>310</v>
      </c>
      <c r="F127" s="22">
        <v>1410</v>
      </c>
      <c r="G127" s="22">
        <v>764</v>
      </c>
    </row>
    <row r="128" spans="1:14" x14ac:dyDescent="0.25">
      <c r="A128" s="32">
        <v>42644</v>
      </c>
      <c r="B128" s="34">
        <v>130</v>
      </c>
      <c r="C128" s="34">
        <v>837</v>
      </c>
      <c r="D128" s="34">
        <v>640</v>
      </c>
      <c r="E128" s="34">
        <v>310</v>
      </c>
      <c r="F128" s="34">
        <v>1411</v>
      </c>
      <c r="G128" s="34">
        <v>787</v>
      </c>
    </row>
    <row r="129" spans="1:14" x14ac:dyDescent="0.25">
      <c r="A129" s="21">
        <v>42675</v>
      </c>
      <c r="B129" s="22">
        <v>133</v>
      </c>
      <c r="C129" s="22">
        <v>843</v>
      </c>
      <c r="D129" s="22">
        <v>650</v>
      </c>
      <c r="E129" s="22">
        <v>315</v>
      </c>
      <c r="F129" s="22">
        <v>1425</v>
      </c>
      <c r="G129" s="22">
        <v>801</v>
      </c>
    </row>
    <row r="130" spans="1:14" x14ac:dyDescent="0.25">
      <c r="A130" s="32">
        <v>42705</v>
      </c>
      <c r="B130" s="34">
        <v>136</v>
      </c>
      <c r="C130" s="34">
        <v>849</v>
      </c>
      <c r="D130" s="34">
        <v>655</v>
      </c>
      <c r="E130" s="34">
        <v>320</v>
      </c>
      <c r="F130" s="34">
        <v>1520</v>
      </c>
      <c r="G130" s="34">
        <v>802</v>
      </c>
    </row>
    <row r="131" spans="1:14" ht="15.75" thickBot="1" x14ac:dyDescent="0.3"/>
    <row r="132" spans="1:14" ht="15.75" thickBot="1" x14ac:dyDescent="0.3">
      <c r="L132" s="47" t="s">
        <v>32</v>
      </c>
      <c r="M132" s="17" t="s">
        <v>29</v>
      </c>
      <c r="N132" s="17" t="s">
        <v>30</v>
      </c>
    </row>
    <row r="133" spans="1:14" ht="30.75" thickBot="1" x14ac:dyDescent="0.3">
      <c r="A133" s="17" t="s">
        <v>0</v>
      </c>
      <c r="B133" s="17" t="s">
        <v>12</v>
      </c>
      <c r="C133" s="17" t="s">
        <v>14</v>
      </c>
      <c r="D133" s="17" t="s">
        <v>16</v>
      </c>
      <c r="L133" s="47"/>
      <c r="M133" s="21">
        <f>DASHBOARD!C14</f>
        <v>42370</v>
      </c>
      <c r="N133" s="21">
        <f>DASHBOARD!C16</f>
        <v>42705</v>
      </c>
    </row>
    <row r="134" spans="1:14" x14ac:dyDescent="0.25">
      <c r="A134" s="21">
        <v>42370</v>
      </c>
      <c r="B134" s="22">
        <v>400</v>
      </c>
      <c r="C134" s="22">
        <v>300</v>
      </c>
      <c r="D134" s="22">
        <v>300</v>
      </c>
      <c r="L134" s="24" t="s">
        <v>12</v>
      </c>
      <c r="M134" s="46">
        <f>SUMIFS(B$134:B$145,$A$134:$A$145,"&gt;="&amp;$M$133,$A$134:$A$145,$N$133)/SUMIFS(QRCode_Marketing!$G$2:$G$13,QRCode_Marketing!$A$2:$A$13,"&gt;="&amp;'Linked Charts'!$M$133,QRCode_Marketing!$A$2:$A$13,'Linked Charts'!$N$133)</f>
        <v>0.33746478873239438</v>
      </c>
      <c r="N134" s="46"/>
    </row>
    <row r="135" spans="1:14" x14ac:dyDescent="0.25">
      <c r="A135" s="32">
        <v>42401</v>
      </c>
      <c r="B135" s="34">
        <v>459</v>
      </c>
      <c r="C135" s="34">
        <v>320</v>
      </c>
      <c r="D135" s="34">
        <v>421</v>
      </c>
      <c r="L135" s="24" t="s">
        <v>14</v>
      </c>
      <c r="M135" s="46">
        <f>SUMIFS(C$134:C$145,$A$134:$A$145,"&gt;="&amp;$M$133,$A$134:$A$145,$N$133)/SUMIFS(QRCode_Marketing!$G$2:$G$13,QRCode_Marketing!$A$2:$A$13,"&gt;="&amp;'Linked Charts'!$M$133,QRCode_Marketing!$A$2:$A$13,'Linked Charts'!$N$133)</f>
        <v>0.18535211267605634</v>
      </c>
      <c r="N135" s="46"/>
    </row>
    <row r="136" spans="1:14" x14ac:dyDescent="0.25">
      <c r="A136" s="21">
        <v>42430</v>
      </c>
      <c r="B136" s="22">
        <v>500</v>
      </c>
      <c r="C136" s="22">
        <v>315</v>
      </c>
      <c r="D136" s="22">
        <v>395</v>
      </c>
      <c r="L136" s="24" t="s">
        <v>16</v>
      </c>
      <c r="M136" s="46">
        <f>SUMIFS(D$134:D$145,$A$134:$A$145,"&gt;="&amp;$M$133,$A$134:$A$145,$N$133)/SUMIFS(QRCode_Marketing!$G$2:$G$13,QRCode_Marketing!$A$2:$A$13,"&gt;="&amp;'Linked Charts'!$M$133,QRCode_Marketing!$A$2:$A$13,'Linked Charts'!$N$133)</f>
        <v>0.47718309859154928</v>
      </c>
      <c r="N136" s="46"/>
    </row>
    <row r="137" spans="1:14" x14ac:dyDescent="0.25">
      <c r="A137" s="32">
        <v>42461</v>
      </c>
      <c r="B137" s="34">
        <v>520</v>
      </c>
      <c r="C137" s="34">
        <v>321</v>
      </c>
      <c r="D137" s="34">
        <v>410</v>
      </c>
    </row>
    <row r="138" spans="1:14" x14ac:dyDescent="0.25">
      <c r="A138" s="21">
        <v>42491</v>
      </c>
      <c r="B138" s="22">
        <v>600</v>
      </c>
      <c r="C138" s="22">
        <v>319</v>
      </c>
      <c r="D138" s="22">
        <v>481</v>
      </c>
    </row>
    <row r="139" spans="1:14" x14ac:dyDescent="0.25">
      <c r="A139" s="32">
        <v>42522</v>
      </c>
      <c r="B139" s="34">
        <v>524</v>
      </c>
      <c r="C139" s="34">
        <v>327</v>
      </c>
      <c r="D139" s="34">
        <v>608</v>
      </c>
    </row>
    <row r="140" spans="1:14" x14ac:dyDescent="0.25">
      <c r="A140" s="21">
        <v>42552</v>
      </c>
      <c r="B140" s="22">
        <v>527</v>
      </c>
      <c r="C140" s="22">
        <v>322</v>
      </c>
      <c r="D140" s="22">
        <v>552</v>
      </c>
    </row>
    <row r="141" spans="1:14" x14ac:dyDescent="0.25">
      <c r="A141" s="32">
        <v>42583</v>
      </c>
      <c r="B141" s="34">
        <v>601</v>
      </c>
      <c r="C141" s="34">
        <v>329</v>
      </c>
      <c r="D141" s="34">
        <v>579</v>
      </c>
    </row>
    <row r="142" spans="1:14" x14ac:dyDescent="0.25">
      <c r="A142" s="21">
        <v>42614</v>
      </c>
      <c r="B142" s="22">
        <v>588</v>
      </c>
      <c r="C142" s="22">
        <v>335</v>
      </c>
      <c r="D142" s="22">
        <v>575</v>
      </c>
    </row>
    <row r="143" spans="1:14" x14ac:dyDescent="0.25">
      <c r="A143" s="32">
        <v>42644</v>
      </c>
      <c r="B143" s="34">
        <v>512</v>
      </c>
      <c r="C143" s="34">
        <v>333</v>
      </c>
      <c r="D143" s="34">
        <v>686</v>
      </c>
    </row>
    <row r="144" spans="1:14" x14ac:dyDescent="0.25">
      <c r="A144" s="21">
        <v>42675</v>
      </c>
      <c r="B144" s="22">
        <v>545</v>
      </c>
      <c r="C144" s="22">
        <v>341</v>
      </c>
      <c r="D144" s="22">
        <v>714</v>
      </c>
    </row>
    <row r="145" spans="1:4" x14ac:dyDescent="0.25">
      <c r="A145" s="32">
        <v>42705</v>
      </c>
      <c r="B145" s="34">
        <v>599</v>
      </c>
      <c r="C145" s="34">
        <v>329</v>
      </c>
      <c r="D145" s="34">
        <v>847</v>
      </c>
    </row>
  </sheetData>
  <mergeCells count="11">
    <mergeCell ref="L117:L118"/>
    <mergeCell ref="M119:N119"/>
    <mergeCell ref="M120:N120"/>
    <mergeCell ref="M121:N121"/>
    <mergeCell ref="M123:N123"/>
    <mergeCell ref="M122:N122"/>
    <mergeCell ref="M124:N124"/>
    <mergeCell ref="M134:N134"/>
    <mergeCell ref="M135:N135"/>
    <mergeCell ref="M136:N136"/>
    <mergeCell ref="L132:L1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C5:C19"/>
  <sheetViews>
    <sheetView tabSelected="1" zoomScaleNormal="100" workbookViewId="0">
      <selection activeCell="C14" sqref="C14"/>
    </sheetView>
  </sheetViews>
  <sheetFormatPr defaultRowHeight="15" x14ac:dyDescent="0.25"/>
  <cols>
    <col min="1" max="1" width="2.7109375" style="13" customWidth="1"/>
    <col min="2" max="2" width="10.28515625" style="13" customWidth="1"/>
    <col min="3" max="3" width="17.42578125" style="13" customWidth="1"/>
    <col min="4" max="4" width="2.140625" style="13" customWidth="1"/>
    <col min="5" max="5" width="10" style="13" customWidth="1"/>
    <col min="6" max="16384" width="9.140625" style="13"/>
  </cols>
  <sheetData>
    <row r="5" spans="3:3" ht="15" customHeight="1" x14ac:dyDescent="0.25"/>
    <row r="6" spans="3:3" ht="15" customHeight="1" x14ac:dyDescent="0.25"/>
    <row r="7" spans="3:3" ht="15" customHeight="1" x14ac:dyDescent="0.25"/>
    <row r="8" spans="3:3" ht="15" customHeight="1" x14ac:dyDescent="0.25"/>
    <row r="9" spans="3:3" ht="15" customHeight="1" x14ac:dyDescent="0.25"/>
    <row r="10" spans="3:3" ht="15" customHeight="1" x14ac:dyDescent="0.25"/>
    <row r="11" spans="3:3" ht="15" customHeight="1" x14ac:dyDescent="0.25"/>
    <row r="12" spans="3:3" x14ac:dyDescent="0.25">
      <c r="C12" s="14" t="s">
        <v>9</v>
      </c>
    </row>
    <row r="14" spans="3:3" x14ac:dyDescent="0.25">
      <c r="C14" s="15">
        <v>42370</v>
      </c>
    </row>
    <row r="15" spans="3:3" ht="3.75" customHeight="1" x14ac:dyDescent="0.25"/>
    <row r="16" spans="3:3" ht="15" customHeight="1" x14ac:dyDescent="0.25">
      <c r="C16" s="15">
        <v>42705</v>
      </c>
    </row>
    <row r="17" ht="5.25" customHeight="1" x14ac:dyDescent="0.25"/>
    <row r="19" ht="3.75" customHeight="1" x14ac:dyDescent="0.25"/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Ref!$C$2:$C$4</xm:f>
          </x14:formula1>
          <xm:sqref>C12</xm:sqref>
        </x14:dataValidation>
        <x14:dataValidation type="list" allowBlank="1" showInputMessage="1" showErrorMessage="1">
          <x14:formula1>
            <xm:f>Ref!$A$2:$A$13</xm:f>
          </x14:formula1>
          <xm:sqref>C16 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QRCode_Marketing</vt:lpstr>
      <vt:lpstr>Ref</vt:lpstr>
      <vt:lpstr>Calc</vt:lpstr>
      <vt:lpstr>Linked Charts</vt:lpstr>
      <vt:lpstr>DASHBOARD</vt:lpstr>
      <vt:lpstr>Conversions</vt:lpstr>
      <vt:lpstr>Scans</vt:lpstr>
      <vt:lpstr>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mneme</cp:lastModifiedBy>
  <dcterms:created xsi:type="dcterms:W3CDTF">2019-10-13T11:50:14Z</dcterms:created>
  <dcterms:modified xsi:type="dcterms:W3CDTF">2023-08-09T10:09:46Z</dcterms:modified>
</cp:coreProperties>
</file>