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Documents\GitHub\Biochemie\Tag 3 Auswertung\"/>
    </mc:Choice>
  </mc:AlternateContent>
  <xr:revisionPtr revIDLastSave="0" documentId="13_ncr:1_{C358257D-C3AF-4E2A-980E-C50076ECB45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2" l="1"/>
  <c r="C81" i="2"/>
  <c r="C80" i="2"/>
  <c r="V25" i="2"/>
  <c r="D40" i="2" l="1"/>
  <c r="D41" i="2"/>
  <c r="D42" i="2"/>
  <c r="D43" i="2"/>
  <c r="D44" i="2"/>
  <c r="D45" i="2"/>
  <c r="D46" i="2"/>
  <c r="D39" i="2"/>
  <c r="V26" i="2"/>
  <c r="V27" i="2"/>
  <c r="V28" i="2"/>
  <c r="V29" i="2"/>
  <c r="V30" i="2"/>
  <c r="V31" i="2"/>
  <c r="V32" i="2"/>
  <c r="S26" i="2"/>
  <c r="S27" i="2"/>
  <c r="S28" i="2"/>
  <c r="S29" i="2"/>
  <c r="S30" i="2"/>
  <c r="S31" i="2"/>
  <c r="S32" i="2"/>
  <c r="S25" i="2"/>
  <c r="P30" i="2"/>
  <c r="P31" i="2"/>
  <c r="P32" i="2"/>
  <c r="P26" i="2"/>
  <c r="P27" i="2"/>
  <c r="P28" i="2"/>
  <c r="P29" i="2"/>
  <c r="P25" i="2"/>
  <c r="S39" i="2" l="1"/>
  <c r="C74" i="2" s="1"/>
  <c r="I74" i="2" s="1"/>
  <c r="P35" i="2"/>
  <c r="P40" i="2"/>
  <c r="P39" i="2"/>
  <c r="P38" i="2"/>
  <c r="P41" i="2"/>
  <c r="S40" i="2"/>
  <c r="C75" i="2" s="1"/>
  <c r="I75" i="2" s="1"/>
  <c r="V42" i="2"/>
  <c r="D77" i="2" s="1"/>
  <c r="J77" i="2" s="1"/>
  <c r="V36" i="2"/>
  <c r="D71" i="2" s="1"/>
  <c r="J71" i="2" s="1"/>
  <c r="V41" i="2"/>
  <c r="D76" i="2" s="1"/>
  <c r="J76" i="2" s="1"/>
  <c r="S38" i="2"/>
  <c r="C73" i="2" s="1"/>
  <c r="V40" i="2"/>
  <c r="D75" i="2" s="1"/>
  <c r="J75" i="2" s="1"/>
  <c r="P37" i="2"/>
  <c r="S35" i="2"/>
  <c r="C70" i="2" s="1"/>
  <c r="I70" i="2" s="1"/>
  <c r="S37" i="2"/>
  <c r="C72" i="2" s="1"/>
  <c r="I72" i="2" s="1"/>
  <c r="V39" i="2"/>
  <c r="D74" i="2" s="1"/>
  <c r="J74" i="2" s="1"/>
  <c r="P36" i="2"/>
  <c r="S42" i="2"/>
  <c r="C77" i="2" s="1"/>
  <c r="I77" i="2" s="1"/>
  <c r="S36" i="2"/>
  <c r="C71" i="2" s="1"/>
  <c r="I71" i="2" s="1"/>
  <c r="V38" i="2"/>
  <c r="D73" i="2" s="1"/>
  <c r="J73" i="2" s="1"/>
  <c r="S41" i="2"/>
  <c r="C76" i="2" s="1"/>
  <c r="I76" i="2" s="1"/>
  <c r="V35" i="2"/>
  <c r="D70" i="2" s="1"/>
  <c r="J70" i="2" s="1"/>
  <c r="V37" i="2"/>
  <c r="D72" i="2" s="1"/>
  <c r="J72" i="2" s="1"/>
  <c r="I73" i="2" l="1"/>
  <c r="C79" i="2"/>
  <c r="G80" i="2"/>
  <c r="G81" i="2"/>
  <c r="K81" i="2"/>
  <c r="K80" i="2"/>
  <c r="G73" i="2"/>
  <c r="G72" i="2"/>
  <c r="C89" i="2"/>
  <c r="H82" i="2" l="1"/>
  <c r="G82" i="2"/>
  <c r="L82" i="2"/>
  <c r="K82" i="2"/>
  <c r="G74" i="2"/>
  <c r="G75" i="2"/>
  <c r="C90" i="2"/>
  <c r="C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<sst xmlns="http://schemas.openxmlformats.org/spreadsheetml/2006/main" count="92" uniqueCount="73">
  <si>
    <t>Application: Tecan i-control</t>
  </si>
  <si>
    <t>Tecan i-control , 1.11.1.0</t>
  </si>
  <si>
    <t>Device: infinite 200Pro</t>
  </si>
  <si>
    <t>Serial number: 1411007936</t>
  </si>
  <si>
    <t>Serial number of connected stacker:</t>
  </si>
  <si>
    <t>Firmware: V_3.37_07/12_Infinite (Jul 20 2012/13.56.47)</t>
  </si>
  <si>
    <t>MAI, V_3.37_07/12_Infinite (Jul 20 2012/13.56.47)</t>
  </si>
  <si>
    <t>Date:</t>
  </si>
  <si>
    <t>18.05.2022</t>
  </si>
  <si>
    <t>Time:</t>
  </si>
  <si>
    <t>15:05:19</t>
  </si>
  <si>
    <t>System</t>
  </si>
  <si>
    <t>TECAN1</t>
  </si>
  <si>
    <t>User</t>
  </si>
  <si>
    <t>tecan1\Margarita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</si>
  <si>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</si>
  <si>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</si>
  <si>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</si>
  <si>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</si>
  <si>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</si>
  <si>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</si>
  <si>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</si>
  <si>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</si>
  <si>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</si>
  <si>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</si>
  <si>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</si>
  <si>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</si>
  <si>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</si>
  <si>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</si>
  <si>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</si>
  <si>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</si>
  <si>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</si>
  <si>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</si>
  <si>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</si>
  <si>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18.05.2022 15:05:20</t>
  </si>
  <si>
    <t>Temperature: 25.3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</si>
  <si>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</si>
  <si>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</si>
  <si>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</si>
  <si>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</si>
  <si>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</si>
  <si>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</si>
  <si>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</si>
  <si>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</si>
  <si>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</si>
  <si>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</si>
  <si>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18.05.2022 15:05:51</t>
  </si>
  <si>
    <t>means of bsa</t>
  </si>
  <si>
    <t>means M</t>
  </si>
  <si>
    <t>means H</t>
  </si>
  <si>
    <t>means S</t>
  </si>
  <si>
    <t>means P</t>
  </si>
  <si>
    <t>corrected means</t>
  </si>
  <si>
    <t>bsa</t>
  </si>
  <si>
    <t>M</t>
  </si>
  <si>
    <t>S</t>
  </si>
  <si>
    <t>P</t>
  </si>
  <si>
    <t>Mittelwert</t>
  </si>
  <si>
    <t>Mittelwert korrigiert</t>
  </si>
  <si>
    <t>Standardabweichung</t>
  </si>
  <si>
    <t>real protein concentrations</t>
  </si>
  <si>
    <t>negative Werte sind unreliable</t>
  </si>
  <si>
    <t>real concentrations undiluted</t>
  </si>
  <si>
    <t>GFP yield= P/S</t>
  </si>
  <si>
    <t>wieviel GFP konnten wir aus S rausnehmen?</t>
  </si>
  <si>
    <t>Volumen für 4.1</t>
  </si>
  <si>
    <t>x = (y-0,0083)/0.1879</t>
  </si>
  <si>
    <t>100,50,10</t>
  </si>
  <si>
    <t>MW</t>
  </si>
  <si>
    <t>SD</t>
  </si>
  <si>
    <t>KI</t>
  </si>
  <si>
    <t xml:space="preserve">Obere Grenze </t>
  </si>
  <si>
    <t>Untere Grenze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</si>
</sst>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0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14" borderId="0" xfId="0" applyFont="1" applyFill="1"/>
    <xf numFmtId="0" fontId="0" fillId="0" borderId="0" xfId="0" applyFill="1"/>
    <xf numFmtId="0" fontId="4" fillId="13" borderId="0" xfId="0" applyFont="1" applyFill="1"/>
    <xf numFmtId="0" fontId="0" fillId="14" borderId="0" xfId="0" applyFill="1"/>
    <xf numFmtId="0" fontId="4" fillId="3" borderId="0" xfId="0" applyFont="1" applyFill="1"/>
    <xf numFmtId="0" fontId="4" fillId="11" borderId="0" xfId="0" applyFont="1" applyFill="1"/>
    <xf numFmtId="0" fontId="0" fillId="0" borderId="0" xfId="0"/>
    <xf numFmtId="0" fontId="0" fillId="0" borderId="0" xfId="0" quotePrefix="1"/>
    <xf numFmtId="0" fontId="0" fillId="3" borderId="0" xfId="0" applyFill="1"/>
    <xf numFmtId="0" fontId="0" fillId="15" borderId="0" xfId="0" applyFill="1"/>
    <xf numFmtId="0" fontId="4" fillId="15" borderId="0" xfId="0" applyFont="1" applyFill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</a:t>
            </a: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Sheet0!$A$39:$A$45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</c:numCache>
            </c:numRef>
          </c:xVal>
          <c:yVal>
            <c:numRef>
              <c:f>Sheet0!$C$39:$C$45</c:f>
              <c:numCache>
                <c:formatCode>General</c:formatCode>
                <c:ptCount val="7"/>
                <c:pt idx="0">
                  <c:v>0</c:v>
                </c:pt>
                <c:pt idx="1">
                  <c:v>1.8266667922337859E-2</c:v>
                </c:pt>
                <c:pt idx="2">
                  <c:v>4.5299986998240144E-2</c:v>
                </c:pt>
                <c:pt idx="3">
                  <c:v>0.11109999815622965</c:v>
                </c:pt>
                <c:pt idx="4">
                  <c:v>0.16906665762265524</c:v>
                </c:pt>
                <c:pt idx="5">
                  <c:v>0.20246666669845578</c:v>
                </c:pt>
                <c:pt idx="6">
                  <c:v>0.30293333530426025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C-4C33-A3C0-F7C3A696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77824"/>
        <c:axId val="1894579904"/>
      </c:scatterChart>
      <c:valAx>
        <c:axId val="18945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4579904"/>
        <c:crosses val="autoZero"/>
        <c:crossBetween val="midCat"/>
      </c:valAx>
      <c:valAx>
        <c:axId val="18945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Mittelwert der Absorptionen korrigiert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45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1046499</xdr:colOff>
      <xdr:row>49</xdr:row>
      <xdr:rowOff>1465</xdr:rowOff>
    </xdr:from>
    <xdr:to>
      <xdr:col>6</xdr:col>
      <xdr:colOff>142695</xdr:colOff>
      <xdr:row>66</xdr:row>
      <xdr:rowOff>64214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3544D-41C0-2FD7-781A-BADB4841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71" zoomScale="120" zoomScaleNormal="120" workbookViewId="0">
      <selection activeCell="C82" sqref="C82"/>
    </sheetView>
  </sheetViews>
  <sheetFormatPr baseColWidth="10" defaultRowHeight="14.5" x14ac:dyDescent="0.35"/>
  <cols>
    <col min="1" max="1" width="15.08984375" customWidth="1"/>
    <col min="2" max="2" width="17.81640625" customWidth="1"/>
    <col min="3" max="3" width="19.453125" customWidth="1"/>
  </cols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t="s">
        <v>8</v>
      </c>
    </row>
    <row r="6" spans="1:12" x14ac:dyDescent="0.35">
      <c r="A6" t="s">
        <v>9</v>
      </c>
      <c r="B6" s="1" t="s">
        <v>10</v>
      </c>
    </row>
    <row r="9" spans="1:12" x14ac:dyDescent="0.35">
      <c r="A9" t="s">
        <v>11</v>
      </c>
      <c r="E9" t="s">
        <v>12</v>
      </c>
    </row>
    <row r="10" spans="1:12" x14ac:dyDescent="0.35">
      <c r="A10" t="s">
        <v>13</v>
      </c>
      <c r="E10" t="s">
        <v>14</v>
      </c>
    </row>
    <row r="11" spans="1:12" x14ac:dyDescent="0.35">
      <c r="A11" t="s">
        <v>15</v>
      </c>
      <c r="E11" t="s">
        <v>16</v>
      </c>
    </row>
    <row r="12" spans="1:12" x14ac:dyDescent="0.35">
      <c r="A12" t="s">
        <v>17</v>
      </c>
    </row>
    <row r="14" spans="1:12" x14ac:dyDescent="0.35">
      <c r="A14" s="2" t="s">
        <v>18</v>
      </c>
      <c r="B14" s="2"/>
      <c r="C14" s="2"/>
      <c r="D14" s="2"/>
      <c r="E14" s="2">
        <v>1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3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8" spans="1:22" x14ac:dyDescent="0.35">
      <c r="A18" t="s">
        <v>22</v>
      </c>
    </row>
    <row r="19" spans="1:22" x14ac:dyDescent="0.35">
      <c r="A19" t="s">
        <v>23</v>
      </c>
      <c r="E19" t="s">
        <v>24</v>
      </c>
    </row>
    <row r="20" spans="1:22" x14ac:dyDescent="0.35">
      <c r="A20" t="s">
        <v>25</v>
      </c>
      <c r="E20">
        <v>595</v>
      </c>
      <c r="F20" t="s">
        <v>26</v>
      </c>
    </row>
    <row r="21" spans="1:22" x14ac:dyDescent="0.35">
      <c r="A21" t="s">
        <v>27</v>
      </c>
      <c r="E21">
        <v>9</v>
      </c>
      <c r="F21" t="s">
        <v>26</v>
      </c>
    </row>
    <row r="22" spans="1:22" x14ac:dyDescent="0.35">
      <c r="A22" t="s">
        <v>28</v>
      </c>
      <c r="E22">
        <v>10</v>
      </c>
    </row>
    <row r="23" spans="1:22" x14ac:dyDescent="0.35">
      <c r="A23" t="s">
        <v>29</v>
      </c>
      <c r="E23">
        <v>0</v>
      </c>
      <c r="F23" t="s">
        <v>30</v>
      </c>
    </row>
    <row r="24" spans="1:22" x14ac:dyDescent="0.35">
      <c r="A24" t="s">
        <v>31</v>
      </c>
      <c r="E24" t="s">
        <v>32</v>
      </c>
    </row>
    <row r="25" spans="1:22" x14ac:dyDescent="0.35">
      <c r="A25" t="s">
        <v>33</v>
      </c>
      <c r="B25" s="1" t="s">
        <v>34</v>
      </c>
      <c r="O25" t="s">
        <v>47</v>
      </c>
      <c r="P25">
        <f t="shared" ref="P25:P32" si="0">AVERAGE(B29:D29)</f>
        <v>0.24630000193913767</v>
      </c>
      <c r="R25" t="s">
        <v>48</v>
      </c>
      <c r="S25">
        <f t="shared" ref="S25:S32" si="1">AVERAGE(E29:G29)</f>
        <v>0.24516666928927103</v>
      </c>
      <c r="U25" t="s">
        <v>50</v>
      </c>
      <c r="V25">
        <f>AVERAGE(H29:J29)</f>
        <v>0.26289999485015869</v>
      </c>
    </row>
    <row r="26" spans="1:22" x14ac:dyDescent="0.35">
      <c r="P26">
        <f t="shared" si="0"/>
        <v>0.26456666986147565</v>
      </c>
      <c r="S26">
        <f t="shared" si="1"/>
        <v>0.24803332984447479</v>
      </c>
      <c r="V26">
        <f t="shared" ref="V26:V32" si="2">AVERAGE(H30:J30)</f>
        <v>0.29040000836054486</v>
      </c>
    </row>
    <row r="27" spans="1:22" x14ac:dyDescent="0.35">
      <c r="B27" t="s">
        <v>35</v>
      </c>
      <c r="P27">
        <f t="shared" si="0"/>
        <v>0.29159998893737793</v>
      </c>
      <c r="S27">
        <f t="shared" si="1"/>
        <v>0.24933333198229471</v>
      </c>
      <c r="V27">
        <f t="shared" si="2"/>
        <v>0.41543333729108173</v>
      </c>
    </row>
    <row r="28" spans="1:22" x14ac:dyDescent="0.35">
      <c r="A28" s="3" t="s">
        <v>36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P28">
        <f t="shared" si="0"/>
        <v>0.35740000009536743</v>
      </c>
      <c r="S28">
        <f t="shared" si="1"/>
        <v>0.27176667253176373</v>
      </c>
      <c r="V28">
        <f t="shared" si="2"/>
        <v>0.96526668469111121</v>
      </c>
    </row>
    <row r="29" spans="1:22" x14ac:dyDescent="0.35">
      <c r="A29" s="3" t="s">
        <v>37</v>
      </c>
      <c r="B29" s="4">
        <v>0.238900005817413</v>
      </c>
      <c r="C29" s="4">
        <v>0.25020000338554382</v>
      </c>
      <c r="D29" s="4">
        <v>0.24979999661445618</v>
      </c>
      <c r="E29" s="5">
        <v>0.2476000040769577</v>
      </c>
      <c r="F29" s="5">
        <v>0.24410000443458557</v>
      </c>
      <c r="G29" s="5">
        <v>0.24379999935626984</v>
      </c>
      <c r="H29" s="7">
        <v>0.26589998602867126</v>
      </c>
      <c r="I29" s="7">
        <v>0.25990000367164612</v>
      </c>
      <c r="J29" s="7"/>
      <c r="P29">
        <f t="shared" si="0"/>
        <v>0.41536665956179303</v>
      </c>
      <c r="R29" t="s">
        <v>49</v>
      </c>
      <c r="S29">
        <f t="shared" si="1"/>
        <v>0.2688000003496806</v>
      </c>
      <c r="U29" t="s">
        <v>51</v>
      </c>
      <c r="V29">
        <f t="shared" si="2"/>
        <v>0.26526666680971783</v>
      </c>
    </row>
    <row r="30" spans="1:22" x14ac:dyDescent="0.35">
      <c r="A30" s="3" t="s">
        <v>38</v>
      </c>
      <c r="B30" s="4">
        <v>0.25580000877380371</v>
      </c>
      <c r="C30" s="4">
        <v>0.26620000600814819</v>
      </c>
      <c r="D30" s="4">
        <v>0.27169999480247498</v>
      </c>
      <c r="E30" s="5">
        <v>0.24529999494552612</v>
      </c>
      <c r="F30" s="5">
        <v>0.24879999458789825</v>
      </c>
      <c r="G30" s="5">
        <v>0.25</v>
      </c>
      <c r="H30" s="7">
        <v>0.25350001454353333</v>
      </c>
      <c r="I30" s="7">
        <v>0.29829999804496765</v>
      </c>
      <c r="J30" s="7">
        <v>0.31940001249313354</v>
      </c>
      <c r="P30">
        <f t="shared" si="0"/>
        <v>0.44876666863759357</v>
      </c>
      <c r="S30">
        <f t="shared" si="1"/>
        <v>0.30420000354448956</v>
      </c>
      <c r="V30">
        <f t="shared" si="2"/>
        <v>0.26369999349117279</v>
      </c>
    </row>
    <row r="31" spans="1:22" x14ac:dyDescent="0.35">
      <c r="A31" s="3" t="s">
        <v>39</v>
      </c>
      <c r="B31" s="4">
        <v>0.27939999103546143</v>
      </c>
      <c r="C31" s="4">
        <v>0.29609999060630798</v>
      </c>
      <c r="D31" s="4">
        <v>0.29929998517036438</v>
      </c>
      <c r="E31" s="5">
        <v>0.24410000443458557</v>
      </c>
      <c r="F31" s="5">
        <v>0.25290000438690186</v>
      </c>
      <c r="G31" s="5">
        <v>0.25099998712539673</v>
      </c>
      <c r="H31" s="7">
        <v>0.40110000967979431</v>
      </c>
      <c r="I31" s="7">
        <v>0.38319998979568481</v>
      </c>
      <c r="J31" s="7">
        <v>0.46200001239776611</v>
      </c>
      <c r="P31">
        <f t="shared" si="0"/>
        <v>0.54923333724339807</v>
      </c>
      <c r="S31">
        <f t="shared" si="1"/>
        <v>0.49640000859896344</v>
      </c>
      <c r="V31">
        <f t="shared" si="2"/>
        <v>0.26593332986036938</v>
      </c>
    </row>
    <row r="32" spans="1:22" x14ac:dyDescent="0.35">
      <c r="A32" s="3" t="s">
        <v>40</v>
      </c>
      <c r="B32" s="4">
        <v>0.34180000424385071</v>
      </c>
      <c r="C32" s="4">
        <v>0.36239999532699585</v>
      </c>
      <c r="D32" s="4">
        <v>0.36800000071525574</v>
      </c>
      <c r="E32" s="5">
        <v>0.2533000111579895</v>
      </c>
      <c r="F32" s="5">
        <v>0.25069999694824219</v>
      </c>
      <c r="G32" s="5">
        <v>0.31130000948905945</v>
      </c>
      <c r="H32" s="7">
        <v>0.86830002069473267</v>
      </c>
      <c r="I32" s="7">
        <v>0.90310001373291016</v>
      </c>
      <c r="J32" s="7">
        <v>1.1244000196456909</v>
      </c>
      <c r="P32">
        <f t="shared" si="0"/>
        <v>0.60956666866938269</v>
      </c>
      <c r="S32">
        <f t="shared" si="1"/>
        <v>1.1891333262125652</v>
      </c>
      <c r="V32">
        <f t="shared" si="2"/>
        <v>0.41010000308354694</v>
      </c>
    </row>
    <row r="33" spans="1:22" x14ac:dyDescent="0.35">
      <c r="A33" s="3" t="s">
        <v>41</v>
      </c>
      <c r="B33" s="4">
        <v>0.39219999313354492</v>
      </c>
      <c r="C33" s="4">
        <v>0.4293999969959259</v>
      </c>
      <c r="D33" s="4">
        <v>0.4244999885559082</v>
      </c>
      <c r="E33" s="6">
        <v>0.27419999241828918</v>
      </c>
      <c r="F33" s="6">
        <v>0.26739999651908875</v>
      </c>
      <c r="G33" s="6">
        <v>0.26480001211166382</v>
      </c>
      <c r="H33" s="8">
        <v>0.24670000374317169</v>
      </c>
      <c r="I33" s="8">
        <v>0.24339999258518219</v>
      </c>
      <c r="J33" s="8">
        <v>0.30570000410079956</v>
      </c>
    </row>
    <row r="34" spans="1:22" x14ac:dyDescent="0.35">
      <c r="A34" s="3" t="s">
        <v>42</v>
      </c>
      <c r="B34" s="4">
        <v>0.44760000705718994</v>
      </c>
      <c r="C34" s="4">
        <v>0.41949999332427979</v>
      </c>
      <c r="D34" s="4">
        <v>0.47920000553131104</v>
      </c>
      <c r="E34" s="6">
        <v>0.29370000958442688</v>
      </c>
      <c r="F34" s="6">
        <v>0.30500000715255737</v>
      </c>
      <c r="G34" s="6">
        <v>0.31389999389648438</v>
      </c>
      <c r="H34" s="8">
        <v>0.25389999151229858</v>
      </c>
      <c r="I34" s="8">
        <v>0.24699999392032623</v>
      </c>
      <c r="J34" s="8">
        <v>0.29019999504089355</v>
      </c>
      <c r="O34" t="s">
        <v>52</v>
      </c>
    </row>
    <row r="35" spans="1:22" x14ac:dyDescent="0.35">
      <c r="A35" s="3" t="s">
        <v>43</v>
      </c>
      <c r="B35" s="4">
        <v>0.53030002117156982</v>
      </c>
      <c r="C35" s="4">
        <v>0.55989998579025269</v>
      </c>
      <c r="D35" s="4">
        <v>0.55750000476837158</v>
      </c>
      <c r="E35" s="6">
        <v>0.48030000925064087</v>
      </c>
      <c r="F35" s="6">
        <v>0.48840001225471497</v>
      </c>
      <c r="G35" s="6">
        <v>0.52050000429153442</v>
      </c>
      <c r="H35" s="8">
        <v>0.25659999251365662</v>
      </c>
      <c r="I35" s="8">
        <v>0.24830000102519989</v>
      </c>
      <c r="J35" s="8">
        <v>0.29289999604225159</v>
      </c>
      <c r="O35" t="s">
        <v>53</v>
      </c>
      <c r="P35">
        <f>P26-$P$25</f>
        <v>1.826666792233797E-2</v>
      </c>
      <c r="R35" t="s">
        <v>54</v>
      </c>
      <c r="S35">
        <f t="shared" ref="S35:S42" si="3">S25-$P$25</f>
        <v>-1.1333326498666474E-3</v>
      </c>
      <c r="U35" t="s">
        <v>55</v>
      </c>
      <c r="V35">
        <f t="shared" ref="V35:V42" si="4">V25-$P$25</f>
        <v>1.6599992911021016E-2</v>
      </c>
    </row>
    <row r="36" spans="1:22" x14ac:dyDescent="0.35">
      <c r="A36" s="3" t="s">
        <v>44</v>
      </c>
      <c r="B36" s="4">
        <v>0.56980001926422119</v>
      </c>
      <c r="C36" s="4">
        <v>0.63470000028610229</v>
      </c>
      <c r="D36" s="4">
        <v>0.62419998645782471</v>
      </c>
      <c r="E36" s="6">
        <v>1.3233000040054321</v>
      </c>
      <c r="F36" s="6">
        <v>0.94609999656677246</v>
      </c>
      <c r="G36" s="6">
        <v>1.2979999780654907</v>
      </c>
      <c r="H36" s="8">
        <v>0.32649999856948853</v>
      </c>
      <c r="I36" s="8">
        <v>0.51039999723434448</v>
      </c>
      <c r="J36" s="8">
        <v>0.39340001344680786</v>
      </c>
      <c r="P36">
        <f t="shared" ref="P36:P41" si="5">P27-$P$25</f>
        <v>4.5299986998240255E-2</v>
      </c>
      <c r="S36">
        <f t="shared" si="3"/>
        <v>1.7333279053371176E-3</v>
      </c>
      <c r="V36">
        <f t="shared" si="4"/>
        <v>4.4100006421407184E-2</v>
      </c>
    </row>
    <row r="37" spans="1:22" x14ac:dyDescent="0.35">
      <c r="P37">
        <f t="shared" si="5"/>
        <v>0.11109999815622976</v>
      </c>
      <c r="S37">
        <f t="shared" si="3"/>
        <v>3.0333300431570343E-3</v>
      </c>
      <c r="V37">
        <f t="shared" si="4"/>
        <v>0.16913333535194405</v>
      </c>
    </row>
    <row r="38" spans="1:22" s="15" customFormat="1" x14ac:dyDescent="0.35">
      <c r="B38" s="15" t="s">
        <v>57</v>
      </c>
      <c r="C38" s="15" t="s">
        <v>58</v>
      </c>
      <c r="D38" s="15" t="s">
        <v>59</v>
      </c>
      <c r="O38"/>
      <c r="P38">
        <f t="shared" si="5"/>
        <v>0.16906665762265535</v>
      </c>
      <c r="Q38"/>
      <c r="R38"/>
      <c r="S38">
        <f t="shared" si="3"/>
        <v>2.5466670592626056E-2</v>
      </c>
      <c r="T38"/>
      <c r="U38"/>
      <c r="V38">
        <f t="shared" si="4"/>
        <v>0.71896668275197351</v>
      </c>
    </row>
    <row r="39" spans="1:22" x14ac:dyDescent="0.35">
      <c r="A39" s="4">
        <v>0</v>
      </c>
      <c r="B39">
        <v>0.24630000193913779</v>
      </c>
      <c r="C39" s="10">
        <v>0</v>
      </c>
      <c r="D39">
        <f>_xlfn.STDEV.S(B29:D29)</f>
        <v>6.4117047893196156E-3</v>
      </c>
      <c r="P39">
        <f t="shared" si="5"/>
        <v>0.20246666669845589</v>
      </c>
      <c r="R39" t="s">
        <v>44</v>
      </c>
      <c r="S39">
        <f>S29-$P$25</f>
        <v>2.2499998410542926E-2</v>
      </c>
      <c r="U39" t="s">
        <v>56</v>
      </c>
      <c r="V39">
        <f t="shared" si="4"/>
        <v>1.8966664870580158E-2</v>
      </c>
    </row>
    <row r="40" spans="1:22" x14ac:dyDescent="0.35">
      <c r="A40" s="4">
        <v>0.1</v>
      </c>
      <c r="B40">
        <v>0.26456666986147565</v>
      </c>
      <c r="C40" s="15">
        <v>1.8266667922337859E-2</v>
      </c>
      <c r="D40" s="15">
        <f t="shared" ref="D40:D46" si="6">_xlfn.STDEV.S(B30:D30)</f>
        <v>8.0748516490401073E-3</v>
      </c>
      <c r="P40">
        <f t="shared" si="5"/>
        <v>0.30293333530426036</v>
      </c>
      <c r="S40">
        <f t="shared" si="3"/>
        <v>5.7900001605351886E-2</v>
      </c>
      <c r="V40">
        <f t="shared" si="4"/>
        <v>1.7399991552035116E-2</v>
      </c>
    </row>
    <row r="41" spans="1:22" x14ac:dyDescent="0.35">
      <c r="A41" s="4">
        <v>0.25</v>
      </c>
      <c r="B41">
        <v>0.29159998893737793</v>
      </c>
      <c r="C41" s="15">
        <v>4.5299986998240144E-2</v>
      </c>
      <c r="D41" s="15">
        <f t="shared" si="6"/>
        <v>1.0685969909539E-2</v>
      </c>
      <c r="P41">
        <f t="shared" si="5"/>
        <v>0.36326666673024499</v>
      </c>
      <c r="S41">
        <f t="shared" si="3"/>
        <v>0.25010000665982579</v>
      </c>
      <c r="V41">
        <f t="shared" si="4"/>
        <v>1.9633327921231708E-2</v>
      </c>
    </row>
    <row r="42" spans="1:22" x14ac:dyDescent="0.35">
      <c r="A42" s="4">
        <v>0.5</v>
      </c>
      <c r="B42">
        <v>0.35740000009536743</v>
      </c>
      <c r="C42" s="15">
        <v>0.11109999815622965</v>
      </c>
      <c r="D42" s="15">
        <f t="shared" si="6"/>
        <v>1.3797098173624742E-2</v>
      </c>
      <c r="S42">
        <f t="shared" si="3"/>
        <v>0.94283332427342748</v>
      </c>
      <c r="V42">
        <f t="shared" si="4"/>
        <v>0.16380000114440926</v>
      </c>
    </row>
    <row r="43" spans="1:22" x14ac:dyDescent="0.35">
      <c r="A43" s="4">
        <v>0.75</v>
      </c>
      <c r="B43">
        <v>0.41536665956179303</v>
      </c>
      <c r="C43" s="15">
        <v>0.16906665762265524</v>
      </c>
      <c r="D43" s="15">
        <f t="shared" si="6"/>
        <v>2.021196046222011E-2</v>
      </c>
    </row>
    <row r="44" spans="1:22" x14ac:dyDescent="0.35">
      <c r="A44" s="4">
        <v>1</v>
      </c>
      <c r="B44">
        <v>0.44876666863759357</v>
      </c>
      <c r="C44" s="15">
        <v>0.20246666669845578</v>
      </c>
      <c r="D44" s="15">
        <f t="shared" si="6"/>
        <v>2.9867100441996586E-2</v>
      </c>
    </row>
    <row r="45" spans="1:22" x14ac:dyDescent="0.35">
      <c r="A45" s="4">
        <v>1.5</v>
      </c>
      <c r="B45">
        <v>0.54923333724339807</v>
      </c>
      <c r="C45" s="15">
        <v>0.30293333530426025</v>
      </c>
      <c r="D45" s="15">
        <f t="shared" si="6"/>
        <v>1.6440584549618623E-2</v>
      </c>
    </row>
    <row r="46" spans="1:22" x14ac:dyDescent="0.35">
      <c r="A46" s="4">
        <v>2</v>
      </c>
      <c r="B46">
        <v>0.60956666866938269</v>
      </c>
      <c r="C46" s="15">
        <v>0.36326666673024488</v>
      </c>
      <c r="D46" s="15">
        <f t="shared" si="6"/>
        <v>3.4836796297640242E-2</v>
      </c>
    </row>
    <row r="47" spans="1:22" x14ac:dyDescent="0.35">
      <c r="A47" s="4"/>
    </row>
    <row r="48" spans="1:22" x14ac:dyDescent="0.35">
      <c r="A48" t="s">
        <v>45</v>
      </c>
      <c r="B48" s="1" t="s">
        <v>46</v>
      </c>
    </row>
    <row r="49" spans="2:10" s="15" customFormat="1" x14ac:dyDescent="0.35">
      <c r="B49" s="16"/>
    </row>
    <row r="50" spans="2:10" ht="16" customHeight="1" x14ac:dyDescent="0.35"/>
    <row r="51" spans="2:10" x14ac:dyDescent="0.35">
      <c r="J51">
        <v>8.3000000000000001E-3</v>
      </c>
    </row>
    <row r="52" spans="2:10" x14ac:dyDescent="0.35">
      <c r="J52">
        <v>0.18790000000000001</v>
      </c>
    </row>
    <row r="66" spans="2:12" x14ac:dyDescent="0.35">
      <c r="L66" t="s">
        <v>67</v>
      </c>
    </row>
    <row r="69" spans="2:12" x14ac:dyDescent="0.35">
      <c r="B69" t="s">
        <v>66</v>
      </c>
      <c r="C69" s="10" t="s">
        <v>60</v>
      </c>
    </row>
    <row r="70" spans="2:12" x14ac:dyDescent="0.35">
      <c r="B70" t="s">
        <v>54</v>
      </c>
      <c r="C70" s="13">
        <f>(S35-0.0083)/0.1879</f>
        <v>-5.0204005587369066E-2</v>
      </c>
      <c r="D70" s="9">
        <f>(V35-J51)/J52</f>
        <v>4.4172394417355064E-2</v>
      </c>
      <c r="E70" t="s">
        <v>55</v>
      </c>
      <c r="F70" t="s">
        <v>61</v>
      </c>
      <c r="I70" s="13">
        <f>C70 *100</f>
        <v>-5.0204005587369069</v>
      </c>
      <c r="J70" s="18">
        <f>D70 *100</f>
        <v>4.4172394417355063</v>
      </c>
    </row>
    <row r="71" spans="2:12" x14ac:dyDescent="0.35">
      <c r="C71" s="13">
        <f>(S36-J51)/J52</f>
        <v>-3.4947696086550732E-2</v>
      </c>
      <c r="D71" s="12">
        <f>(V36-J51)/J52</f>
        <v>0.19052691017247037</v>
      </c>
      <c r="I71" s="13">
        <f>C71 *50</f>
        <v>-1.7473848043275366</v>
      </c>
      <c r="J71" s="19">
        <f>D71 * 50</f>
        <v>9.5263455086235176</v>
      </c>
    </row>
    <row r="72" spans="2:12" x14ac:dyDescent="0.35">
      <c r="C72" s="13">
        <f>(S37-J51)/J52</f>
        <v>-2.8029110999696464E-2</v>
      </c>
      <c r="D72" s="12">
        <f>(V37-J51)/J52</f>
        <v>0.85595175812636526</v>
      </c>
      <c r="F72" s="12" t="s">
        <v>68</v>
      </c>
      <c r="G72" s="12">
        <f>AVERAGE(J70:J73)</f>
        <v>6.571314061261142</v>
      </c>
      <c r="I72" s="13">
        <f>C72 *10</f>
        <v>-0.28029110999696466</v>
      </c>
      <c r="J72" s="18">
        <f>D72 *10</f>
        <v>8.5595175812636519</v>
      </c>
    </row>
    <row r="73" spans="2:12" x14ac:dyDescent="0.35">
      <c r="C73" s="13">
        <f>(S38-J51)/J52</f>
        <v>9.1360673723395708E-2</v>
      </c>
      <c r="D73" s="9">
        <f>(V38-J51)/J52</f>
        <v>3.7821537134218919</v>
      </c>
      <c r="F73" s="12" t="s">
        <v>69</v>
      </c>
      <c r="G73" s="12">
        <f>_xlfn.STDEV.S(J70:J73)</f>
        <v>2.8927851057584757</v>
      </c>
      <c r="I73" s="17">
        <f>C73</f>
        <v>9.1360673723395708E-2</v>
      </c>
      <c r="J73" s="18">
        <f>D73</f>
        <v>3.7821537134218919</v>
      </c>
    </row>
    <row r="74" spans="2:12" x14ac:dyDescent="0.35">
      <c r="B74" t="s">
        <v>44</v>
      </c>
      <c r="C74" s="6">
        <f>(S39-J51)/J52</f>
        <v>7.5572104366912848E-2</v>
      </c>
      <c r="D74" s="11">
        <f>(V39-J51)/J52</f>
        <v>5.6767774723683648E-2</v>
      </c>
      <c r="E74" t="s">
        <v>56</v>
      </c>
      <c r="F74" s="12" t="s">
        <v>71</v>
      </c>
      <c r="G74" s="12">
        <f xml:space="preserve"> G72 + G73</f>
        <v>9.4640991670196186</v>
      </c>
      <c r="I74" s="6">
        <f t="shared" ref="I74" si="7">C74 *100</f>
        <v>7.5572104366912844</v>
      </c>
      <c r="J74" s="11">
        <f t="shared" ref="J74" si="8">D74 *100</f>
        <v>5.6767774723683644</v>
      </c>
    </row>
    <row r="75" spans="2:12" x14ac:dyDescent="0.35">
      <c r="C75" s="6">
        <f>(S40-J51)/J52</f>
        <v>0.26397020545690197</v>
      </c>
      <c r="D75" s="11">
        <f>(V40-J51)/J52</f>
        <v>4.8429971006041059E-2</v>
      </c>
      <c r="F75" s="12" t="s">
        <v>72</v>
      </c>
      <c r="G75" s="12">
        <f xml:space="preserve"> G72 - G73</f>
        <v>3.6785289555026663</v>
      </c>
      <c r="I75" s="6">
        <f>C75 *50</f>
        <v>13.198510272845098</v>
      </c>
      <c r="J75" s="8">
        <f>D75 *50</f>
        <v>2.421498550302053</v>
      </c>
    </row>
    <row r="76" spans="2:12" x14ac:dyDescent="0.35">
      <c r="C76" s="14">
        <f>(S41-J51)/J52</f>
        <v>1.2868547453955603</v>
      </c>
      <c r="D76" s="11">
        <f>(V41-J51)/J52</f>
        <v>6.0315741996975557E-2</v>
      </c>
      <c r="I76" s="6">
        <f>C76 *10</f>
        <v>12.868547453955603</v>
      </c>
      <c r="J76" s="8">
        <f>D76 *10</f>
        <v>0.60315741996975558</v>
      </c>
    </row>
    <row r="77" spans="2:12" x14ac:dyDescent="0.35">
      <c r="C77" s="14">
        <f>(S42-J51)/J52</f>
        <v>4.9735674522268623</v>
      </c>
      <c r="D77" s="8">
        <f>(V42-J51)/J52</f>
        <v>0.82756786133267302</v>
      </c>
      <c r="I77" s="14">
        <f>C77</f>
        <v>4.9735674522268623</v>
      </c>
      <c r="J77" s="8">
        <f>D77</f>
        <v>0.82756786133267302</v>
      </c>
    </row>
    <row r="78" spans="2:12" x14ac:dyDescent="0.35">
      <c r="C78" s="15"/>
    </row>
    <row r="79" spans="2:12" s="15" customFormat="1" x14ac:dyDescent="0.35">
      <c r="B79" t="s">
        <v>62</v>
      </c>
      <c r="C79" s="17">
        <f>C73</f>
        <v>9.1360673723395708E-2</v>
      </c>
      <c r="D79" s="15" t="s">
        <v>54</v>
      </c>
    </row>
    <row r="80" spans="2:12" x14ac:dyDescent="0.35">
      <c r="C80" s="6">
        <f>AVERAGE(I75:I76)</f>
        <v>13.033528863400351</v>
      </c>
      <c r="D80" t="s">
        <v>44</v>
      </c>
      <c r="F80" s="8" t="s">
        <v>68</v>
      </c>
      <c r="G80" s="8">
        <f>AVERAGE(J74:J77)</f>
        <v>2.3822503259932115</v>
      </c>
      <c r="H80" s="8"/>
      <c r="J80" s="6" t="s">
        <v>68</v>
      </c>
      <c r="K80" s="6">
        <f>AVERAGE(I74:I77)</f>
        <v>9.6494589039297125</v>
      </c>
      <c r="L80" s="6"/>
    </row>
    <row r="81" spans="2:12" x14ac:dyDescent="0.35">
      <c r="C81" s="12">
        <f>AVERAGE(J71:J72)</f>
        <v>9.0429315449435848</v>
      </c>
      <c r="D81" t="s">
        <v>55</v>
      </c>
      <c r="F81" s="8" t="s">
        <v>69</v>
      </c>
      <c r="G81" s="8">
        <f>_xlfn.STDEV.S(J74:J77)</f>
        <v>2.3407732821655438</v>
      </c>
      <c r="H81" s="8"/>
      <c r="J81" s="6" t="s">
        <v>69</v>
      </c>
      <c r="K81" s="6">
        <f>_xlfn.STDEV.S(I74:I77)</f>
        <v>4.0496815195303633</v>
      </c>
      <c r="L81" s="6"/>
    </row>
    <row r="82" spans="2:12" x14ac:dyDescent="0.35">
      <c r="C82" s="8">
        <f>J77</f>
        <v>0.82756786133267302</v>
      </c>
      <c r="D82" t="s">
        <v>56</v>
      </c>
      <c r="F82" s="8" t="s">
        <v>70</v>
      </c>
      <c r="G82" s="8">
        <f xml:space="preserve"> G80 - G81</f>
        <v>4.1477043827667703E-2</v>
      </c>
      <c r="H82" s="8">
        <f xml:space="preserve"> G80 + G81</f>
        <v>4.7230236081587549</v>
      </c>
      <c r="J82" s="6" t="s">
        <v>70</v>
      </c>
      <c r="K82" s="6">
        <f xml:space="preserve"> K80 + K81</f>
        <v>13.699140423460076</v>
      </c>
      <c r="L82" s="6">
        <f>K80 -K81</f>
        <v>5.5997773843993492</v>
      </c>
    </row>
    <row r="84" spans="2:12" x14ac:dyDescent="0.35">
      <c r="B84" t="s">
        <v>63</v>
      </c>
      <c r="C84">
        <f>C82/C81</f>
        <v>9.1515440233030751E-2</v>
      </c>
      <c r="E84" t="s">
        <v>64</v>
      </c>
    </row>
    <row r="88" spans="2:12" x14ac:dyDescent="0.35">
      <c r="B88" t="s">
        <v>65</v>
      </c>
      <c r="C88" s="17">
        <v>60</v>
      </c>
      <c r="D88" s="17" t="s">
        <v>54</v>
      </c>
    </row>
    <row r="89" spans="2:12" x14ac:dyDescent="0.35">
      <c r="C89" s="6">
        <f>60*C82/C80</f>
        <v>3.8097181661518187</v>
      </c>
      <c r="D89" s="6" t="s">
        <v>44</v>
      </c>
    </row>
    <row r="90" spans="2:12" x14ac:dyDescent="0.35">
      <c r="C90" s="7">
        <f>60*C82/C81</f>
        <v>5.4909264139818452</v>
      </c>
      <c r="D90" s="7" t="s">
        <v>55</v>
      </c>
    </row>
    <row r="91" spans="2:12" x14ac:dyDescent="0.35">
      <c r="C91" s="8">
        <v>60</v>
      </c>
      <c r="D91" s="8" t="s">
        <v>56</v>
      </c>
    </row>
  </sheetData>
  <pageMargins left="0.7" right="0.7" top="0.78740157499999996" bottom="0.78740157499999996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2022-05-18T13:05:16Z</dcterms:created>
  <dcterms:modified xsi:type="dcterms:W3CDTF">2022-07-03T20:52:19Z</dcterms:modified>
</cp:coreProperties>
</file>