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esktop\"/>
    </mc:Choice>
  </mc:AlternateContent>
  <xr:revisionPtr revIDLastSave="0" documentId="13_ncr:1_{F2E68729-A95A-4FA3-9CF9-EAA003381F2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2" l="1"/>
  <c r="M33" i="2"/>
  <c r="M35" i="2"/>
  <c r="M29" i="2"/>
  <c r="L31" i="2"/>
  <c r="L33" i="2"/>
  <c r="L35" i="2"/>
  <c r="L29" i="2"/>
  <c r="B69" i="2" s="1"/>
  <c r="B71" i="2"/>
  <c r="B70" i="2"/>
  <c r="B72" i="2" l="1"/>
  <c r="D67" i="2" s="1"/>
  <c r="D64" i="2"/>
  <c r="D45" i="2"/>
  <c r="C45" i="2"/>
  <c r="C44" i="2"/>
  <c r="J36" i="2"/>
  <c r="K36" i="2" s="1"/>
  <c r="J34" i="2"/>
  <c r="J30" i="2"/>
  <c r="J32" i="2"/>
  <c r="K32" i="2" s="1"/>
  <c r="K30" i="2"/>
  <c r="J31" i="2"/>
  <c r="K31" i="2" s="1"/>
  <c r="J33" i="2"/>
  <c r="K33" i="2" s="1"/>
  <c r="J35" i="2"/>
  <c r="K35" i="2" s="1"/>
  <c r="J29" i="2"/>
  <c r="H30" i="2"/>
  <c r="H31" i="2"/>
  <c r="H32" i="2"/>
  <c r="H33" i="2"/>
  <c r="H34" i="2"/>
  <c r="H35" i="2"/>
  <c r="H36" i="2"/>
  <c r="H29" i="2"/>
  <c r="K29" i="2" s="1"/>
  <c r="D66" i="2"/>
  <c r="D65" i="2"/>
  <c r="R30" i="2"/>
  <c r="R31" i="2"/>
  <c r="R32" i="2"/>
  <c r="R29" i="2"/>
  <c r="E51" i="2"/>
  <c r="E50" i="2"/>
  <c r="E49" i="2"/>
  <c r="E48" i="2"/>
  <c r="E47" i="2"/>
  <c r="E46" i="2"/>
  <c r="E45" i="2"/>
  <c r="E44" i="2"/>
  <c r="C51" i="2"/>
  <c r="C50" i="2"/>
  <c r="C46" i="2"/>
  <c r="C47" i="2"/>
  <c r="C48" i="2"/>
  <c r="C49" i="2"/>
  <c r="D51" i="2" l="1"/>
  <c r="K34" i="2"/>
  <c r="D49" i="2"/>
  <c r="D46" i="2"/>
  <c r="D47" i="2"/>
  <c r="D48" i="2"/>
  <c r="D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<sst xmlns="http://schemas.openxmlformats.org/spreadsheetml/2006/main" count="94" uniqueCount="72">
  <si>
    <t>Application: Tecan i-control</t>
  </si>
  <si>
    <t>Tecan i-control , 1.11.1.0</t>
  </si>
  <si>
    <t>Device: infinite 200Pro</t>
  </si>
  <si>
    <t>Serial number: 1411004693</t>
  </si>
  <si>
    <t>Serial number of connected stacker:</t>
  </si>
  <si>
    <t>Firmware: V_3.37_07/12_Infinite (Jul 20 2012/13.56.47)</t>
  </si>
  <si>
    <t>MAI, V_3.37_07/12_Infinite (Jul 20 2012/13.56.47)</t>
  </si>
  <si>
    <t>Date:</t>
  </si>
  <si>
    <t>17.05.2022</t>
  </si>
  <si>
    <t>Time:</t>
  </si>
  <si>
    <t>15:23:35</t>
  </si>
  <si>
    <t>System</t>
  </si>
  <si>
    <t>TECAN2</t>
  </si>
  <si>
    <t>User</t>
  </si>
  <si>
    <t>tecan2\Margarita</t>
  </si>
  <si>
    <t>Plate</t>
  </si>
  <si>
    <t>Greiner 96 Flat Bottom Transparent Polystyrene Cat. No.: 655101/655161/655192 [GRE96ft.pdfx]</t>
  </si>
  <si>
    <t>Plate-ID (Stacker)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</si>
  <si>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</si>
  <si>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</si>
  <si>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</si>
  <si>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</si>
  <si>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</si>
  <si>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</si>
  <si>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</si>
  <si>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</si>
  <si>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</si>
  <si>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</si>
  <si>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</si>
  <si>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</si>
  <si>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</si>
  <si>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</si>
  <si>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A7-H12</t>
  </si>
  <si>
    <t>Start Time:</t>
  </si>
  <si>
    <t>17.05.2022 15:23:36</t>
  </si>
  <si>
    <t>Temperature: 25.6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</si>
  <si>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</si>
  <si>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</si>
  <si>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</si>
  <si>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</si>
  <si>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</si>
  <si>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</si>
  <si>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</si>
  <si>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</si>
  <si>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</si>
  <si>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</si>
  <si>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17.05.2022 15:23:59</t>
  </si>
  <si>
    <t>MA</t>
  </si>
  <si>
    <t>MI</t>
  </si>
  <si>
    <t>ME</t>
  </si>
  <si>
    <t>mean</t>
  </si>
  <si>
    <t>mean corrected</t>
  </si>
  <si>
    <t>standard deviation</t>
  </si>
  <si>
    <t>concentrations</t>
  </si>
  <si>
    <t>means</t>
  </si>
  <si>
    <t>calculation of ethanol yield</t>
  </si>
  <si>
    <t>initial glucose concentration</t>
  </si>
  <si>
    <t>final glucose concentration</t>
  </si>
  <si>
    <t>final ethanol concentration</t>
  </si>
  <si>
    <t>ethanol yield</t>
  </si>
  <si>
    <t>final cc</t>
  </si>
  <si>
    <t>x=(y-0.0386)/3.1933</t>
  </si>
  <si>
    <t>theo. conc. [%]</t>
  </si>
  <si>
    <t>theo.conc. [g/l]</t>
  </si>
  <si>
    <t>mean theo conc.[g/l]</t>
  </si>
  <si>
    <t>MAn</t>
  </si>
  <si>
    <t>mean theo conc.[%]</t>
  </si>
  <si>
    <t>MA, 10-fold</t>
  </si>
  <si>
    <t>MI, 10-fold</t>
  </si>
  <si>
    <t>ME, 10-fold</t>
  </si>
  <si>
    <t>MAn, 10-fold</t>
  </si>
  <si>
    <t>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</si>
</sst>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4" fillId="13" borderId="0" xfId="0" applyFont="1" applyFill="1"/>
    <xf numFmtId="0" fontId="4" fillId="0" borderId="0" xfId="0" applyFont="1"/>
    <xf numFmtId="0" fontId="4" fillId="0" borderId="0" xfId="0" applyFont="1" applyFill="1" applyBorder="1"/>
    <xf numFmtId="0" fontId="5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/>
    </xf>
    <xf numFmtId="10" fontId="0" fillId="0" borderId="0" xfId="8" applyNumberFormat="1" applyFont="1"/>
    <xf numFmtId="0" fontId="0" fillId="0" borderId="0" xfId="0" applyAlignment="1">
      <alignment horizontal="center"/>
    </xf>
  </cellXfs>
  <cellStyles count="9">
    <cellStyle name="Prozent" xfId="8" builtinId="5"/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Ethanolstandard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34689413823273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Sheet0!$E$44:$E$51</c:f>
                <c:numCache>
                  <c:formatCode>General</c:formatCode>
                  <c:ptCount val="8"/>
                  <c:pt idx="0">
                    <c:v>1.9054922086891333E-2</c:v>
                  </c:pt>
                  <c:pt idx="1">
                    <c:v>1.6029031572384937E-2</c:v>
                  </c:pt>
                  <c:pt idx="2">
                    <c:v>1.9461840489491403E-2</c:v>
                  </c:pt>
                  <c:pt idx="3">
                    <c:v>1.2297960294465273E-2</c:v>
                  </c:pt>
                  <c:pt idx="4">
                    <c:v>1.1426863962791857E-2</c:v>
                  </c:pt>
                  <c:pt idx="5">
                    <c:v>3.3266782344619446E-2</c:v>
                  </c:pt>
                  <c:pt idx="6">
                    <c:v>4.8589516809759661E-2</c:v>
                  </c:pt>
                  <c:pt idx="7">
                    <c:v>6.8909489423461645E-2</c:v>
                  </c:pt>
                </c:numCache>
              </c:numRef>
            </c:plus>
            <c:minus>
              <c:numRef>
                <c:f>Sheet0!$E$44:$E$51</c:f>
                <c:numCache>
                  <c:formatCode>General</c:formatCode>
                  <c:ptCount val="8"/>
                  <c:pt idx="0">
                    <c:v>1.9054922086891333E-2</c:v>
                  </c:pt>
                  <c:pt idx="1">
                    <c:v>1.6029031572384937E-2</c:v>
                  </c:pt>
                  <c:pt idx="2">
                    <c:v>1.9461840489491403E-2</c:v>
                  </c:pt>
                  <c:pt idx="3">
                    <c:v>1.2297960294465273E-2</c:v>
                  </c:pt>
                  <c:pt idx="4">
                    <c:v>1.1426863962791857E-2</c:v>
                  </c:pt>
                  <c:pt idx="5">
                    <c:v>3.3266782344619446E-2</c:v>
                  </c:pt>
                  <c:pt idx="6">
                    <c:v>4.8589516809759661E-2</c:v>
                  </c:pt>
                  <c:pt idx="7">
                    <c:v>6.8909489423461645E-2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Sheet0!$B$44:$B$51</c:f>
              <c:numCache>
                <c:formatCode>General</c:formatCode>
                <c:ptCount val="8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</c:numCache>
            </c:numRef>
          </c:xVal>
          <c:yVal>
            <c:numRef>
              <c:f>Sheet0!$D$44:$D$51</c:f>
              <c:numCache>
                <c:formatCode>General</c:formatCode>
                <c:ptCount val="8"/>
                <c:pt idx="0">
                  <c:v>0</c:v>
                </c:pt>
                <c:pt idx="1">
                  <c:v>5.6618699090827229E-2</c:v>
                </c:pt>
                <c:pt idx="2">
                  <c:v>0.11786701584702675</c:v>
                </c:pt>
                <c:pt idx="3">
                  <c:v>0.22800514595467924</c:v>
                </c:pt>
                <c:pt idx="4">
                  <c:v>0.31088601629164203</c:v>
                </c:pt>
                <c:pt idx="5">
                  <c:v>0.39209380558385032</c:v>
                </c:pt>
                <c:pt idx="6">
                  <c:v>0.51684452037471718</c:v>
                </c:pt>
                <c:pt idx="7">
                  <c:v>0.64248498513441499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B-42D6-AD76-41C9FB21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28799"/>
        <c:axId val="263227967"/>
      </c:scatterChart>
      <c:valAx>
        <c:axId val="26322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Ethanolkonzentration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27967"/>
        <c:crosses val="autoZero"/>
        <c:crossBetween val="midCat"/>
      </c:valAx>
      <c:valAx>
        <c:axId val="2632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Korrigierter</a:t>
                </a:r>
                <a:r>
                  <a:rPr lang="en-GB" baseline="0"/>
                  <a:t> Absorptionsmittelwert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692943</xdr:colOff>
      <xdr:row>40</xdr:row>
      <xdr:rowOff>78581</xdr:rowOff>
    </xdr:from>
    <xdr:to>
      <xdr:col>11</xdr:col>
      <xdr:colOff>692943</xdr:colOff>
      <xdr:row>55</xdr:row>
      <xdr:rowOff>107156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ABD2C8-FB28-CC00-F227-044A35F5C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A57" zoomScale="130" zoomScaleNormal="130" workbookViewId="0">
      <selection activeCell="C63" sqref="C63:D67"/>
    </sheetView>
  </sheetViews>
  <sheetFormatPr baseColWidth="10" defaultColWidth="10.6640625" defaultRowHeight="14.25" x14ac:dyDescent="0.45"/>
  <cols>
    <col min="2" max="2" width="12.59765625" customWidth="1"/>
    <col min="4" max="4" width="12.59765625" customWidth="1"/>
    <col min="10" max="10" width="12.46484375" customWidth="1"/>
    <col min="11" max="11" width="13.1328125" customWidth="1"/>
  </cols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t="s">
        <v>8</v>
      </c>
    </row>
    <row r="6" spans="1:12" x14ac:dyDescent="0.45">
      <c r="A6" t="s">
        <v>9</v>
      </c>
      <c r="B6" s="1" t="s">
        <v>10</v>
      </c>
    </row>
    <row r="9" spans="1:12" x14ac:dyDescent="0.45">
      <c r="A9" t="s">
        <v>11</v>
      </c>
      <c r="E9" t="s">
        <v>12</v>
      </c>
    </row>
    <row r="10" spans="1:12" x14ac:dyDescent="0.45">
      <c r="A10" t="s">
        <v>13</v>
      </c>
      <c r="E10" t="s">
        <v>14</v>
      </c>
    </row>
    <row r="11" spans="1:12" x14ac:dyDescent="0.45">
      <c r="A11" t="s">
        <v>15</v>
      </c>
      <c r="E11" t="s">
        <v>16</v>
      </c>
    </row>
    <row r="12" spans="1:12" x14ac:dyDescent="0.45">
      <c r="A12" t="s">
        <v>17</v>
      </c>
    </row>
    <row r="14" spans="1:12" x14ac:dyDescent="0.45">
      <c r="A14" s="2" t="s">
        <v>18</v>
      </c>
      <c r="B14" s="2"/>
      <c r="C14" s="2"/>
      <c r="D14" s="2"/>
      <c r="E14" s="2">
        <v>1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45">
      <c r="A15" s="2" t="s">
        <v>20</v>
      </c>
      <c r="B15" s="2"/>
      <c r="C15" s="2"/>
      <c r="D15" s="2"/>
      <c r="E15" s="2">
        <v>1</v>
      </c>
      <c r="F15" s="2" t="s">
        <v>21</v>
      </c>
      <c r="G15" s="2"/>
      <c r="H15" s="2"/>
      <c r="I15" s="2"/>
      <c r="J15" s="2"/>
      <c r="K15" s="2"/>
      <c r="L15" s="2"/>
    </row>
    <row r="18" spans="1:18" x14ac:dyDescent="0.45">
      <c r="A18" t="s">
        <v>22</v>
      </c>
    </row>
    <row r="19" spans="1:18" x14ac:dyDescent="0.45">
      <c r="A19" t="s">
        <v>23</v>
      </c>
      <c r="E19" t="s">
        <v>24</v>
      </c>
    </row>
    <row r="20" spans="1:18" x14ac:dyDescent="0.45">
      <c r="A20" t="s">
        <v>25</v>
      </c>
      <c r="E20">
        <v>340</v>
      </c>
      <c r="F20" t="s">
        <v>26</v>
      </c>
    </row>
    <row r="21" spans="1:18" x14ac:dyDescent="0.45">
      <c r="A21" t="s">
        <v>27</v>
      </c>
      <c r="E21">
        <v>9</v>
      </c>
      <c r="F21" t="s">
        <v>26</v>
      </c>
    </row>
    <row r="22" spans="1:18" x14ac:dyDescent="0.45">
      <c r="A22" t="s">
        <v>28</v>
      </c>
      <c r="E22">
        <v>10</v>
      </c>
    </row>
    <row r="23" spans="1:18" x14ac:dyDescent="0.45">
      <c r="A23" t="s">
        <v>29</v>
      </c>
      <c r="E23">
        <v>0</v>
      </c>
      <c r="F23" t="s">
        <v>30</v>
      </c>
    </row>
    <row r="24" spans="1:18" x14ac:dyDescent="0.45">
      <c r="A24" t="s">
        <v>31</v>
      </c>
      <c r="E24" t="s">
        <v>32</v>
      </c>
    </row>
    <row r="25" spans="1:18" x14ac:dyDescent="0.45">
      <c r="A25" t="s">
        <v>33</v>
      </c>
      <c r="B25" s="1" t="s">
        <v>34</v>
      </c>
    </row>
    <row r="27" spans="1:18" x14ac:dyDescent="0.45">
      <c r="B27" t="s">
        <v>35</v>
      </c>
      <c r="J27" t="s">
        <v>61</v>
      </c>
    </row>
    <row r="28" spans="1:18" x14ac:dyDescent="0.45">
      <c r="A28" s="3" t="s">
        <v>36</v>
      </c>
      <c r="B28" s="3">
        <v>7</v>
      </c>
      <c r="C28" s="3">
        <v>8</v>
      </c>
      <c r="D28" s="3">
        <v>9</v>
      </c>
      <c r="E28" s="3">
        <v>10</v>
      </c>
      <c r="F28" s="3">
        <v>11</v>
      </c>
      <c r="G28" s="3">
        <v>12</v>
      </c>
      <c r="H28" t="s">
        <v>54</v>
      </c>
      <c r="I28" t="s">
        <v>71</v>
      </c>
      <c r="J28" t="s">
        <v>62</v>
      </c>
      <c r="K28" t="s">
        <v>63</v>
      </c>
      <c r="L28" t="s">
        <v>66</v>
      </c>
      <c r="M28" t="s">
        <v>64</v>
      </c>
      <c r="R28" t="s">
        <v>60</v>
      </c>
    </row>
    <row r="29" spans="1:18" x14ac:dyDescent="0.45">
      <c r="A29" s="3" t="s">
        <v>37</v>
      </c>
      <c r="B29">
        <v>0.289000004529953</v>
      </c>
      <c r="C29">
        <v>0.28090000152587891</v>
      </c>
      <c r="D29">
        <v>0.31720000505447388</v>
      </c>
      <c r="E29">
        <v>0.47749999165534973</v>
      </c>
      <c r="F29">
        <v>0.50480002164840698</v>
      </c>
      <c r="G29">
        <v>0.56220000982284546</v>
      </c>
      <c r="H29">
        <f>HARMEAN(E29:G29)</f>
        <v>0.51247450427150643</v>
      </c>
      <c r="I29" s="5" t="s">
        <v>67</v>
      </c>
      <c r="J29" s="5">
        <f>(H29-0.0386)*10/3.1933</f>
        <v>1.4839648773103262</v>
      </c>
      <c r="K29">
        <f t="shared" ref="K29:K36" si="0">J29*7.89</f>
        <v>11.708482881978474</v>
      </c>
      <c r="L29" s="15">
        <f>HARMEAN(J29,J30)</f>
        <v>0.55870047487080154</v>
      </c>
      <c r="M29" s="15">
        <f>HARMEAN(K29,K30)</f>
        <v>4.4081467467306243</v>
      </c>
      <c r="O29">
        <v>8.1877488922211388</v>
      </c>
      <c r="P29">
        <v>2.5240338639897568</v>
      </c>
      <c r="R29">
        <f>(O29+P29)/2</f>
        <v>5.355891378105448</v>
      </c>
    </row>
    <row r="30" spans="1:18" x14ac:dyDescent="0.45">
      <c r="A30" s="3" t="s">
        <v>38</v>
      </c>
      <c r="B30">
        <v>0.34630000591278076</v>
      </c>
      <c r="C30">
        <v>0.33959999680519104</v>
      </c>
      <c r="D30">
        <v>0.3700999915599823</v>
      </c>
      <c r="E30">
        <v>1.0112999677658081</v>
      </c>
      <c r="F30">
        <v>1.2446999549865723</v>
      </c>
      <c r="G30">
        <v>1.1833000183105469</v>
      </c>
      <c r="H30">
        <f t="shared" ref="H30:H36" si="1">HARMEAN(E30:G30)</f>
        <v>1.1375153784198804</v>
      </c>
      <c r="I30" t="s">
        <v>47</v>
      </c>
      <c r="J30" s="5">
        <f>(H30-0.0386)*1/3.1933</f>
        <v>0.34413158125446419</v>
      </c>
      <c r="K30">
        <f t="shared" si="0"/>
        <v>2.7151981760977222</v>
      </c>
      <c r="L30" s="15"/>
      <c r="M30" s="15"/>
      <c r="O30">
        <v>7.6371531463289797</v>
      </c>
      <c r="P30">
        <v>2.2566894254722634</v>
      </c>
      <c r="R30">
        <f t="shared" ref="R30:R32" si="2">(O30+P30)/2</f>
        <v>4.946921285900622</v>
      </c>
    </row>
    <row r="31" spans="1:18" x14ac:dyDescent="0.45">
      <c r="A31" s="3" t="s">
        <v>39</v>
      </c>
      <c r="B31">
        <v>0.40099999308586121</v>
      </c>
      <c r="C31">
        <v>0.40329998731613159</v>
      </c>
      <c r="D31">
        <v>0.4357999861240387</v>
      </c>
      <c r="E31">
        <v>0.52179998159408569</v>
      </c>
      <c r="F31">
        <v>0.55320000648498535</v>
      </c>
      <c r="G31">
        <v>0.56730002164840698</v>
      </c>
      <c r="H31">
        <f t="shared" si="1"/>
        <v>0.54676246846514409</v>
      </c>
      <c r="I31" s="6" t="s">
        <v>70</v>
      </c>
      <c r="J31" s="6">
        <f t="shared" ref="J31:J35" si="3">(H31-0.0386)*10/3.1933</f>
        <v>1.5913395812017166</v>
      </c>
      <c r="K31">
        <f t="shared" si="0"/>
        <v>12.555669295681543</v>
      </c>
      <c r="L31" s="15">
        <f t="shared" ref="L31:L36" si="4">HARMEAN(J31,J32)</f>
        <v>0.59869069809278075</v>
      </c>
      <c r="M31" s="15">
        <f t="shared" ref="M31:M36" si="5">HARMEAN(K31,K32)</f>
        <v>4.7236696079520399</v>
      </c>
      <c r="O31">
        <v>6.7488305788504972</v>
      </c>
      <c r="P31">
        <v>2.100435879597248</v>
      </c>
      <c r="R31">
        <f t="shared" si="2"/>
        <v>4.4246332292238728</v>
      </c>
    </row>
    <row r="32" spans="1:18" x14ac:dyDescent="0.45">
      <c r="A32" s="3" t="s">
        <v>40</v>
      </c>
      <c r="B32">
        <v>0.51609998941421509</v>
      </c>
      <c r="C32">
        <v>0.51590001583099365</v>
      </c>
      <c r="D32">
        <v>0.5372999906539917</v>
      </c>
      <c r="E32">
        <v>1.2884999513626099</v>
      </c>
      <c r="F32">
        <v>1.2287000417709351</v>
      </c>
      <c r="G32">
        <v>1.1399999856948853</v>
      </c>
      <c r="H32">
        <f t="shared" si="1"/>
        <v>1.2159742305428978</v>
      </c>
      <c r="I32" t="s">
        <v>65</v>
      </c>
      <c r="J32" s="6">
        <f>(H32-0.0386)*1/3.1933</f>
        <v>0.36870141563363851</v>
      </c>
      <c r="K32">
        <f t="shared" si="0"/>
        <v>2.9090541693494076</v>
      </c>
      <c r="L32" s="15"/>
      <c r="M32" s="15"/>
      <c r="O32">
        <v>3.9606218301811298</v>
      </c>
      <c r="P32">
        <v>0.38734423135884088</v>
      </c>
      <c r="R32">
        <f t="shared" si="2"/>
        <v>2.1739830307699854</v>
      </c>
    </row>
    <row r="33" spans="1:13" x14ac:dyDescent="0.45">
      <c r="A33" s="3" t="s">
        <v>41</v>
      </c>
      <c r="B33">
        <v>0.61860001087188721</v>
      </c>
      <c r="C33">
        <v>0.60280001163482666</v>
      </c>
      <c r="D33">
        <v>0.59640002250671387</v>
      </c>
      <c r="E33">
        <v>0.46209999918937683</v>
      </c>
      <c r="F33">
        <v>0.46369999647140503</v>
      </c>
      <c r="G33">
        <v>0.47670000791549683</v>
      </c>
      <c r="H33">
        <f t="shared" si="1"/>
        <v>0.46740941926430846</v>
      </c>
      <c r="I33" s="7" t="s">
        <v>68</v>
      </c>
      <c r="J33" s="7">
        <f t="shared" si="3"/>
        <v>1.3428410085626421</v>
      </c>
      <c r="K33">
        <f t="shared" si="0"/>
        <v>10.595015557559245</v>
      </c>
      <c r="L33" s="15">
        <f t="shared" ref="L33:L36" si="6">HARMEAN(J33,J34)</f>
        <v>0.53864873524869872</v>
      </c>
      <c r="M33" s="15">
        <f t="shared" ref="M33:M36" si="7">HARMEAN(K33,K34)</f>
        <v>4.2499385211122327</v>
      </c>
    </row>
    <row r="34" spans="1:13" x14ac:dyDescent="0.45">
      <c r="A34" s="3" t="s">
        <v>42</v>
      </c>
      <c r="B34">
        <v>0.70370000600814819</v>
      </c>
      <c r="C34">
        <v>0.71069997549057007</v>
      </c>
      <c r="D34">
        <v>0.64990001916885376</v>
      </c>
      <c r="E34">
        <v>1.0671999454498291</v>
      </c>
      <c r="F34">
        <v>1.1402000188827515</v>
      </c>
      <c r="G34">
        <v>1.1390000581741333</v>
      </c>
      <c r="H34">
        <f t="shared" si="1"/>
        <v>1.1143991191807043</v>
      </c>
      <c r="I34" t="s">
        <v>48</v>
      </c>
      <c r="J34" s="7">
        <f>(H34-0.0386)*1/3.1933</f>
        <v>0.33689259361184493</v>
      </c>
      <c r="K34">
        <f t="shared" si="0"/>
        <v>2.6580825635974565</v>
      </c>
      <c r="L34" s="15"/>
      <c r="M34" s="15"/>
    </row>
    <row r="35" spans="1:13" x14ac:dyDescent="0.45">
      <c r="A35" s="3" t="s">
        <v>43</v>
      </c>
      <c r="B35">
        <v>0.75950002670288086</v>
      </c>
      <c r="C35">
        <v>0.85329997539520264</v>
      </c>
      <c r="D35">
        <v>0.82840001583099365</v>
      </c>
      <c r="E35">
        <v>0.32640001177787781</v>
      </c>
      <c r="F35">
        <v>0.30210000276565552</v>
      </c>
      <c r="G35">
        <v>0.30779999494552612</v>
      </c>
      <c r="H35">
        <f t="shared" si="1"/>
        <v>0.31176117477315007</v>
      </c>
      <c r="I35" s="8" t="s">
        <v>69</v>
      </c>
      <c r="J35" s="8">
        <f t="shared" si="3"/>
        <v>0.8554197061758998</v>
      </c>
      <c r="K35">
        <f t="shared" si="0"/>
        <v>6.7492614817278493</v>
      </c>
      <c r="L35" s="15">
        <f t="shared" ref="L35:L36" si="8">HARMEAN(J35,J36)</f>
        <v>0.15299287169524134</v>
      </c>
      <c r="M35" s="15">
        <f t="shared" ref="M35:M36" si="9">HARMEAN(K35,K36)</f>
        <v>1.207113757675454</v>
      </c>
    </row>
    <row r="36" spans="1:13" x14ac:dyDescent="0.45">
      <c r="A36" s="3" t="s">
        <v>44</v>
      </c>
      <c r="B36">
        <v>0.86150002479553223</v>
      </c>
      <c r="C36">
        <v>0.97610002756118774</v>
      </c>
      <c r="D36">
        <v>0.98509997129440308</v>
      </c>
      <c r="E36">
        <v>0.30720001459121704</v>
      </c>
      <c r="F36">
        <v>0.30279999971389771</v>
      </c>
      <c r="G36">
        <v>0.31069999933242798</v>
      </c>
      <c r="H36">
        <f t="shared" si="1"/>
        <v>0.30686591370531741</v>
      </c>
      <c r="I36" t="s">
        <v>49</v>
      </c>
      <c r="J36" s="8">
        <f>(H36-0.0386)*1/3.1933</f>
        <v>8.4008991859617757E-2</v>
      </c>
      <c r="K36">
        <f t="shared" si="0"/>
        <v>0.66283094577238411</v>
      </c>
      <c r="L36" s="15"/>
      <c r="M36" s="15"/>
    </row>
    <row r="40" spans="1:13" x14ac:dyDescent="0.45">
      <c r="A40" t="s">
        <v>45</v>
      </c>
      <c r="B40" s="1" t="s">
        <v>46</v>
      </c>
    </row>
    <row r="43" spans="1:13" x14ac:dyDescent="0.45">
      <c r="B43" s="4" t="s">
        <v>53</v>
      </c>
      <c r="C43" s="4" t="s">
        <v>50</v>
      </c>
      <c r="D43" s="4" t="s">
        <v>51</v>
      </c>
      <c r="E43" s="4" t="s">
        <v>52</v>
      </c>
    </row>
    <row r="44" spans="1:13" x14ac:dyDescent="0.45">
      <c r="A44" t="s">
        <v>37</v>
      </c>
      <c r="B44">
        <v>0</v>
      </c>
      <c r="C44">
        <f>HARMEAN(B29:D29)</f>
        <v>0.29490468496681166</v>
      </c>
      <c r="D44">
        <v>0</v>
      </c>
      <c r="E44">
        <f t="shared" ref="E44:E51" si="10">_xlfn.STDEV.S(B29:D29)</f>
        <v>1.9054922086891333E-2</v>
      </c>
    </row>
    <row r="45" spans="1:13" x14ac:dyDescent="0.45">
      <c r="A45" t="s">
        <v>38</v>
      </c>
      <c r="B45">
        <v>1.2500000000000001E-2</v>
      </c>
      <c r="C45">
        <f>HARMEAN(B30:D30)</f>
        <v>0.35152338405763889</v>
      </c>
      <c r="D45">
        <f>C45-$C$44</f>
        <v>5.6618699090827229E-2</v>
      </c>
      <c r="E45">
        <f t="shared" si="10"/>
        <v>1.6029031572384937E-2</v>
      </c>
    </row>
    <row r="46" spans="1:13" x14ac:dyDescent="0.45">
      <c r="A46" t="s">
        <v>39</v>
      </c>
      <c r="B46">
        <v>2.5000000000000001E-2</v>
      </c>
      <c r="C46">
        <f t="shared" ref="C46:C51" si="11">HARMEAN(B31:D31)</f>
        <v>0.4127717008138384</v>
      </c>
      <c r="D46">
        <f t="shared" ref="D46:D51" si="12">C46-$C$44</f>
        <v>0.11786701584702675</v>
      </c>
      <c r="E46">
        <f t="shared" si="10"/>
        <v>1.9461840489491403E-2</v>
      </c>
    </row>
    <row r="47" spans="1:13" x14ac:dyDescent="0.45">
      <c r="A47" t="s">
        <v>40</v>
      </c>
      <c r="B47">
        <v>0.05</v>
      </c>
      <c r="C47">
        <f t="shared" si="11"/>
        <v>0.5229098309214909</v>
      </c>
      <c r="D47">
        <f t="shared" si="12"/>
        <v>0.22800514595467924</v>
      </c>
      <c r="E47">
        <f t="shared" si="10"/>
        <v>1.2297960294465273E-2</v>
      </c>
    </row>
    <row r="48" spans="1:13" x14ac:dyDescent="0.45">
      <c r="A48" t="s">
        <v>41</v>
      </c>
      <c r="B48">
        <v>7.4999999999999997E-2</v>
      </c>
      <c r="C48">
        <f t="shared" si="11"/>
        <v>0.60579070125845369</v>
      </c>
      <c r="D48">
        <f t="shared" si="12"/>
        <v>0.31088601629164203</v>
      </c>
      <c r="E48">
        <f t="shared" si="10"/>
        <v>1.1426863962791857E-2</v>
      </c>
    </row>
    <row r="49" spans="1:5" x14ac:dyDescent="0.45">
      <c r="A49" t="s">
        <v>42</v>
      </c>
      <c r="B49">
        <v>0.1</v>
      </c>
      <c r="C49">
        <f t="shared" si="11"/>
        <v>0.68699849055066198</v>
      </c>
      <c r="D49">
        <f t="shared" si="12"/>
        <v>0.39209380558385032</v>
      </c>
      <c r="E49">
        <f t="shared" si="10"/>
        <v>3.3266782344619446E-2</v>
      </c>
    </row>
    <row r="50" spans="1:5" x14ac:dyDescent="0.45">
      <c r="A50" t="s">
        <v>43</v>
      </c>
      <c r="B50">
        <v>0.15</v>
      </c>
      <c r="C50">
        <f t="shared" si="11"/>
        <v>0.81174920534152883</v>
      </c>
      <c r="D50">
        <f t="shared" si="12"/>
        <v>0.51684452037471718</v>
      </c>
      <c r="E50">
        <f t="shared" si="10"/>
        <v>4.8589516809759661E-2</v>
      </c>
    </row>
    <row r="51" spans="1:5" x14ac:dyDescent="0.45">
      <c r="A51" t="s">
        <v>44</v>
      </c>
      <c r="B51">
        <v>0.2</v>
      </c>
      <c r="C51">
        <f t="shared" si="11"/>
        <v>0.93738967010122665</v>
      </c>
      <c r="D51">
        <f t="shared" si="12"/>
        <v>0.64248498513441499</v>
      </c>
      <c r="E51">
        <f t="shared" si="10"/>
        <v>6.8909489423461645E-2</v>
      </c>
    </row>
    <row r="59" spans="1:5" s="8" customFormat="1" x14ac:dyDescent="0.45">
      <c r="A59" s="9" t="s">
        <v>55</v>
      </c>
    </row>
    <row r="61" spans="1:5" x14ac:dyDescent="0.45">
      <c r="A61" s="10" t="s">
        <v>56</v>
      </c>
    </row>
    <row r="62" spans="1:5" x14ac:dyDescent="0.45">
      <c r="A62">
        <v>20</v>
      </c>
    </row>
    <row r="63" spans="1:5" x14ac:dyDescent="0.45">
      <c r="A63" s="10" t="s">
        <v>57</v>
      </c>
      <c r="C63" s="10" t="s">
        <v>71</v>
      </c>
      <c r="D63" s="10" t="s">
        <v>59</v>
      </c>
    </row>
    <row r="64" spans="1:5" ht="15.75" x14ac:dyDescent="0.45">
      <c r="A64" s="10" t="s">
        <v>47</v>
      </c>
      <c r="B64" s="12">
        <v>13.37657451624173</v>
      </c>
      <c r="C64" s="10" t="s">
        <v>47</v>
      </c>
      <c r="D64" s="14">
        <f>B69/($A$62-B64)</f>
        <v>8.4352194531489344E-2</v>
      </c>
    </row>
    <row r="65" spans="1:4" ht="15.75" x14ac:dyDescent="0.45">
      <c r="A65" s="11" t="s">
        <v>65</v>
      </c>
      <c r="B65" s="12">
        <v>11.815340472790945</v>
      </c>
      <c r="C65" s="11" t="s">
        <v>65</v>
      </c>
      <c r="D65" s="14">
        <f>B70/($A$62-B65)</f>
        <v>7.3147905065872973E-2</v>
      </c>
    </row>
    <row r="66" spans="1:4" ht="15.75" x14ac:dyDescent="0.5">
      <c r="A66" s="10" t="s">
        <v>48</v>
      </c>
      <c r="B66" s="13">
        <v>10.917773089310151</v>
      </c>
      <c r="C66" s="10" t="s">
        <v>48</v>
      </c>
      <c r="D66" s="14">
        <f>B71/($A$62-B66)</f>
        <v>5.9308002381520009E-2</v>
      </c>
    </row>
    <row r="67" spans="1:4" ht="15.75" x14ac:dyDescent="0.45">
      <c r="A67" s="11" t="s">
        <v>49</v>
      </c>
      <c r="B67" s="12">
        <v>13.833108544809297</v>
      </c>
      <c r="C67" s="11" t="s">
        <v>49</v>
      </c>
      <c r="D67" s="14">
        <f>B72/($A$62-B67)</f>
        <v>2.4808750536133808E-2</v>
      </c>
    </row>
    <row r="68" spans="1:4" x14ac:dyDescent="0.45">
      <c r="A68" s="10" t="s">
        <v>58</v>
      </c>
    </row>
    <row r="69" spans="1:4" ht="15.75" x14ac:dyDescent="0.45">
      <c r="A69" s="10" t="s">
        <v>47</v>
      </c>
      <c r="B69" s="12">
        <f>L29</f>
        <v>0.55870047487080154</v>
      </c>
    </row>
    <row r="70" spans="1:4" ht="15.75" x14ac:dyDescent="0.45">
      <c r="A70" s="11" t="s">
        <v>65</v>
      </c>
      <c r="B70" s="12">
        <f>L31</f>
        <v>0.59869069809278075</v>
      </c>
    </row>
    <row r="71" spans="1:4" ht="15.75" x14ac:dyDescent="0.45">
      <c r="A71" s="10" t="s">
        <v>48</v>
      </c>
      <c r="B71" s="12">
        <f>L33</f>
        <v>0.53864873524869872</v>
      </c>
    </row>
    <row r="72" spans="1:4" ht="15.75" x14ac:dyDescent="0.45">
      <c r="A72" s="11" t="s">
        <v>49</v>
      </c>
      <c r="B72" s="12">
        <f>L35</f>
        <v>0.15299287169524134</v>
      </c>
    </row>
  </sheetData>
  <mergeCells count="8">
    <mergeCell ref="L29:L30"/>
    <mergeCell ref="L31:L32"/>
    <mergeCell ref="L33:L34"/>
    <mergeCell ref="L35:L36"/>
    <mergeCell ref="M29:M30"/>
    <mergeCell ref="M31:M32"/>
    <mergeCell ref="M33:M34"/>
    <mergeCell ref="M35:M36"/>
  </mergeCells>
  <pageMargins left="0.7" right="0.7" top="0.78740157499999996" bottom="0.78740157499999996" header="0.3" footer="0.3"/>
  <pageSetup paperSize="9"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6640625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Jakob Then</cp:lastModifiedBy>
  <dcterms:created xsi:type="dcterms:W3CDTF">2022-05-17T13:23:33Z</dcterms:created>
  <dcterms:modified xsi:type="dcterms:W3CDTF">2022-06-01T22:56:04Z</dcterms:modified>
</cp:coreProperties>
</file>