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en\Videos\4. FS\Biochemie Praktikum\"/>
    </mc:Choice>
  </mc:AlternateContent>
  <xr:revisionPtr revIDLastSave="0" documentId="13_ncr:1_{E1A206AB-34AA-4B03-B14B-11FF003489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0" sheetId="2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1" i="2" l="1"/>
  <c r="R61" i="2"/>
  <c r="P61" i="2"/>
  <c r="N61" i="2"/>
  <c r="P53" i="2" l="1"/>
  <c r="P57" i="2" s="1"/>
  <c r="P29" i="2"/>
  <c r="N29" i="2"/>
  <c r="N53" i="2"/>
  <c r="N57" i="2" s="1"/>
  <c r="Z79" i="2" l="1"/>
  <c r="W73" i="2"/>
  <c r="U56" i="2"/>
  <c r="U55" i="2"/>
  <c r="U54" i="2"/>
  <c r="U53" i="2"/>
  <c r="S56" i="2"/>
  <c r="S55" i="2"/>
  <c r="S54" i="2"/>
  <c r="S53" i="2"/>
  <c r="Q56" i="2"/>
  <c r="Q55" i="2"/>
  <c r="Q54" i="2"/>
  <c r="Q53" i="2"/>
  <c r="O56" i="2"/>
  <c r="O55" i="2"/>
  <c r="O54" i="2"/>
  <c r="O53" i="2"/>
  <c r="M60" i="2"/>
  <c r="M69" i="2" s="1"/>
  <c r="M59" i="2"/>
  <c r="M68" i="2" s="1"/>
  <c r="M58" i="2"/>
  <c r="M67" i="2" s="1"/>
  <c r="M57" i="2"/>
  <c r="M66" i="2" s="1"/>
  <c r="M56" i="2"/>
  <c r="M65" i="2" s="1"/>
  <c r="M55" i="2"/>
  <c r="M64" i="2" s="1"/>
  <c r="M54" i="2"/>
  <c r="M63" i="2" s="1"/>
  <c r="M53" i="2"/>
  <c r="L54" i="2"/>
  <c r="N54" i="2"/>
  <c r="N58" i="2" s="1"/>
  <c r="W67" i="2" s="1"/>
  <c r="W68" i="2" s="1"/>
  <c r="W71" i="2" s="1"/>
  <c r="P54" i="2"/>
  <c r="P58" i="2" s="1"/>
  <c r="R54" i="2"/>
  <c r="R58" i="2" s="1"/>
  <c r="T54" i="2"/>
  <c r="T58" i="2" s="1"/>
  <c r="L55" i="2"/>
  <c r="N55" i="2"/>
  <c r="N59" i="2" s="1"/>
  <c r="P55" i="2"/>
  <c r="P59" i="2" s="1"/>
  <c r="R55" i="2"/>
  <c r="R59" i="2" s="1"/>
  <c r="T55" i="2"/>
  <c r="T59" i="2" s="1"/>
  <c r="L56" i="2"/>
  <c r="N56" i="2"/>
  <c r="N60" i="2" s="1"/>
  <c r="P56" i="2"/>
  <c r="P60" i="2" s="1"/>
  <c r="R56" i="2"/>
  <c r="R60" i="2" s="1"/>
  <c r="T56" i="2"/>
  <c r="T60" i="2" s="1"/>
  <c r="Z67" i="2" s="1"/>
  <c r="Z68" i="2" s="1"/>
  <c r="L57" i="2"/>
  <c r="L58" i="2"/>
  <c r="L59" i="2"/>
  <c r="L60" i="2"/>
  <c r="R53" i="2"/>
  <c r="R57" i="2" s="1"/>
  <c r="Y67" i="2" s="1"/>
  <c r="Y68" i="2" s="1"/>
  <c r="T53" i="2"/>
  <c r="T57" i="2" s="1"/>
  <c r="L53" i="2"/>
  <c r="Q36" i="2"/>
  <c r="Q35" i="2"/>
  <c r="Q34" i="2"/>
  <c r="Q33" i="2"/>
  <c r="Q32" i="2"/>
  <c r="Q31" i="2"/>
  <c r="Q30" i="2"/>
  <c r="Q29" i="2"/>
  <c r="O36" i="2"/>
  <c r="O35" i="2"/>
  <c r="O34" i="2"/>
  <c r="O33" i="2"/>
  <c r="O32" i="2"/>
  <c r="O31" i="2"/>
  <c r="O30" i="2"/>
  <c r="O29" i="2"/>
  <c r="M30" i="2"/>
  <c r="M31" i="2"/>
  <c r="M32" i="2"/>
  <c r="M33" i="2"/>
  <c r="M34" i="2"/>
  <c r="M35" i="2"/>
  <c r="M36" i="2"/>
  <c r="M29" i="2"/>
  <c r="P36" i="2"/>
  <c r="P35" i="2"/>
  <c r="P34" i="2"/>
  <c r="P33" i="2"/>
  <c r="P32" i="2"/>
  <c r="P31" i="2"/>
  <c r="P30" i="2"/>
  <c r="N36" i="2"/>
  <c r="N35" i="2"/>
  <c r="N34" i="2"/>
  <c r="N33" i="2"/>
  <c r="N32" i="2"/>
  <c r="N31" i="2"/>
  <c r="N30" i="2"/>
  <c r="L30" i="2"/>
  <c r="L31" i="2"/>
  <c r="L32" i="2"/>
  <c r="L33" i="2"/>
  <c r="L34" i="2"/>
  <c r="L35" i="2"/>
  <c r="L36" i="2"/>
  <c r="L29" i="2"/>
  <c r="X67" i="2" l="1"/>
  <c r="X68" i="2" s="1"/>
  <c r="X69" i="2" s="1"/>
  <c r="Y69" i="2"/>
  <c r="W69" i="2"/>
  <c r="Z77" i="2"/>
  <c r="Y78" i="2" s="1"/>
  <c r="Y79" i="2" s="1"/>
  <c r="Z69" i="2"/>
  <c r="W77" i="2"/>
  <c r="Z72" i="2"/>
  <c r="Y72" i="2"/>
  <c r="X72" i="2" l="1"/>
  <c r="X71" i="2" s="1"/>
  <c r="X78" i="2"/>
  <c r="X77" i="2" s="1"/>
  <c r="Y77" i="2"/>
  <c r="Z71" i="2"/>
  <c r="Z73" i="2"/>
  <c r="Y71" i="2"/>
  <c r="Y73" i="2"/>
  <c r="X73" i="2"/>
  <c r="X7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Margarita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Tecan.At.XFluor.resources, 1.11.1.0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MTP, V_3.37_07/12_Infinite (Jul 20 2012/13.56.47)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<sst xmlns="http://schemas.openxmlformats.org/spreadsheetml/2006/main" count="104" uniqueCount="66">
  <si>
    <t>Application: Tecan i-control</t>
  </si>
  <si>
    <t>Tecan i-control , 1.11.1.0</t>
  </si>
  <si>
    <t>Device: infinite 200Pro</t>
  </si>
  <si>
    <t>Serial number: 1411004693</t>
  </si>
  <si>
    <t>Serial number of connected stacker:</t>
  </si>
  <si>
    <t>Firmware: V_3.37_07/12_Infinite (Jul 20 2012/13.56.47)</t>
  </si>
  <si>
    <t>MAI, V_3.37_07/12_Infinite (Jul 20 2012/13.56.47)</t>
  </si>
  <si>
    <t>Date:</t>
  </si>
  <si>
    <t>18.05.2022</t>
  </si>
  <si>
    <t>Time:</t>
  </si>
  <si>
    <t>14:43:21</t>
  </si>
  <si>
    <t>System</t>
  </si>
  <si>
    <t>TECAN2</t>
  </si>
  <si>
    <t>User</t>
  </si>
  <si>
    <t>tecan2\Margarita</t>
  </si>
  <si>
    <t>Plate</t>
  </si>
  <si>
    <t>Greiner 96 Flat Bottom Transparent Polystyrene Cat. No.: 655101/655161/655192 [GRE96ft.pdfx]</t>
  </si>
  <si>
    <t>Plate-ID (Stacker)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</si>
  <si>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</si>
  <si>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</si>
  <si>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</si>
  <si>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</si>
  <si>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</si>
  <si>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</si>
  <si>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</si>
  <si>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</si>
  <si>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</si>
  <si>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</si>
  <si>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</si>
  <si>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</si>
  <si>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</si>
  <si>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</si>
  <si>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A1-H9</t>
  </si>
  <si>
    <t>Start Time:</t>
  </si>
  <si>
    <t>18.05.2022 14:43:22</t>
  </si>
  <si>
    <t>Temperature: 25.2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</si>
  <si>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</si>
  <si>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</si>
  <si>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</si>
  <si>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</si>
  <si>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</si>
  <si>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</si>
  <si>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</si>
  <si>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</si>
  <si>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</si>
  <si>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</si>
  <si>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18.05.2022 14:43:54</t>
  </si>
  <si>
    <t>mean</t>
  </si>
  <si>
    <t>std</t>
  </si>
  <si>
    <t>M</t>
  </si>
  <si>
    <t>S</t>
  </si>
  <si>
    <t>P</t>
  </si>
  <si>
    <t>Standard</t>
  </si>
  <si>
    <t>absorption</t>
  </si>
  <si>
    <t>protein content in (g/l)</t>
  </si>
  <si>
    <t>Concentration</t>
  </si>
  <si>
    <t>yield</t>
  </si>
  <si>
    <t>protein weight</t>
  </si>
  <si>
    <t>required volume sample (µl)</t>
  </si>
  <si>
    <t>required volume water (µl)</t>
  </si>
  <si>
    <t>sample</t>
  </si>
  <si>
    <t>Dilution</t>
  </si>
  <si>
    <t>100x</t>
  </si>
  <si>
    <t>50x</t>
  </si>
  <si>
    <t>10x</t>
  </si>
  <si>
    <t>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</si>
</sst>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2" fillId="0" borderId="0" xfId="0" applyFont="1"/>
    <xf numFmtId="0" fontId="5" fillId="0" borderId="0" xfId="0" applyFont="1"/>
    <xf numFmtId="0" fontId="5" fillId="10" borderId="0" xfId="0" applyFont="1" applyFill="1"/>
    <xf numFmtId="0" fontId="0" fillId="10" borderId="0" xfId="0" applyFill="1"/>
    <xf numFmtId="0" fontId="6" fillId="0" borderId="0" xfId="0" applyFont="1"/>
    <xf numFmtId="0" fontId="6" fillId="3" borderId="0" xfId="0" applyFont="1" applyFill="1"/>
    <xf numFmtId="0" fontId="5" fillId="10" borderId="1" xfId="0" applyFont="1" applyFill="1" applyBorder="1"/>
    <xf numFmtId="10" fontId="0" fillId="0" borderId="1" xfId="8" applyNumberFormat="1" applyFont="1" applyBorder="1"/>
    <xf numFmtId="10" fontId="5" fillId="0" borderId="1" xfId="8" applyNumberFormat="1" applyFont="1" applyBorder="1"/>
    <xf numFmtId="0" fontId="5" fillId="10" borderId="0" xfId="0" applyFont="1" applyFill="1" applyBorder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</cellXfs>
  <cellStyles count="9">
    <cellStyle name="Prozent" xfId="8" builtinId="5"/>
    <cellStyle name="Standard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config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Sheet0!$M$63:$M$69</c:f>
                <c:numCache>
                  <c:formatCode>General</c:formatCode>
                  <c:ptCount val="7"/>
                  <c:pt idx="0">
                    <c:v>4.0374258245200537E-3</c:v>
                  </c:pt>
                  <c:pt idx="1">
                    <c:v>5.3429849547694998E-3</c:v>
                  </c:pt>
                  <c:pt idx="2">
                    <c:v>6.898549086812371E-3</c:v>
                  </c:pt>
                  <c:pt idx="3">
                    <c:v>1.0105980231110055E-2</c:v>
                  </c:pt>
                  <c:pt idx="4">
                    <c:v>1.4933550220998293E-2</c:v>
                  </c:pt>
                  <c:pt idx="5">
                    <c:v>8.2202922748093113E-3</c:v>
                  </c:pt>
                  <c:pt idx="6">
                    <c:v>1.7418398148820121E-2</c:v>
                  </c:pt>
                </c:numCache>
              </c:numRef>
            </c:plus>
            <c:minus>
              <c:numRef>
                <c:f>Sheet0!$M$63:$M$69</c:f>
                <c:numCache>
                  <c:formatCode>General</c:formatCode>
                  <c:ptCount val="7"/>
                  <c:pt idx="0">
                    <c:v>4.0374258245200537E-3</c:v>
                  </c:pt>
                  <c:pt idx="1">
                    <c:v>5.3429849547694998E-3</c:v>
                  </c:pt>
                  <c:pt idx="2">
                    <c:v>6.898549086812371E-3</c:v>
                  </c:pt>
                  <c:pt idx="3">
                    <c:v>1.0105980231110055E-2</c:v>
                  </c:pt>
                  <c:pt idx="4">
                    <c:v>1.4933550220998293E-2</c:v>
                  </c:pt>
                  <c:pt idx="5">
                    <c:v>8.2202922748093113E-3</c:v>
                  </c:pt>
                  <c:pt idx="6">
                    <c:v>1.7418398148820121E-2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Sheet0!$K$54:$K$60</c:f>
              <c:numCache>
                <c:formatCode>General</c:formatCode>
                <c:ptCount val="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Sheet0!$L$54:$L$60</c:f>
              <c:numCache>
                <c:formatCode>General</c:formatCode>
                <c:ptCount val="7"/>
                <c:pt idx="0">
                  <c:v>1.8266667922337859E-2</c:v>
                </c:pt>
                <c:pt idx="1">
                  <c:v>4.5299986998240144E-2</c:v>
                </c:pt>
                <c:pt idx="2">
                  <c:v>0.11109999815622965</c:v>
                </c:pt>
                <c:pt idx="3">
                  <c:v>0.16906665762265524</c:v>
                </c:pt>
                <c:pt idx="4">
                  <c:v>0.20246666669845578</c:v>
                </c:pt>
                <c:pt idx="5">
                  <c:v>0.30293333530426025</c:v>
                </c:pt>
                <c:pt idx="6">
                  <c:v>0.36326666673024488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3-7247-806F-744E1C49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52720"/>
        <c:axId val="1413030928"/>
      </c:scatterChart>
      <c:valAx>
        <c:axId val="14124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3030928"/>
        <c:crosses val="autoZero"/>
        <c:crossBetween val="midCat"/>
      </c:valAx>
      <c:valAx>
        <c:axId val="14130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4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Absorptionswerte</a:t>
            </a:r>
            <a:r>
              <a:rPr lang="de-DE" baseline="0"/>
              <a:t> für BSA Standard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965609014503113"/>
                  <c:y val="-0.13857534921731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Sheet0!$M$63:$M$69</c:f>
                <c:numCache>
                  <c:formatCode>General</c:formatCode>
                  <c:ptCount val="7"/>
                  <c:pt idx="0">
                    <c:v>4.0374258245200537E-3</c:v>
                  </c:pt>
                  <c:pt idx="1">
                    <c:v>5.3429849547694998E-3</c:v>
                  </c:pt>
                  <c:pt idx="2">
                    <c:v>6.898549086812371E-3</c:v>
                  </c:pt>
                  <c:pt idx="3">
                    <c:v>1.0105980231110055E-2</c:v>
                  </c:pt>
                  <c:pt idx="4">
                    <c:v>1.4933550220998293E-2</c:v>
                  </c:pt>
                  <c:pt idx="5">
                    <c:v>8.2202922748093113E-3</c:v>
                  </c:pt>
                  <c:pt idx="6">
                    <c:v>1.7418398148820121E-2</c:v>
                  </c:pt>
                </c:numCache>
              </c:numRef>
            </c:plus>
            <c:minus>
              <c:numRef>
                <c:f>Sheet0!$M$63:$M$69</c:f>
                <c:numCache>
                  <c:formatCode>General</c:formatCode>
                  <c:ptCount val="7"/>
                  <c:pt idx="0">
                    <c:v>4.0374258245200537E-3</c:v>
                  </c:pt>
                  <c:pt idx="1">
                    <c:v>5.3429849547694998E-3</c:v>
                  </c:pt>
                  <c:pt idx="2">
                    <c:v>6.898549086812371E-3</c:v>
                  </c:pt>
                  <c:pt idx="3">
                    <c:v>1.0105980231110055E-2</c:v>
                  </c:pt>
                  <c:pt idx="4">
                    <c:v>1.4933550220998293E-2</c:v>
                  </c:pt>
                  <c:pt idx="5">
                    <c:v>8.2202922748093113E-3</c:v>
                  </c:pt>
                  <c:pt idx="6">
                    <c:v>1.7418398148820121E-2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Sheet0!$K$54:$K$60</c:f>
              <c:numCache>
                <c:formatCode>General</c:formatCode>
                <c:ptCount val="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Sheet0!$L$54:$L$60</c:f>
              <c:numCache>
                <c:formatCode>General</c:formatCode>
                <c:ptCount val="7"/>
                <c:pt idx="0">
                  <c:v>1.8266667922337859E-2</c:v>
                </c:pt>
                <c:pt idx="1">
                  <c:v>4.5299986998240144E-2</c:v>
                </c:pt>
                <c:pt idx="2">
                  <c:v>0.11109999815622965</c:v>
                </c:pt>
                <c:pt idx="3">
                  <c:v>0.16906665762265524</c:v>
                </c:pt>
                <c:pt idx="4">
                  <c:v>0.20246666669845578</c:v>
                </c:pt>
                <c:pt idx="5">
                  <c:v>0.30293333530426025</c:v>
                </c:pt>
                <c:pt idx="6">
                  <c:v>0.36326666673024488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0-2A4D-9651-2B5DEC66D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52720"/>
        <c:axId val="1413030928"/>
      </c:scatterChart>
      <c:valAx>
        <c:axId val="14124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[BSA] 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3030928"/>
        <c:crosses val="autoZero"/>
        <c:crossBetween val="midCat"/>
      </c:valAx>
      <c:valAx>
        <c:axId val="14130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4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282346</xdr:colOff>
      <xdr:row>17</xdr:row>
      <xdr:rowOff>170088</xdr:rowOff>
    </xdr:from>
    <xdr:to>
      <xdr:col>24</xdr:col>
      <xdr:colOff>11337</xdr:colOff>
      <xdr:row>37</xdr:row>
      <xdr:rowOff>112939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0829BA4-BD04-206D-09E5-05DDFA917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140546</xdr:colOff>
      <xdr:row>74</xdr:row>
      <xdr:rowOff>83638</xdr:rowOff>
    </xdr:from>
    <xdr:to>
      <xdr:col>20</xdr:col>
      <xdr:colOff>187643</xdr:colOff>
      <xdr:row>96</xdr:row>
      <xdr:rowOff>40640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DE8123F-4423-7E43-81FE-2C5E3B181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9"/>
  <sheetViews>
    <sheetView tabSelected="1" topLeftCell="I60" zoomScale="67" zoomScaleNormal="55" workbookViewId="0">
      <selection activeCell="W71" sqref="W71"/>
    </sheetView>
  </sheetViews>
  <sheetFormatPr baseColWidth="10" defaultRowHeight="14.5" x14ac:dyDescent="0.35"/>
  <cols>
    <col min="2" max="10" width="11" bestFit="1" customWidth="1"/>
    <col min="11" max="11" width="11.08984375" bestFit="1" customWidth="1"/>
    <col min="12" max="21" width="11.54296875" bestFit="1" customWidth="1"/>
    <col min="22" max="22" width="23.1796875" bestFit="1" customWidth="1"/>
    <col min="23" max="23" width="14.90625" bestFit="1" customWidth="1"/>
    <col min="24" max="25" width="13.81640625" bestFit="1" customWidth="1"/>
    <col min="26" max="26" width="14.90625" bestFit="1" customWidth="1"/>
  </cols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t="s">
        <v>8</v>
      </c>
    </row>
    <row r="6" spans="1:12" x14ac:dyDescent="0.35">
      <c r="A6" t="s">
        <v>9</v>
      </c>
      <c r="B6" s="1" t="s">
        <v>10</v>
      </c>
    </row>
    <row r="9" spans="1:12" x14ac:dyDescent="0.35">
      <c r="A9" t="s">
        <v>11</v>
      </c>
      <c r="E9" t="s">
        <v>12</v>
      </c>
    </row>
    <row r="10" spans="1:12" x14ac:dyDescent="0.35">
      <c r="A10" t="s">
        <v>13</v>
      </c>
      <c r="E10" t="s">
        <v>14</v>
      </c>
    </row>
    <row r="11" spans="1:12" x14ac:dyDescent="0.35">
      <c r="A11" t="s">
        <v>15</v>
      </c>
      <c r="E11" t="s">
        <v>16</v>
      </c>
    </row>
    <row r="12" spans="1:12" x14ac:dyDescent="0.35">
      <c r="A12" t="s">
        <v>17</v>
      </c>
    </row>
    <row r="14" spans="1:12" x14ac:dyDescent="0.35">
      <c r="A14" s="2" t="s">
        <v>18</v>
      </c>
      <c r="B14" s="2"/>
      <c r="C14" s="2"/>
      <c r="D14" s="2"/>
      <c r="E14" s="2">
        <v>1</v>
      </c>
      <c r="F14" s="2" t="s">
        <v>19</v>
      </c>
      <c r="G14" s="2"/>
      <c r="H14" s="2"/>
      <c r="I14" s="2"/>
      <c r="J14" s="2"/>
      <c r="K14" s="2"/>
      <c r="L14" s="2"/>
    </row>
    <row r="15" spans="1:12" x14ac:dyDescent="0.35">
      <c r="A15" s="2" t="s">
        <v>20</v>
      </c>
      <c r="B15" s="2"/>
      <c r="C15" s="2"/>
      <c r="D15" s="2"/>
      <c r="E15" s="2">
        <v>1</v>
      </c>
      <c r="F15" s="2" t="s">
        <v>21</v>
      </c>
      <c r="G15" s="2"/>
      <c r="H15" s="2"/>
      <c r="I15" s="2"/>
      <c r="J15" s="2"/>
      <c r="K15" s="2"/>
      <c r="L15" s="2"/>
    </row>
    <row r="18" spans="1:17" x14ac:dyDescent="0.35">
      <c r="A18" t="s">
        <v>22</v>
      </c>
    </row>
    <row r="19" spans="1:17" x14ac:dyDescent="0.35">
      <c r="A19" t="s">
        <v>23</v>
      </c>
      <c r="E19" t="s">
        <v>24</v>
      </c>
    </row>
    <row r="20" spans="1:17" x14ac:dyDescent="0.35">
      <c r="A20" t="s">
        <v>25</v>
      </c>
      <c r="E20">
        <v>595</v>
      </c>
      <c r="F20" t="s">
        <v>26</v>
      </c>
    </row>
    <row r="21" spans="1:17" x14ac:dyDescent="0.35">
      <c r="A21" t="s">
        <v>27</v>
      </c>
      <c r="E21">
        <v>9</v>
      </c>
      <c r="F21" t="s">
        <v>26</v>
      </c>
    </row>
    <row r="22" spans="1:17" x14ac:dyDescent="0.35">
      <c r="A22" t="s">
        <v>28</v>
      </c>
      <c r="E22">
        <v>10</v>
      </c>
    </row>
    <row r="23" spans="1:17" x14ac:dyDescent="0.35">
      <c r="A23" t="s">
        <v>29</v>
      </c>
      <c r="E23">
        <v>0</v>
      </c>
      <c r="F23" t="s">
        <v>30</v>
      </c>
    </row>
    <row r="24" spans="1:17" x14ac:dyDescent="0.35">
      <c r="A24" t="s">
        <v>31</v>
      </c>
      <c r="E24" t="s">
        <v>32</v>
      </c>
    </row>
    <row r="25" spans="1:17" x14ac:dyDescent="0.35">
      <c r="A25" t="s">
        <v>33</v>
      </c>
      <c r="B25" s="1" t="s">
        <v>34</v>
      </c>
    </row>
    <row r="27" spans="1:17" x14ac:dyDescent="0.35">
      <c r="B27" t="s">
        <v>35</v>
      </c>
    </row>
    <row r="28" spans="1:17" x14ac:dyDescent="0.35">
      <c r="A28" s="3" t="s">
        <v>36</v>
      </c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L28" t="s">
        <v>47</v>
      </c>
      <c r="M28" t="s">
        <v>48</v>
      </c>
      <c r="N28" t="s">
        <v>47</v>
      </c>
      <c r="O28" t="s">
        <v>48</v>
      </c>
      <c r="P28" t="s">
        <v>47</v>
      </c>
      <c r="Q28" t="s">
        <v>48</v>
      </c>
    </row>
    <row r="29" spans="1:17" x14ac:dyDescent="0.35">
      <c r="A29" s="3" t="s">
        <v>37</v>
      </c>
      <c r="B29">
        <v>0.23890000581741333</v>
      </c>
      <c r="C29">
        <v>0.25020000338554382</v>
      </c>
      <c r="D29">
        <v>0.24979999661445618</v>
      </c>
      <c r="E29">
        <v>0.2476000040769577</v>
      </c>
      <c r="F29">
        <v>0.24410000443458557</v>
      </c>
      <c r="G29">
        <v>0.24379999935626984</v>
      </c>
      <c r="H29">
        <v>0.26589998602867126</v>
      </c>
      <c r="I29">
        <v>0.25990000367164612</v>
      </c>
      <c r="L29">
        <f>AVERAGE(B29:D29)</f>
        <v>0.24630000193913779</v>
      </c>
      <c r="M29">
        <f>_xlfn.STDEV.S(B29:D29)</f>
        <v>6.411704789319423E-3</v>
      </c>
      <c r="N29">
        <f>AVERAGE(E29:G29)</f>
        <v>0.24516666928927103</v>
      </c>
      <c r="O29">
        <f>_xlfn.STDEV.S(E29:G29)</f>
        <v>2.1126616869433664E-3</v>
      </c>
      <c r="P29">
        <f>AVERAGE(H29:J29)</f>
        <v>0.26289999485015869</v>
      </c>
      <c r="Q29" s="4">
        <f>_xlfn.STDEV.S(H29:J29)</f>
        <v>4.2426282116521255E-3</v>
      </c>
    </row>
    <row r="30" spans="1:17" x14ac:dyDescent="0.35">
      <c r="A30" s="3" t="s">
        <v>38</v>
      </c>
      <c r="B30">
        <v>0.25580000877380371</v>
      </c>
      <c r="C30">
        <v>0.26620000600814819</v>
      </c>
      <c r="D30">
        <v>0.27169999480247498</v>
      </c>
      <c r="E30">
        <v>0.24529999494552612</v>
      </c>
      <c r="F30">
        <v>0.24879999458789825</v>
      </c>
      <c r="G30">
        <v>0.25</v>
      </c>
      <c r="H30">
        <v>0.25350001454353333</v>
      </c>
      <c r="I30">
        <v>0.29829999804496765</v>
      </c>
      <c r="J30">
        <v>0.31940001249313354</v>
      </c>
      <c r="L30">
        <f t="shared" ref="L30:L36" si="0">AVERAGE(B30:D30)</f>
        <v>0.26456666986147565</v>
      </c>
      <c r="M30">
        <f t="shared" ref="M30:M36" si="1">_xlfn.STDEV.S(B30:D30)</f>
        <v>8.0748516490401073E-3</v>
      </c>
      <c r="N30">
        <f t="shared" ref="N29:N36" si="2">AVERAGE(E30:G30)</f>
        <v>0.24803332984447479</v>
      </c>
      <c r="O30">
        <f t="shared" ref="O30:O36" si="3">_xlfn.STDEV.S(E30:G30)</f>
        <v>2.4419957001654241E-3</v>
      </c>
      <c r="P30">
        <f t="shared" ref="P29:P36" si="4">AVERAGE(H30:J30)</f>
        <v>0.29040000836054486</v>
      </c>
      <c r="Q30" s="4">
        <f t="shared" ref="Q30:Q36" si="5">_xlfn.STDEV.S(H30:J30)</f>
        <v>3.3652783097387631E-2</v>
      </c>
    </row>
    <row r="31" spans="1:17" x14ac:dyDescent="0.35">
      <c r="A31" s="3" t="s">
        <v>39</v>
      </c>
      <c r="B31">
        <v>0.27939999103546143</v>
      </c>
      <c r="C31">
        <v>0.29609999060630798</v>
      </c>
      <c r="D31">
        <v>0.29929998517036438</v>
      </c>
      <c r="E31">
        <v>0.24410000443458557</v>
      </c>
      <c r="F31">
        <v>0.25290000438690186</v>
      </c>
      <c r="G31">
        <v>0.25099998712539673</v>
      </c>
      <c r="H31">
        <v>0.40110000967979431</v>
      </c>
      <c r="I31">
        <v>0.38319998979568481</v>
      </c>
      <c r="J31">
        <v>0.46200001239776611</v>
      </c>
      <c r="L31">
        <f t="shared" si="0"/>
        <v>0.29159998893737793</v>
      </c>
      <c r="M31">
        <f t="shared" si="1"/>
        <v>1.0685969909539E-2</v>
      </c>
      <c r="N31">
        <f t="shared" si="2"/>
        <v>0.24933333198229471</v>
      </c>
      <c r="O31">
        <f t="shared" si="3"/>
        <v>4.6306915590128587E-3</v>
      </c>
      <c r="P31">
        <f t="shared" si="4"/>
        <v>0.41543333729108173</v>
      </c>
      <c r="Q31" s="4">
        <f t="shared" si="5"/>
        <v>4.1309128541177215E-2</v>
      </c>
    </row>
    <row r="32" spans="1:17" x14ac:dyDescent="0.35">
      <c r="A32" s="3" t="s">
        <v>40</v>
      </c>
      <c r="B32">
        <v>0.34180000424385071</v>
      </c>
      <c r="C32">
        <v>0.36239999532699585</v>
      </c>
      <c r="D32">
        <v>0.36800000071525574</v>
      </c>
      <c r="E32">
        <v>0.2533000111579895</v>
      </c>
      <c r="F32">
        <v>0.25069999694824219</v>
      </c>
      <c r="G32">
        <v>0.31130000948905945</v>
      </c>
      <c r="H32">
        <v>0.86830002069473267</v>
      </c>
      <c r="I32">
        <v>0.90310001373291016</v>
      </c>
      <c r="J32">
        <v>1.1244000196456909</v>
      </c>
      <c r="L32">
        <f t="shared" si="0"/>
        <v>0.35740000009536743</v>
      </c>
      <c r="M32">
        <f t="shared" si="1"/>
        <v>1.3797098173624742E-2</v>
      </c>
      <c r="N32">
        <f t="shared" si="2"/>
        <v>0.27176667253176373</v>
      </c>
      <c r="O32">
        <f t="shared" si="3"/>
        <v>3.4261546472788278E-2</v>
      </c>
      <c r="P32">
        <f t="shared" si="4"/>
        <v>0.96526668469111121</v>
      </c>
      <c r="Q32" s="4">
        <f t="shared" si="5"/>
        <v>0.13890760814004777</v>
      </c>
    </row>
    <row r="33" spans="1:21" x14ac:dyDescent="0.35">
      <c r="A33" s="3" t="s">
        <v>41</v>
      </c>
      <c r="B33">
        <v>0.39219999313354492</v>
      </c>
      <c r="C33">
        <v>0.4293999969959259</v>
      </c>
      <c r="D33">
        <v>0.4244999885559082</v>
      </c>
      <c r="E33">
        <v>0.27419999241828918</v>
      </c>
      <c r="F33">
        <v>0.26739999651908875</v>
      </c>
      <c r="G33">
        <v>0.26480001211166382</v>
      </c>
      <c r="H33">
        <v>0.24670000374317169</v>
      </c>
      <c r="I33">
        <v>0.24339999258518219</v>
      </c>
      <c r="J33">
        <v>0.30570000410079956</v>
      </c>
      <c r="L33">
        <f t="shared" si="0"/>
        <v>0.41536665956179303</v>
      </c>
      <c r="M33">
        <f t="shared" si="1"/>
        <v>2.021196046222011E-2</v>
      </c>
      <c r="N33">
        <f t="shared" si="2"/>
        <v>0.2688000003496806</v>
      </c>
      <c r="O33">
        <f t="shared" si="3"/>
        <v>4.8538557338975415E-3</v>
      </c>
      <c r="P33">
        <f t="shared" si="4"/>
        <v>0.26526666680971783</v>
      </c>
      <c r="Q33" s="4">
        <f t="shared" si="5"/>
        <v>3.5055150716856082E-2</v>
      </c>
    </row>
    <row r="34" spans="1:21" x14ac:dyDescent="0.35">
      <c r="A34" s="3" t="s">
        <v>42</v>
      </c>
      <c r="B34">
        <v>0.44760000705718994</v>
      </c>
      <c r="C34">
        <v>0.41949999332427979</v>
      </c>
      <c r="D34">
        <v>0.47920000553131104</v>
      </c>
      <c r="E34">
        <v>0.29370000958442688</v>
      </c>
      <c r="F34">
        <v>0.30500000715255737</v>
      </c>
      <c r="G34">
        <v>0.31389999389648438</v>
      </c>
      <c r="H34">
        <v>0.25389999151229858</v>
      </c>
      <c r="I34">
        <v>0.24699999392032623</v>
      </c>
      <c r="J34">
        <v>0.29019999504089355</v>
      </c>
      <c r="L34">
        <f t="shared" si="0"/>
        <v>0.44876666863759357</v>
      </c>
      <c r="M34">
        <f t="shared" si="1"/>
        <v>2.9867100441996586E-2</v>
      </c>
      <c r="N34">
        <f t="shared" si="2"/>
        <v>0.30420000354448956</v>
      </c>
      <c r="O34">
        <f t="shared" si="3"/>
        <v>1.0123726877071181E-2</v>
      </c>
      <c r="P34">
        <f t="shared" si="4"/>
        <v>0.26369999349117279</v>
      </c>
      <c r="Q34" s="4">
        <f t="shared" si="5"/>
        <v>2.3207543025785995E-2</v>
      </c>
    </row>
    <row r="35" spans="1:21" x14ac:dyDescent="0.35">
      <c r="A35" s="3" t="s">
        <v>43</v>
      </c>
      <c r="B35">
        <v>0.53030002117156982</v>
      </c>
      <c r="C35">
        <v>0.55989998579025269</v>
      </c>
      <c r="D35">
        <v>0.55750000476837158</v>
      </c>
      <c r="E35">
        <v>0.48030000925064087</v>
      </c>
      <c r="F35">
        <v>0.48840001225471497</v>
      </c>
      <c r="G35">
        <v>0.52050000429153442</v>
      </c>
      <c r="H35">
        <v>0.25659999251365662</v>
      </c>
      <c r="I35">
        <v>0.24830000102519989</v>
      </c>
      <c r="J35">
        <v>0.29289999604225159</v>
      </c>
      <c r="L35">
        <f t="shared" si="0"/>
        <v>0.54923333724339807</v>
      </c>
      <c r="M35">
        <f t="shared" si="1"/>
        <v>1.6440584549618623E-2</v>
      </c>
      <c r="N35">
        <f t="shared" si="2"/>
        <v>0.49640000859896344</v>
      </c>
      <c r="O35">
        <f t="shared" si="3"/>
        <v>2.1260523428480262E-2</v>
      </c>
      <c r="P35">
        <f t="shared" si="4"/>
        <v>0.26593332986036938</v>
      </c>
      <c r="Q35" s="4">
        <f t="shared" si="5"/>
        <v>2.3719681245769644E-2</v>
      </c>
    </row>
    <row r="36" spans="1:21" x14ac:dyDescent="0.35">
      <c r="A36" s="3" t="s">
        <v>44</v>
      </c>
      <c r="B36">
        <v>0.56980001926422119</v>
      </c>
      <c r="C36">
        <v>0.63470000028610229</v>
      </c>
      <c r="D36">
        <v>0.62419998645782471</v>
      </c>
      <c r="E36">
        <v>1.3233000040054321</v>
      </c>
      <c r="F36">
        <v>0.94609999656677246</v>
      </c>
      <c r="G36">
        <v>1.2979999780654907</v>
      </c>
      <c r="H36">
        <v>0.32649999856948853</v>
      </c>
      <c r="I36">
        <v>0.51039999723434448</v>
      </c>
      <c r="J36">
        <v>0.39340001344680786</v>
      </c>
      <c r="L36">
        <f t="shared" si="0"/>
        <v>0.60956666866938269</v>
      </c>
      <c r="M36">
        <f t="shared" si="1"/>
        <v>3.4836796297640242E-2</v>
      </c>
      <c r="N36">
        <f t="shared" si="2"/>
        <v>1.1891333262125652</v>
      </c>
      <c r="O36">
        <f t="shared" si="3"/>
        <v>0.21085284517212699</v>
      </c>
      <c r="P36">
        <f t="shared" si="4"/>
        <v>0.41010000308354694</v>
      </c>
      <c r="Q36" s="4">
        <f t="shared" si="5"/>
        <v>9.308044702102522E-2</v>
      </c>
    </row>
    <row r="40" spans="1:21" x14ac:dyDescent="0.35">
      <c r="A40" t="s">
        <v>45</v>
      </c>
      <c r="B40" s="1" t="s">
        <v>46</v>
      </c>
      <c r="L40" s="6" t="s">
        <v>52</v>
      </c>
      <c r="M40" s="6"/>
      <c r="N40" s="6" t="s">
        <v>49</v>
      </c>
      <c r="O40" s="6"/>
      <c r="P40" s="6" t="s">
        <v>50</v>
      </c>
      <c r="Q40" s="6"/>
      <c r="R40" s="6" t="s">
        <v>44</v>
      </c>
      <c r="S40" s="6"/>
      <c r="T40" s="6" t="s">
        <v>51</v>
      </c>
      <c r="U40" s="7"/>
    </row>
    <row r="41" spans="1:21" x14ac:dyDescent="0.35">
      <c r="L41" s="6" t="s">
        <v>47</v>
      </c>
      <c r="M41" s="6" t="s">
        <v>48</v>
      </c>
      <c r="N41" s="6" t="s">
        <v>47</v>
      </c>
      <c r="O41" s="6" t="s">
        <v>48</v>
      </c>
      <c r="P41" s="6" t="s">
        <v>47</v>
      </c>
      <c r="Q41" s="6" t="s">
        <v>48</v>
      </c>
      <c r="R41" s="6" t="s">
        <v>47</v>
      </c>
      <c r="S41" s="6" t="s">
        <v>48</v>
      </c>
      <c r="T41" s="6" t="s">
        <v>47</v>
      </c>
      <c r="U41" s="6" t="s">
        <v>48</v>
      </c>
    </row>
    <row r="42" spans="1:21" x14ac:dyDescent="0.35">
      <c r="L42">
        <v>0.24630000193913779</v>
      </c>
      <c r="M42">
        <v>6.411704789319423E-3</v>
      </c>
      <c r="N42">
        <v>0.24516666928927103</v>
      </c>
      <c r="O42">
        <v>2.1126616869433664E-3</v>
      </c>
      <c r="P42">
        <v>0.26289999485015869</v>
      </c>
      <c r="Q42">
        <v>0.19609111650202932</v>
      </c>
      <c r="R42">
        <v>0.2688000003496806</v>
      </c>
      <c r="S42">
        <v>4.8538557338975415E-3</v>
      </c>
      <c r="T42">
        <v>0.26526666680971783</v>
      </c>
      <c r="U42">
        <v>3.5055150716856082E-2</v>
      </c>
    </row>
    <row r="43" spans="1:21" x14ac:dyDescent="0.35">
      <c r="L43">
        <v>0.26456666986147565</v>
      </c>
      <c r="M43">
        <v>8.0748516490401073E-3</v>
      </c>
      <c r="N43">
        <v>0.24803332984447479</v>
      </c>
      <c r="O43">
        <v>2.4419957001654241E-3</v>
      </c>
      <c r="P43">
        <v>0.29040000836054486</v>
      </c>
      <c r="Q43">
        <v>3.3652783097387631E-2</v>
      </c>
      <c r="R43">
        <v>0.30420000354448956</v>
      </c>
      <c r="S43">
        <v>1.0123726877071181E-2</v>
      </c>
      <c r="T43">
        <v>0.26369999349117279</v>
      </c>
      <c r="U43">
        <v>2.3207543025785995E-2</v>
      </c>
    </row>
    <row r="44" spans="1:21" x14ac:dyDescent="0.35">
      <c r="L44">
        <v>0.29159998893737793</v>
      </c>
      <c r="M44">
        <v>1.0685969909539E-2</v>
      </c>
      <c r="N44">
        <v>0.24933333198229471</v>
      </c>
      <c r="O44">
        <v>4.6306915590128587E-3</v>
      </c>
      <c r="P44">
        <v>0.41543333729108173</v>
      </c>
      <c r="Q44">
        <v>4.1309128541177215E-2</v>
      </c>
      <c r="R44">
        <v>0.49640000859896344</v>
      </c>
      <c r="S44">
        <v>2.1260523428480262E-2</v>
      </c>
      <c r="T44">
        <v>0.26593332986036938</v>
      </c>
      <c r="U44">
        <v>2.3719681245769644E-2</v>
      </c>
    </row>
    <row r="45" spans="1:21" x14ac:dyDescent="0.35">
      <c r="L45">
        <v>0.35740000009536743</v>
      </c>
      <c r="M45">
        <v>1.3797098173624742E-2</v>
      </c>
      <c r="N45">
        <v>0.27176667253176373</v>
      </c>
      <c r="O45">
        <v>3.4261546472788278E-2</v>
      </c>
      <c r="P45">
        <v>0.96526668469111121</v>
      </c>
      <c r="Q45">
        <v>0.13890760814004777</v>
      </c>
      <c r="R45">
        <v>1.1891333262125652</v>
      </c>
      <c r="S45">
        <v>0.21085284517212699</v>
      </c>
      <c r="T45">
        <v>0.41010000308354694</v>
      </c>
      <c r="U45">
        <v>9.308044702102522E-2</v>
      </c>
    </row>
    <row r="46" spans="1:21" x14ac:dyDescent="0.35">
      <c r="L46">
        <v>0.41536665956179303</v>
      </c>
      <c r="M46">
        <v>2.021196046222011E-2</v>
      </c>
    </row>
    <row r="47" spans="1:21" x14ac:dyDescent="0.35">
      <c r="L47">
        <v>0.44876666863759357</v>
      </c>
      <c r="M47">
        <v>2.9867100441996586E-2</v>
      </c>
    </row>
    <row r="48" spans="1:21" x14ac:dyDescent="0.35">
      <c r="L48">
        <v>0.54923333724339807</v>
      </c>
      <c r="M48">
        <v>1.6440584549618623E-2</v>
      </c>
    </row>
    <row r="49" spans="11:26" x14ac:dyDescent="0.35">
      <c r="L49">
        <v>0.60956666866938269</v>
      </c>
      <c r="M49">
        <v>3.4836796297640242E-2</v>
      </c>
    </row>
    <row r="52" spans="11:26" x14ac:dyDescent="0.35">
      <c r="K52" s="6" t="s">
        <v>55</v>
      </c>
      <c r="L52" s="6" t="s">
        <v>52</v>
      </c>
      <c r="M52" s="6"/>
      <c r="N52" s="6" t="s">
        <v>49</v>
      </c>
      <c r="O52" s="6"/>
      <c r="P52" s="6" t="s">
        <v>50</v>
      </c>
      <c r="Q52" s="6"/>
      <c r="R52" s="6" t="s">
        <v>44</v>
      </c>
      <c r="S52" s="6"/>
      <c r="T52" s="6" t="s">
        <v>51</v>
      </c>
      <c r="U52" s="7"/>
    </row>
    <row r="53" spans="11:26" x14ac:dyDescent="0.35">
      <c r="K53" s="5">
        <v>0</v>
      </c>
      <c r="L53" s="8">
        <f>L42-$L$42</f>
        <v>0</v>
      </c>
      <c r="M53" s="8">
        <f>M42</f>
        <v>6.411704789319423E-3</v>
      </c>
      <c r="N53" s="8">
        <f>N42-$L$42</f>
        <v>-1.1333326498667584E-3</v>
      </c>
      <c r="O53" s="8">
        <f>O42</f>
        <v>2.1126616869433664E-3</v>
      </c>
      <c r="P53" s="8">
        <f>P42-$L$42</f>
        <v>1.6599992911020905E-2</v>
      </c>
      <c r="Q53" s="8">
        <f t="shared" ref="Q53:S56" si="6">Q42</f>
        <v>0.19609111650202932</v>
      </c>
      <c r="R53" s="8">
        <f t="shared" ref="P53:T53" si="7">R42-$L$42</f>
        <v>2.2499998410542815E-2</v>
      </c>
      <c r="S53" s="8">
        <f t="shared" si="6"/>
        <v>4.8538557338975415E-3</v>
      </c>
      <c r="T53" s="8">
        <f t="shared" si="7"/>
        <v>1.8966664870580047E-2</v>
      </c>
      <c r="U53" s="8">
        <f t="shared" ref="U53" si="8">U42</f>
        <v>3.5055150716856082E-2</v>
      </c>
    </row>
    <row r="54" spans="11:26" x14ac:dyDescent="0.35">
      <c r="K54" s="5">
        <v>0.1</v>
      </c>
      <c r="L54" s="8">
        <f t="shared" ref="L54:T54" si="9">L43-$L$42</f>
        <v>1.8266667922337859E-2</v>
      </c>
      <c r="M54" s="8">
        <f t="shared" ref="M54:M60" si="10">M43</f>
        <v>8.0748516490401073E-3</v>
      </c>
      <c r="N54" s="8">
        <f t="shared" si="9"/>
        <v>1.7333279053370065E-3</v>
      </c>
      <c r="O54" s="8">
        <f t="shared" ref="O54:O56" si="11">O43</f>
        <v>2.4419957001654241E-3</v>
      </c>
      <c r="P54" s="8">
        <f t="shared" si="9"/>
        <v>4.4100006421407073E-2</v>
      </c>
      <c r="Q54" s="8">
        <f t="shared" si="6"/>
        <v>3.3652783097387631E-2</v>
      </c>
      <c r="R54" s="8">
        <f t="shared" si="9"/>
        <v>5.7900001605351775E-2</v>
      </c>
      <c r="S54" s="8">
        <f t="shared" si="6"/>
        <v>1.0123726877071181E-2</v>
      </c>
      <c r="T54" s="8">
        <f t="shared" si="9"/>
        <v>1.7399991552035005E-2</v>
      </c>
      <c r="U54" s="8">
        <f t="shared" ref="U54" si="12">U43</f>
        <v>2.3207543025785995E-2</v>
      </c>
    </row>
    <row r="55" spans="11:26" x14ac:dyDescent="0.35">
      <c r="K55" s="5">
        <v>0.25</v>
      </c>
      <c r="L55" s="8">
        <f t="shared" ref="L55:T55" si="13">L44-$L$42</f>
        <v>4.5299986998240144E-2</v>
      </c>
      <c r="M55" s="8">
        <f t="shared" si="10"/>
        <v>1.0685969909539E-2</v>
      </c>
      <c r="N55" s="8">
        <f t="shared" si="13"/>
        <v>3.0333300431569232E-3</v>
      </c>
      <c r="O55" s="8">
        <f t="shared" si="11"/>
        <v>4.6306915590128587E-3</v>
      </c>
      <c r="P55" s="8">
        <f t="shared" si="13"/>
        <v>0.16913333535194394</v>
      </c>
      <c r="Q55" s="8">
        <f t="shared" si="6"/>
        <v>4.1309128541177215E-2</v>
      </c>
      <c r="R55" s="8">
        <f t="shared" si="13"/>
        <v>0.25010000665982568</v>
      </c>
      <c r="S55" s="8">
        <f t="shared" si="6"/>
        <v>2.1260523428480262E-2</v>
      </c>
      <c r="T55" s="8">
        <f t="shared" si="13"/>
        <v>1.9633327921231597E-2</v>
      </c>
      <c r="U55" s="8">
        <f t="shared" ref="U55" si="14">U44</f>
        <v>2.3719681245769644E-2</v>
      </c>
    </row>
    <row r="56" spans="11:26" x14ac:dyDescent="0.35">
      <c r="K56" s="5">
        <v>0.5</v>
      </c>
      <c r="L56" s="8">
        <f t="shared" ref="L56:T56" si="15">L45-$L$42</f>
        <v>0.11109999815622965</v>
      </c>
      <c r="M56" s="8">
        <f t="shared" si="10"/>
        <v>1.3797098173624742E-2</v>
      </c>
      <c r="N56" s="8">
        <f t="shared" si="15"/>
        <v>2.5466670592625945E-2</v>
      </c>
      <c r="O56" s="8">
        <f t="shared" si="11"/>
        <v>3.4261546472788278E-2</v>
      </c>
      <c r="P56" s="8">
        <f t="shared" si="15"/>
        <v>0.7189666827519734</v>
      </c>
      <c r="Q56" s="8">
        <f t="shared" si="6"/>
        <v>0.13890760814004777</v>
      </c>
      <c r="R56" s="8">
        <f t="shared" si="15"/>
        <v>0.94283332427342736</v>
      </c>
      <c r="S56" s="8">
        <f t="shared" si="6"/>
        <v>0.21085284517212699</v>
      </c>
      <c r="T56" s="8">
        <f t="shared" si="15"/>
        <v>0.16380000114440915</v>
      </c>
      <c r="U56" s="8">
        <f t="shared" ref="U56" si="16">U45</f>
        <v>9.308044702102522E-2</v>
      </c>
      <c r="V56" s="6" t="s">
        <v>61</v>
      </c>
      <c r="W56" s="6" t="s">
        <v>49</v>
      </c>
      <c r="X56" s="6" t="s">
        <v>50</v>
      </c>
      <c r="Y56" s="6" t="s">
        <v>44</v>
      </c>
      <c r="Z56" s="6" t="s">
        <v>51</v>
      </c>
    </row>
    <row r="57" spans="11:26" x14ac:dyDescent="0.35">
      <c r="K57" s="5">
        <v>0.75</v>
      </c>
      <c r="L57" s="8">
        <f t="shared" ref="L57" si="17">L46-$L$42</f>
        <v>0.16906665762265524</v>
      </c>
      <c r="M57" s="8">
        <f t="shared" si="10"/>
        <v>2.021196046222011E-2</v>
      </c>
      <c r="N57" s="9">
        <f>N53*100</f>
        <v>-0.11333326498667584</v>
      </c>
      <c r="O57" s="9"/>
      <c r="P57" s="9">
        <f>P53*100</f>
        <v>1.6599992911020904</v>
      </c>
      <c r="Q57" s="9"/>
      <c r="R57" s="9">
        <f t="shared" ref="P57:T57" si="18">R53*100</f>
        <v>2.2499998410542816</v>
      </c>
      <c r="S57" s="9"/>
      <c r="T57" s="9">
        <f t="shared" si="18"/>
        <v>1.8966664870580048</v>
      </c>
      <c r="U57" s="9"/>
      <c r="V57" s="6" t="s">
        <v>62</v>
      </c>
      <c r="W57">
        <v>-0.11333326498667584</v>
      </c>
      <c r="X57">
        <v>12.980000178019205</v>
      </c>
      <c r="Y57">
        <v>2.2499998410542816</v>
      </c>
      <c r="Z57">
        <v>1.8966664870580048</v>
      </c>
    </row>
    <row r="58" spans="11:26" x14ac:dyDescent="0.35">
      <c r="K58" s="5">
        <v>1</v>
      </c>
      <c r="L58" s="8">
        <f t="shared" ref="L58" si="19">L47-$L$42</f>
        <v>0.20246666669845578</v>
      </c>
      <c r="M58" s="8">
        <f t="shared" si="10"/>
        <v>2.9867100441996586E-2</v>
      </c>
      <c r="N58" s="9">
        <f>N54*50</f>
        <v>8.6666395266850327E-2</v>
      </c>
      <c r="O58" s="9"/>
      <c r="P58" s="9">
        <f t="shared" ref="P58:T58" si="20">P54*50</f>
        <v>2.2050003210703535</v>
      </c>
      <c r="Q58" s="9"/>
      <c r="R58" s="9">
        <f t="shared" si="20"/>
        <v>2.8950000802675886</v>
      </c>
      <c r="S58" s="9"/>
      <c r="T58" s="9">
        <f t="shared" si="20"/>
        <v>0.86999957760175017</v>
      </c>
      <c r="U58" s="9"/>
      <c r="V58" s="6" t="s">
        <v>63</v>
      </c>
      <c r="W58">
        <v>8.6666395266850327E-2</v>
      </c>
      <c r="X58">
        <v>2.2050003210703535</v>
      </c>
      <c r="Y58">
        <v>2.8950000802675886</v>
      </c>
      <c r="Z58">
        <v>0.86999957760175017</v>
      </c>
    </row>
    <row r="59" spans="11:26" x14ac:dyDescent="0.35">
      <c r="K59" s="5">
        <v>1.5</v>
      </c>
      <c r="L59" s="8">
        <f t="shared" ref="L59" si="21">L48-$L$42</f>
        <v>0.30293333530426025</v>
      </c>
      <c r="M59" s="8">
        <f t="shared" si="10"/>
        <v>1.6440584549618623E-2</v>
      </c>
      <c r="N59" s="9">
        <f>N55*10</f>
        <v>3.0333300431569232E-2</v>
      </c>
      <c r="O59" s="9"/>
      <c r="P59" s="9">
        <f t="shared" ref="P59:T59" si="22">P55*10</f>
        <v>1.6913333535194395</v>
      </c>
      <c r="Q59" s="9"/>
      <c r="R59" s="9">
        <f t="shared" si="22"/>
        <v>2.501000066598257</v>
      </c>
      <c r="S59" s="9"/>
      <c r="T59" s="9">
        <f t="shared" si="22"/>
        <v>0.19633327921231597</v>
      </c>
      <c r="U59" s="9"/>
      <c r="V59" s="6" t="s">
        <v>64</v>
      </c>
      <c r="W59">
        <v>3.0333300431569232E-2</v>
      </c>
      <c r="X59">
        <v>1.6913333535194395</v>
      </c>
      <c r="Y59">
        <v>2.501000066598257</v>
      </c>
      <c r="Z59">
        <v>0.19633327921231597</v>
      </c>
    </row>
    <row r="60" spans="11:26" x14ac:dyDescent="0.35">
      <c r="K60" s="5">
        <v>2</v>
      </c>
      <c r="L60" s="8">
        <f t="shared" ref="L60" si="23">L49-$L$42</f>
        <v>0.36326666673024488</v>
      </c>
      <c r="M60" s="8">
        <f t="shared" si="10"/>
        <v>3.4836796297640242E-2</v>
      </c>
      <c r="N60" s="9">
        <f>N56</f>
        <v>2.5466670592625945E-2</v>
      </c>
      <c r="O60" s="9"/>
      <c r="P60" s="9">
        <f t="shared" ref="P60:T60" si="24">P56</f>
        <v>0.7189666827519734</v>
      </c>
      <c r="Q60" s="9"/>
      <c r="R60" s="9">
        <f t="shared" si="24"/>
        <v>0.94283332427342736</v>
      </c>
      <c r="S60" s="9"/>
      <c r="T60" s="9">
        <f t="shared" si="24"/>
        <v>0.16380000114440915</v>
      </c>
      <c r="U60" s="9"/>
      <c r="V60" s="6" t="s">
        <v>65</v>
      </c>
      <c r="W60">
        <v>2.5466670592625945E-2</v>
      </c>
      <c r="X60">
        <v>0.7189666827519734</v>
      </c>
      <c r="Y60">
        <v>0.94283332427342736</v>
      </c>
      <c r="Z60">
        <v>0.16380000114440915</v>
      </c>
    </row>
    <row r="61" spans="11:26" x14ac:dyDescent="0.35">
      <c r="M61" s="6" t="s">
        <v>53</v>
      </c>
      <c r="N61" s="5">
        <f>AVERAGE(N59:N60)</f>
        <v>2.7899985512097589E-2</v>
      </c>
      <c r="O61" s="5"/>
      <c r="P61" s="5">
        <f>AVERAGE(P57,P59)</f>
        <v>1.6756663223107648</v>
      </c>
      <c r="Q61" s="5"/>
      <c r="R61" s="5">
        <f>AVERAGE(R58)</f>
        <v>2.8950000802675886</v>
      </c>
      <c r="S61" s="5"/>
      <c r="T61" s="5">
        <f>AVERAGE(T59:T60)</f>
        <v>0.18006664017836255</v>
      </c>
    </row>
    <row r="63" spans="11:26" x14ac:dyDescent="0.35">
      <c r="M63">
        <f>M54/2</f>
        <v>4.0374258245200537E-3</v>
      </c>
    </row>
    <row r="64" spans="11:26" x14ac:dyDescent="0.35">
      <c r="M64">
        <f t="shared" ref="M64:M69" si="25">M55/2</f>
        <v>5.3429849547694998E-3</v>
      </c>
    </row>
    <row r="65" spans="13:26" x14ac:dyDescent="0.35">
      <c r="M65">
        <f t="shared" si="25"/>
        <v>6.898549086812371E-3</v>
      </c>
    </row>
    <row r="66" spans="13:26" x14ac:dyDescent="0.35">
      <c r="M66">
        <f t="shared" si="25"/>
        <v>1.0105980231110055E-2</v>
      </c>
      <c r="V66" s="6" t="s">
        <v>60</v>
      </c>
      <c r="W66" s="6" t="s">
        <v>49</v>
      </c>
      <c r="X66" s="6" t="s">
        <v>50</v>
      </c>
      <c r="Y66" s="6" t="s">
        <v>44</v>
      </c>
      <c r="Z66" s="6" t="s">
        <v>51</v>
      </c>
    </row>
    <row r="67" spans="13:26" x14ac:dyDescent="0.35">
      <c r="M67">
        <f t="shared" si="25"/>
        <v>1.4933550220998293E-2</v>
      </c>
      <c r="V67" s="6" t="s">
        <v>53</v>
      </c>
      <c r="W67" s="8">
        <f>N61</f>
        <v>2.7899985512097589E-2</v>
      </c>
      <c r="X67" s="8">
        <f>P61</f>
        <v>1.6756663223107648</v>
      </c>
      <c r="Y67" s="8">
        <f>R61</f>
        <v>2.8950000802675886</v>
      </c>
      <c r="Z67" s="8">
        <f>T61</f>
        <v>0.18006664017836255</v>
      </c>
    </row>
    <row r="68" spans="13:26" x14ac:dyDescent="0.35">
      <c r="M68">
        <f t="shared" si="25"/>
        <v>8.2202922748093113E-3</v>
      </c>
      <c r="V68" s="6" t="s">
        <v>54</v>
      </c>
      <c r="W68" s="8">
        <f>(W67-0.0102)/0.1965</f>
        <v>9.0076262148079331E-2</v>
      </c>
      <c r="X68" s="8">
        <f t="shared" ref="X68:Z68" si="26">(X67-0.0102)/0.1965</f>
        <v>8.4756555842787016</v>
      </c>
      <c r="Y68" s="8">
        <f t="shared" si="26"/>
        <v>14.680916439020805</v>
      </c>
      <c r="Z68" s="8">
        <f t="shared" si="26"/>
        <v>0.86446127317232857</v>
      </c>
    </row>
    <row r="69" spans="13:26" ht="15" thickBot="1" x14ac:dyDescent="0.4">
      <c r="M69">
        <f t="shared" si="25"/>
        <v>1.7418398148820121E-2</v>
      </c>
      <c r="V69" s="10" t="s">
        <v>56</v>
      </c>
      <c r="W69" s="11">
        <f>$Z$68/W68</f>
        <v>9.5969931761956584</v>
      </c>
      <c r="X69" s="12">
        <f t="shared" ref="X69:Z69" si="27">$Z$68/X68</f>
        <v>0.10199344045737274</v>
      </c>
      <c r="Y69" s="12">
        <f t="shared" si="27"/>
        <v>5.8883331756773273E-2</v>
      </c>
      <c r="Z69" s="11">
        <f t="shared" si="27"/>
        <v>1</v>
      </c>
    </row>
    <row r="71" spans="13:26" x14ac:dyDescent="0.35">
      <c r="V71" s="13" t="s">
        <v>57</v>
      </c>
      <c r="W71">
        <f>W72/1000*W68</f>
        <v>5.4045757288847598E-3</v>
      </c>
      <c r="X71">
        <f>X72/1000*X68</f>
        <v>5.4045757288847598E-3</v>
      </c>
      <c r="Y71">
        <f>Y72/1000*Y68</f>
        <v>5.4045757288847598E-3</v>
      </c>
      <c r="Z71">
        <f>Z72/1000*Z68</f>
        <v>5.4045757288847598E-3</v>
      </c>
    </row>
    <row r="72" spans="13:26" x14ac:dyDescent="0.35">
      <c r="V72" s="13" t="s">
        <v>58</v>
      </c>
      <c r="W72" s="14">
        <v>60</v>
      </c>
      <c r="X72" s="14">
        <f>$W$71/X68*1000</f>
        <v>0.63765872446605576</v>
      </c>
      <c r="Y72" s="14">
        <f t="shared" ref="Y72:Z72" si="28">$W$71/Y68*1000</f>
        <v>0.36813612769566567</v>
      </c>
      <c r="Z72" s="14">
        <f t="shared" si="28"/>
        <v>6.2519581809043849</v>
      </c>
    </row>
    <row r="73" spans="13:26" x14ac:dyDescent="0.35">
      <c r="V73" s="13" t="s">
        <v>59</v>
      </c>
      <c r="W73" s="14">
        <f>60-W72</f>
        <v>0</v>
      </c>
      <c r="X73" s="14">
        <f t="shared" ref="X73:Z73" si="29">60-X72</f>
        <v>59.362341275533943</v>
      </c>
      <c r="Y73" s="14">
        <f t="shared" si="29"/>
        <v>59.631863872304336</v>
      </c>
      <c r="Z73" s="14">
        <f t="shared" si="29"/>
        <v>53.748041819095619</v>
      </c>
    </row>
    <row r="76" spans="13:26" x14ac:dyDescent="0.35">
      <c r="V76" s="13" t="s">
        <v>60</v>
      </c>
      <c r="W76" s="13" t="s">
        <v>49</v>
      </c>
      <c r="X76" s="13" t="s">
        <v>50</v>
      </c>
      <c r="Y76" s="13" t="s">
        <v>44</v>
      </c>
      <c r="Z76" s="13" t="s">
        <v>51</v>
      </c>
    </row>
    <row r="77" spans="13:26" x14ac:dyDescent="0.35">
      <c r="V77" s="13" t="s">
        <v>57</v>
      </c>
      <c r="W77" s="16">
        <f>W71</f>
        <v>5.4045757288847598E-3</v>
      </c>
      <c r="X77" s="16">
        <f>X68*X78/1000</f>
        <v>5.186767639033972E-2</v>
      </c>
      <c r="Y77" s="16">
        <f>Y68*Y78/1000</f>
        <v>5.1867676390339713E-2</v>
      </c>
      <c r="Z77" s="16">
        <f>Z78/1000*Z68</f>
        <v>5.1867676390339713E-2</v>
      </c>
    </row>
    <row r="78" spans="13:26" x14ac:dyDescent="0.35">
      <c r="V78" s="13" t="s">
        <v>58</v>
      </c>
      <c r="W78" s="15">
        <v>60</v>
      </c>
      <c r="X78" s="15">
        <f>$Z$77/X68*1000</f>
        <v>6.1196064274423652</v>
      </c>
      <c r="Y78" s="15">
        <f>$Z$77/Y68*1000</f>
        <v>3.5329999054063963</v>
      </c>
      <c r="Z78" s="15">
        <v>60</v>
      </c>
    </row>
    <row r="79" spans="13:26" x14ac:dyDescent="0.35">
      <c r="V79" s="13" t="s">
        <v>59</v>
      </c>
      <c r="W79" s="15">
        <v>0</v>
      </c>
      <c r="X79" s="15">
        <f t="shared" ref="X79:Y79" si="30">60-X78</f>
        <v>53.880393572557637</v>
      </c>
      <c r="Y79" s="15">
        <f t="shared" si="30"/>
        <v>56.467000094593601</v>
      </c>
      <c r="Z79" s="15">
        <f>60-Z78</f>
        <v>0</v>
      </c>
    </row>
  </sheetData>
  <conditionalFormatting sqref="B29: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Sheet0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</dc:creator>
  <cp:lastModifiedBy>M Schneider</cp:lastModifiedBy>
  <dcterms:created xsi:type="dcterms:W3CDTF">2022-05-18T12:43:19Z</dcterms:created>
  <dcterms:modified xsi:type="dcterms:W3CDTF">2022-06-01T14:07:38Z</dcterms:modified>
</cp:coreProperties>
</file>