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je\Studia\Semestr5\Narzędzia informatyczne wspomagania decyzji\"/>
    </mc:Choice>
  </mc:AlternateContent>
  <xr:revisionPtr revIDLastSave="0" documentId="13_ncr:1_{C43E97DD-2B17-4280-9988-4A77A82D7300}" xr6:coauthVersionLast="41" xr6:coauthVersionMax="45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MenuNawigacyjne_19WtN1315_16" sheetId="10" r:id="rId1"/>
    <sheet name="Tworząca_W_Klienci_19WtN1315_16" sheetId="1" r:id="rId2"/>
    <sheet name="Dane przygotowane_19WtN1315_16" sheetId="9" r:id="rId3"/>
    <sheet name="Koniunkcyjna_19WtN1315_16" sheetId="3" r:id="rId4"/>
    <sheet name="Wartość idealna_19WtN1315_16" sheetId="4" r:id="rId5"/>
    <sheet name="Tendencje_19WtN1315_16" sheetId="2" r:id="rId6"/>
    <sheet name="Normalizacje_19WtN1315_16" sheetId="5" r:id="rId7"/>
    <sheet name="HurwiczNor1_19WtN1315_16" sheetId="7" r:id="rId8"/>
    <sheet name="HurwiczNor2_19WtN1315_16" sheetId="6" r:id="rId9"/>
    <sheet name="Podsumowanie_19WtN1315_16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H9" i="5" s="1"/>
  <c r="D13" i="2"/>
  <c r="D13" i="5" s="1"/>
  <c r="G16" i="2"/>
  <c r="G16" i="5" s="1"/>
  <c r="H17" i="2"/>
  <c r="H17" i="5" s="1"/>
  <c r="H21" i="2"/>
  <c r="H21" i="5" s="1"/>
  <c r="H23" i="2"/>
  <c r="H23" i="5" s="1"/>
  <c r="H25" i="2"/>
  <c r="H25" i="5" s="1"/>
  <c r="E8" i="4"/>
  <c r="C10" i="4"/>
  <c r="D12" i="4"/>
  <c r="I13" i="4"/>
  <c r="F17" i="4"/>
  <c r="D19" i="4"/>
  <c r="E21" i="4"/>
  <c r="C23" i="4"/>
  <c r="H6" i="4"/>
  <c r="C7" i="9"/>
  <c r="C7" i="2" s="1"/>
  <c r="C7" i="5" s="1"/>
  <c r="D7" i="9"/>
  <c r="D7" i="2" s="1"/>
  <c r="D7" i="5" s="1"/>
  <c r="E7" i="9"/>
  <c r="E7" i="4" s="1"/>
  <c r="F7" i="9"/>
  <c r="F7" i="4" s="1"/>
  <c r="G7" i="9"/>
  <c r="G7" i="2" s="1"/>
  <c r="G7" i="5" s="1"/>
  <c r="H7" i="9"/>
  <c r="H7" i="2" s="1"/>
  <c r="H7" i="5" s="1"/>
  <c r="I7" i="9"/>
  <c r="I7" i="4" s="1"/>
  <c r="C8" i="9"/>
  <c r="C8" i="4" s="1"/>
  <c r="D8" i="9"/>
  <c r="D8" i="2" s="1"/>
  <c r="D8" i="5" s="1"/>
  <c r="E8" i="9"/>
  <c r="F8" i="9"/>
  <c r="F8" i="4" s="1"/>
  <c r="G8" i="9"/>
  <c r="G8" i="4" s="1"/>
  <c r="H8" i="9"/>
  <c r="H8" i="2" s="1"/>
  <c r="H8" i="5" s="1"/>
  <c r="I8" i="9"/>
  <c r="I8" i="2" s="1"/>
  <c r="I8" i="5" s="1"/>
  <c r="C9" i="9"/>
  <c r="C9" i="2" s="1"/>
  <c r="C9" i="5" s="1"/>
  <c r="D9" i="9"/>
  <c r="D9" i="4" s="1"/>
  <c r="E9" i="9"/>
  <c r="E9" i="4" s="1"/>
  <c r="F9" i="9"/>
  <c r="F9" i="4" s="1"/>
  <c r="G9" i="9"/>
  <c r="G9" i="2" s="1"/>
  <c r="G9" i="5" s="1"/>
  <c r="H9" i="9"/>
  <c r="H9" i="4" s="1"/>
  <c r="I9" i="9"/>
  <c r="I9" i="2" s="1"/>
  <c r="I9" i="5" s="1"/>
  <c r="C10" i="9"/>
  <c r="C10" i="2" s="1"/>
  <c r="C10" i="5" s="1"/>
  <c r="D10" i="9"/>
  <c r="D10" i="4" s="1"/>
  <c r="E10" i="9"/>
  <c r="E10" i="4" s="1"/>
  <c r="F10" i="9"/>
  <c r="F10" i="4" s="1"/>
  <c r="G10" i="9"/>
  <c r="G10" i="2" s="1"/>
  <c r="G10" i="5" s="1"/>
  <c r="H10" i="9"/>
  <c r="H10" i="2" s="1"/>
  <c r="H10" i="5" s="1"/>
  <c r="I10" i="9"/>
  <c r="I10" i="4" s="1"/>
  <c r="C11" i="9"/>
  <c r="C11" i="2" s="1"/>
  <c r="C11" i="5" s="1"/>
  <c r="D11" i="9"/>
  <c r="D11" i="2" s="1"/>
  <c r="D11" i="5" s="1"/>
  <c r="E11" i="9"/>
  <c r="E11" i="4" s="1"/>
  <c r="F11" i="9"/>
  <c r="F11" i="4" s="1"/>
  <c r="G11" i="9"/>
  <c r="G11" i="2" s="1"/>
  <c r="G11" i="5" s="1"/>
  <c r="H11" i="9"/>
  <c r="H11" i="2" s="1"/>
  <c r="H11" i="5" s="1"/>
  <c r="I11" i="9"/>
  <c r="I11" i="2" s="1"/>
  <c r="I11" i="5" s="1"/>
  <c r="C12" i="9"/>
  <c r="C12" i="4" s="1"/>
  <c r="D12" i="9"/>
  <c r="D12" i="2" s="1"/>
  <c r="D12" i="5" s="1"/>
  <c r="E12" i="9"/>
  <c r="E12" i="4" s="1"/>
  <c r="F12" i="9"/>
  <c r="F12" i="4" s="1"/>
  <c r="G12" i="9"/>
  <c r="G12" i="4" s="1"/>
  <c r="H12" i="9"/>
  <c r="H12" i="2" s="1"/>
  <c r="H12" i="5" s="1"/>
  <c r="I12" i="9"/>
  <c r="I12" i="2" s="1"/>
  <c r="I12" i="5" s="1"/>
  <c r="C13" i="9"/>
  <c r="C13" i="2" s="1"/>
  <c r="C13" i="5" s="1"/>
  <c r="D13" i="9"/>
  <c r="D13" i="4" s="1"/>
  <c r="E13" i="9"/>
  <c r="E13" i="4" s="1"/>
  <c r="F13" i="9"/>
  <c r="F13" i="4" s="1"/>
  <c r="G13" i="9"/>
  <c r="G13" i="2" s="1"/>
  <c r="G13" i="5" s="1"/>
  <c r="H13" i="9"/>
  <c r="H13" i="4" s="1"/>
  <c r="I13" i="9"/>
  <c r="I13" i="2" s="1"/>
  <c r="I13" i="5" s="1"/>
  <c r="C14" i="9"/>
  <c r="C14" i="2" s="1"/>
  <c r="C14" i="5" s="1"/>
  <c r="D14" i="9"/>
  <c r="D14" i="2" s="1"/>
  <c r="D14" i="5" s="1"/>
  <c r="E14" i="9"/>
  <c r="E14" i="4" s="1"/>
  <c r="F14" i="9"/>
  <c r="F14" i="4" s="1"/>
  <c r="G14" i="9"/>
  <c r="G14" i="2" s="1"/>
  <c r="G14" i="5" s="1"/>
  <c r="H14" i="9"/>
  <c r="H14" i="4" s="1"/>
  <c r="I14" i="9"/>
  <c r="I14" i="4" s="1"/>
  <c r="C15" i="9"/>
  <c r="C15" i="2" s="1"/>
  <c r="C15" i="5" s="1"/>
  <c r="D15" i="9"/>
  <c r="D15" i="2" s="1"/>
  <c r="D15" i="5" s="1"/>
  <c r="E15" i="9"/>
  <c r="E15" i="4" s="1"/>
  <c r="F15" i="9"/>
  <c r="F15" i="4" s="1"/>
  <c r="G15" i="9"/>
  <c r="G15" i="2" s="1"/>
  <c r="G15" i="5" s="1"/>
  <c r="H15" i="9"/>
  <c r="H15" i="2" s="1"/>
  <c r="H15" i="5" s="1"/>
  <c r="I15" i="9"/>
  <c r="I15" i="2" s="1"/>
  <c r="I15" i="5" s="1"/>
  <c r="C16" i="9"/>
  <c r="C16" i="4" s="1"/>
  <c r="D16" i="9"/>
  <c r="D16" i="2" s="1"/>
  <c r="D16" i="5" s="1"/>
  <c r="E16" i="9"/>
  <c r="E16" i="4" s="1"/>
  <c r="F16" i="9"/>
  <c r="F16" i="4" s="1"/>
  <c r="G16" i="9"/>
  <c r="G16" i="4" s="1"/>
  <c r="H16" i="9"/>
  <c r="H16" i="2" s="1"/>
  <c r="H16" i="5" s="1"/>
  <c r="I16" i="9"/>
  <c r="I16" i="2" s="1"/>
  <c r="I16" i="5" s="1"/>
  <c r="C17" i="9"/>
  <c r="C17" i="2" s="1"/>
  <c r="C17" i="5" s="1"/>
  <c r="D17" i="9"/>
  <c r="D17" i="4" s="1"/>
  <c r="E17" i="9"/>
  <c r="E17" i="4" s="1"/>
  <c r="F17" i="9"/>
  <c r="G17" i="9"/>
  <c r="G17" i="4" s="1"/>
  <c r="H17" i="9"/>
  <c r="H17" i="4" s="1"/>
  <c r="I17" i="9"/>
  <c r="I17" i="2" s="1"/>
  <c r="I17" i="5" s="1"/>
  <c r="C18" i="9"/>
  <c r="C18" i="2" s="1"/>
  <c r="C18" i="5" s="1"/>
  <c r="D18" i="9"/>
  <c r="D18" i="4" s="1"/>
  <c r="E18" i="9"/>
  <c r="E18" i="4" s="1"/>
  <c r="F18" i="9"/>
  <c r="F18" i="4" s="1"/>
  <c r="G18" i="9"/>
  <c r="G18" i="2" s="1"/>
  <c r="G18" i="5" s="1"/>
  <c r="H18" i="9"/>
  <c r="H18" i="2" s="1"/>
  <c r="H18" i="5" s="1"/>
  <c r="I18" i="9"/>
  <c r="I18" i="4" s="1"/>
  <c r="C19" i="9"/>
  <c r="C19" i="2" s="1"/>
  <c r="C19" i="5" s="1"/>
  <c r="D19" i="9"/>
  <c r="D19" i="2" s="1"/>
  <c r="D19" i="5" s="1"/>
  <c r="E19" i="9"/>
  <c r="E19" i="4" s="1"/>
  <c r="F19" i="9"/>
  <c r="F19" i="4" s="1"/>
  <c r="G19" i="9"/>
  <c r="G19" i="2" s="1"/>
  <c r="G19" i="5" s="1"/>
  <c r="H19" i="9"/>
  <c r="H19" i="4" s="1"/>
  <c r="I19" i="9"/>
  <c r="I19" i="4" s="1"/>
  <c r="C20" i="9"/>
  <c r="C20" i="4" s="1"/>
  <c r="D20" i="9"/>
  <c r="D20" i="2" s="1"/>
  <c r="D20" i="5" s="1"/>
  <c r="E20" i="9"/>
  <c r="E20" i="4" s="1"/>
  <c r="F20" i="9"/>
  <c r="F20" i="4" s="1"/>
  <c r="G20" i="9"/>
  <c r="G20" i="4" s="1"/>
  <c r="H20" i="9"/>
  <c r="H20" i="2" s="1"/>
  <c r="H20" i="5" s="1"/>
  <c r="I20" i="9"/>
  <c r="I20" i="2" s="1"/>
  <c r="I20" i="5" s="1"/>
  <c r="C21" i="9"/>
  <c r="C21" i="2" s="1"/>
  <c r="C21" i="5" s="1"/>
  <c r="D21" i="9"/>
  <c r="D21" i="4" s="1"/>
  <c r="E21" i="9"/>
  <c r="F21" i="9"/>
  <c r="F21" i="4" s="1"/>
  <c r="G21" i="9"/>
  <c r="G21" i="2" s="1"/>
  <c r="G21" i="5" s="1"/>
  <c r="H21" i="9"/>
  <c r="H21" i="4" s="1"/>
  <c r="I21" i="9"/>
  <c r="I21" i="2" s="1"/>
  <c r="I21" i="5" s="1"/>
  <c r="C22" i="9"/>
  <c r="C22" i="2" s="1"/>
  <c r="C22" i="5" s="1"/>
  <c r="D22" i="9"/>
  <c r="D22" i="2" s="1"/>
  <c r="D22" i="5" s="1"/>
  <c r="E22" i="9"/>
  <c r="E22" i="4" s="1"/>
  <c r="F22" i="9"/>
  <c r="F22" i="4" s="1"/>
  <c r="G22" i="9"/>
  <c r="G22" i="2" s="1"/>
  <c r="G22" i="5" s="1"/>
  <c r="H22" i="9"/>
  <c r="H22" i="4" s="1"/>
  <c r="I22" i="9"/>
  <c r="I22" i="4" s="1"/>
  <c r="C23" i="9"/>
  <c r="C23" i="2" s="1"/>
  <c r="C23" i="5" s="1"/>
  <c r="D23" i="9"/>
  <c r="D23" i="2" s="1"/>
  <c r="D23" i="5" s="1"/>
  <c r="E23" i="9"/>
  <c r="E23" i="4" s="1"/>
  <c r="F23" i="9"/>
  <c r="F23" i="4" s="1"/>
  <c r="G23" i="9"/>
  <c r="G23" i="2" s="1"/>
  <c r="G23" i="5" s="1"/>
  <c r="H23" i="9"/>
  <c r="H23" i="4" s="1"/>
  <c r="I23" i="9"/>
  <c r="I23" i="2" s="1"/>
  <c r="I23" i="5" s="1"/>
  <c r="C24" i="9"/>
  <c r="C24" i="4" s="1"/>
  <c r="D24" i="9"/>
  <c r="D24" i="2" s="1"/>
  <c r="D24" i="5" s="1"/>
  <c r="E24" i="9"/>
  <c r="E24" i="4" s="1"/>
  <c r="F24" i="9"/>
  <c r="F24" i="4" s="1"/>
  <c r="G24" i="9"/>
  <c r="G24" i="4" s="1"/>
  <c r="H24" i="9"/>
  <c r="H24" i="2" s="1"/>
  <c r="H24" i="5" s="1"/>
  <c r="I24" i="9"/>
  <c r="I24" i="2" s="1"/>
  <c r="I24" i="5" s="1"/>
  <c r="C25" i="9"/>
  <c r="C25" i="4" s="1"/>
  <c r="D25" i="9"/>
  <c r="D25" i="4" s="1"/>
  <c r="E25" i="9"/>
  <c r="E25" i="4" s="1"/>
  <c r="F25" i="9"/>
  <c r="F25" i="4" s="1"/>
  <c r="G25" i="9"/>
  <c r="G25" i="2" s="1"/>
  <c r="G25" i="5" s="1"/>
  <c r="H25" i="9"/>
  <c r="H25" i="4" s="1"/>
  <c r="I25" i="9"/>
  <c r="I25" i="2" s="1"/>
  <c r="I25" i="5" s="1"/>
  <c r="D6" i="9"/>
  <c r="D6" i="4" s="1"/>
  <c r="E6" i="9"/>
  <c r="E6" i="4" s="1"/>
  <c r="F6" i="9"/>
  <c r="F6" i="4" s="1"/>
  <c r="G6" i="9"/>
  <c r="G6" i="4" s="1"/>
  <c r="H6" i="9"/>
  <c r="I6" i="9"/>
  <c r="I6" i="4" s="1"/>
  <c r="C6" i="9"/>
  <c r="C6" i="4" s="1"/>
  <c r="D22" i="4" l="1"/>
  <c r="H20" i="4"/>
  <c r="C19" i="4"/>
  <c r="I16" i="4"/>
  <c r="D15" i="4"/>
  <c r="C13" i="4"/>
  <c r="G11" i="4"/>
  <c r="I9" i="4"/>
  <c r="H7" i="4"/>
  <c r="D25" i="2"/>
  <c r="D25" i="5" s="1"/>
  <c r="I22" i="2"/>
  <c r="I22" i="5" s="1"/>
  <c r="D21" i="2"/>
  <c r="D21" i="5" s="1"/>
  <c r="H19" i="2"/>
  <c r="H19" i="5" s="1"/>
  <c r="G17" i="2"/>
  <c r="G17" i="5" s="1"/>
  <c r="C16" i="2"/>
  <c r="C16" i="5" s="1"/>
  <c r="G12" i="2"/>
  <c r="G12" i="5" s="1"/>
  <c r="D9" i="2"/>
  <c r="D9" i="5" s="1"/>
  <c r="I19" i="2"/>
  <c r="I19" i="5" s="1"/>
  <c r="I25" i="4"/>
  <c r="C22" i="4"/>
  <c r="H16" i="4"/>
  <c r="G14" i="4"/>
  <c r="I12" i="4"/>
  <c r="H10" i="4"/>
  <c r="G7" i="4"/>
  <c r="G24" i="2"/>
  <c r="G24" i="5" s="1"/>
  <c r="G20" i="2"/>
  <c r="G20" i="5" s="1"/>
  <c r="D17" i="2"/>
  <c r="D17" i="5" s="1"/>
  <c r="I14" i="2"/>
  <c r="I14" i="5" s="1"/>
  <c r="C12" i="2"/>
  <c r="C12" i="5" s="1"/>
  <c r="G8" i="2"/>
  <c r="G8" i="5" s="1"/>
  <c r="G23" i="4"/>
  <c r="D16" i="4"/>
  <c r="G10" i="4"/>
  <c r="C7" i="4"/>
  <c r="C24" i="2"/>
  <c r="C24" i="5" s="1"/>
  <c r="C20" i="2"/>
  <c r="C20" i="5" s="1"/>
  <c r="I18" i="2"/>
  <c r="I18" i="5" s="1"/>
  <c r="H13" i="2"/>
  <c r="H13" i="5" s="1"/>
  <c r="I10" i="2"/>
  <c r="I10" i="5" s="1"/>
  <c r="C8" i="2"/>
  <c r="C8" i="5" s="1"/>
  <c r="I15" i="4"/>
  <c r="C9" i="4"/>
  <c r="C25" i="2"/>
  <c r="C25" i="5" s="1"/>
  <c r="H22" i="2"/>
  <c r="H22" i="5" s="1"/>
  <c r="D18" i="2"/>
  <c r="D18" i="5" s="1"/>
  <c r="H14" i="2"/>
  <c r="H14" i="5" s="1"/>
  <c r="D10" i="2"/>
  <c r="D10" i="5" s="1"/>
  <c r="I7" i="2"/>
  <c r="I7" i="5" s="1"/>
  <c r="G25" i="4"/>
  <c r="I24" i="4"/>
  <c r="D24" i="4"/>
  <c r="G22" i="4"/>
  <c r="I21" i="4"/>
  <c r="C21" i="4"/>
  <c r="G19" i="4"/>
  <c r="H18" i="4"/>
  <c r="C18" i="4"/>
  <c r="H15" i="4"/>
  <c r="C15" i="4"/>
  <c r="D14" i="4"/>
  <c r="H12" i="4"/>
  <c r="I11" i="4"/>
  <c r="D11" i="4"/>
  <c r="G9" i="4"/>
  <c r="I8" i="4"/>
  <c r="D8" i="4"/>
  <c r="G13" i="4"/>
  <c r="H24" i="4"/>
  <c r="I23" i="4"/>
  <c r="D23" i="4"/>
  <c r="G21" i="4"/>
  <c r="I20" i="4"/>
  <c r="D20" i="4"/>
  <c r="G18" i="4"/>
  <c r="I17" i="4"/>
  <c r="C17" i="4"/>
  <c r="G15" i="4"/>
  <c r="C14" i="4"/>
  <c r="H11" i="4"/>
  <c r="C11" i="4"/>
  <c r="H8" i="4"/>
  <c r="D7" i="4"/>
  <c r="D6" i="2"/>
  <c r="D6" i="5" s="1"/>
  <c r="D27" i="5" s="1"/>
  <c r="T8" i="5" s="1"/>
  <c r="D8" i="8" s="1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6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6" i="6"/>
  <c r="G6" i="2"/>
  <c r="G6" i="5" s="1"/>
  <c r="H6" i="2"/>
  <c r="H6" i="5" s="1"/>
  <c r="I6" i="2"/>
  <c r="I6" i="5" s="1"/>
  <c r="C6" i="2"/>
  <c r="C6" i="5" s="1"/>
  <c r="C27" i="5" s="1"/>
  <c r="S7" i="5" s="1"/>
  <c r="C7" i="8" s="1"/>
  <c r="I4" i="9"/>
  <c r="H4" i="9"/>
  <c r="G4" i="9"/>
  <c r="F4" i="9"/>
  <c r="E4" i="9"/>
  <c r="D4" i="9"/>
  <c r="C4" i="9"/>
  <c r="I3" i="9"/>
  <c r="H3" i="9"/>
  <c r="G3" i="9"/>
  <c r="F3" i="9"/>
  <c r="N22" i="9" s="1"/>
  <c r="F22" i="2" s="1"/>
  <c r="F22" i="5" s="1"/>
  <c r="E3" i="9"/>
  <c r="M6" i="9" s="1"/>
  <c r="E6" i="2" s="1"/>
  <c r="E6" i="5" s="1"/>
  <c r="D3" i="9"/>
  <c r="C3" i="9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C7" i="3"/>
  <c r="G7" i="3"/>
  <c r="H7" i="3"/>
  <c r="I7" i="3"/>
  <c r="C8" i="3"/>
  <c r="G8" i="3"/>
  <c r="H8" i="3"/>
  <c r="I8" i="3"/>
  <c r="C9" i="3"/>
  <c r="G9" i="3"/>
  <c r="H9" i="3"/>
  <c r="I9" i="3"/>
  <c r="C10" i="3"/>
  <c r="G10" i="3"/>
  <c r="H10" i="3"/>
  <c r="I10" i="3"/>
  <c r="C11" i="3"/>
  <c r="G11" i="3"/>
  <c r="H11" i="3"/>
  <c r="I11" i="3"/>
  <c r="C12" i="3"/>
  <c r="G12" i="3"/>
  <c r="H12" i="3"/>
  <c r="I12" i="3"/>
  <c r="C13" i="3"/>
  <c r="G13" i="3"/>
  <c r="H13" i="3"/>
  <c r="I13" i="3"/>
  <c r="C14" i="3"/>
  <c r="G14" i="3"/>
  <c r="H14" i="3"/>
  <c r="I14" i="3"/>
  <c r="C15" i="3"/>
  <c r="G15" i="3"/>
  <c r="H15" i="3"/>
  <c r="I15" i="3"/>
  <c r="C16" i="3"/>
  <c r="G16" i="3"/>
  <c r="H16" i="3"/>
  <c r="I16" i="3"/>
  <c r="C17" i="3"/>
  <c r="G17" i="3"/>
  <c r="H17" i="3"/>
  <c r="I17" i="3"/>
  <c r="C18" i="3"/>
  <c r="G18" i="3"/>
  <c r="H18" i="3"/>
  <c r="I18" i="3"/>
  <c r="C19" i="3"/>
  <c r="G19" i="3"/>
  <c r="H19" i="3"/>
  <c r="I19" i="3"/>
  <c r="C20" i="3"/>
  <c r="G20" i="3"/>
  <c r="H20" i="3"/>
  <c r="I20" i="3"/>
  <c r="C21" i="3"/>
  <c r="G21" i="3"/>
  <c r="H21" i="3"/>
  <c r="I21" i="3"/>
  <c r="C22" i="3"/>
  <c r="G22" i="3"/>
  <c r="H22" i="3"/>
  <c r="I22" i="3"/>
  <c r="C23" i="3"/>
  <c r="G23" i="3"/>
  <c r="H23" i="3"/>
  <c r="I23" i="3"/>
  <c r="C24" i="3"/>
  <c r="G24" i="3"/>
  <c r="H24" i="3"/>
  <c r="I24" i="3"/>
  <c r="C25" i="3"/>
  <c r="G25" i="3"/>
  <c r="H25" i="3"/>
  <c r="I25" i="3"/>
  <c r="G6" i="3"/>
  <c r="H6" i="3"/>
  <c r="I6" i="3"/>
  <c r="D27" i="1"/>
  <c r="E27" i="1"/>
  <c r="F27" i="1"/>
  <c r="G27" i="1"/>
  <c r="H27" i="1"/>
  <c r="I27" i="1"/>
  <c r="C6" i="3"/>
  <c r="I28" i="7"/>
  <c r="H28" i="7"/>
  <c r="G28" i="7"/>
  <c r="F28" i="7"/>
  <c r="E28" i="7"/>
  <c r="D28" i="7"/>
  <c r="C28" i="7"/>
  <c r="I27" i="7"/>
  <c r="H27" i="7"/>
  <c r="G27" i="7"/>
  <c r="F27" i="7"/>
  <c r="E27" i="7"/>
  <c r="D27" i="7"/>
  <c r="C27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6" i="6"/>
  <c r="N7" i="6"/>
  <c r="K7" i="6" s="1"/>
  <c r="N8" i="6"/>
  <c r="N9" i="6"/>
  <c r="N10" i="6"/>
  <c r="N11" i="6"/>
  <c r="K11" i="6" s="1"/>
  <c r="N12" i="6"/>
  <c r="N13" i="6"/>
  <c r="N14" i="6"/>
  <c r="N15" i="6"/>
  <c r="K15" i="6" s="1"/>
  <c r="N16" i="6"/>
  <c r="N17" i="6"/>
  <c r="N18" i="6"/>
  <c r="N19" i="6"/>
  <c r="K19" i="6" s="1"/>
  <c r="N20" i="6"/>
  <c r="N21" i="6"/>
  <c r="N22" i="6"/>
  <c r="N23" i="6"/>
  <c r="K23" i="6" s="1"/>
  <c r="N24" i="6"/>
  <c r="N25" i="6"/>
  <c r="N6" i="6"/>
  <c r="D28" i="6"/>
  <c r="E28" i="6"/>
  <c r="F28" i="6"/>
  <c r="G28" i="6"/>
  <c r="H28" i="6"/>
  <c r="I28" i="6"/>
  <c r="C28" i="6"/>
  <c r="K12" i="6" s="1"/>
  <c r="I27" i="6"/>
  <c r="H27" i="6"/>
  <c r="D27" i="6"/>
  <c r="G27" i="6"/>
  <c r="F27" i="6"/>
  <c r="E27" i="6"/>
  <c r="C27" i="6"/>
  <c r="E30" i="4"/>
  <c r="E3" i="4" s="1"/>
  <c r="F30" i="4"/>
  <c r="F3" i="4" s="1"/>
  <c r="F28" i="4"/>
  <c r="E28" i="4"/>
  <c r="F27" i="4"/>
  <c r="F4" i="4" s="1"/>
  <c r="E27" i="4"/>
  <c r="E4" i="4" s="1"/>
  <c r="D28" i="1"/>
  <c r="E28" i="1"/>
  <c r="F28" i="1"/>
  <c r="G28" i="1"/>
  <c r="H28" i="1"/>
  <c r="I28" i="1"/>
  <c r="C28" i="1"/>
  <c r="C27" i="1"/>
  <c r="G27" i="5" l="1"/>
  <c r="W7" i="5" s="1"/>
  <c r="G7" i="8" s="1"/>
  <c r="I30" i="4"/>
  <c r="I3" i="4" s="1"/>
  <c r="G30" i="4"/>
  <c r="G3" i="4" s="1"/>
  <c r="D27" i="4"/>
  <c r="D4" i="4" s="1"/>
  <c r="I27" i="5"/>
  <c r="Y9" i="5" s="1"/>
  <c r="I9" i="8" s="1"/>
  <c r="C30" i="4"/>
  <c r="C3" i="4" s="1"/>
  <c r="I28" i="4"/>
  <c r="H28" i="4"/>
  <c r="D28" i="4"/>
  <c r="H27" i="4"/>
  <c r="H4" i="4" s="1"/>
  <c r="M16" i="9"/>
  <c r="E16" i="2" s="1"/>
  <c r="E16" i="5" s="1"/>
  <c r="I27" i="4"/>
  <c r="I4" i="4" s="1"/>
  <c r="Q25" i="4" s="1"/>
  <c r="C28" i="4"/>
  <c r="G28" i="4"/>
  <c r="H30" i="4"/>
  <c r="H3" i="4" s="1"/>
  <c r="D30" i="4"/>
  <c r="D3" i="4" s="1"/>
  <c r="L10" i="4" s="1"/>
  <c r="H27" i="5"/>
  <c r="X8" i="5" s="1"/>
  <c r="H8" i="8" s="1"/>
  <c r="C27" i="4"/>
  <c r="C4" i="4" s="1"/>
  <c r="G27" i="4"/>
  <c r="G4" i="4" s="1"/>
  <c r="H28" i="3"/>
  <c r="H27" i="3"/>
  <c r="F27" i="3"/>
  <c r="F28" i="3"/>
  <c r="I27" i="3"/>
  <c r="I3" i="3" s="1"/>
  <c r="Q13" i="3" s="1"/>
  <c r="I28" i="3"/>
  <c r="G28" i="3"/>
  <c r="G27" i="3"/>
  <c r="G3" i="3" s="1"/>
  <c r="O22" i="3" s="1"/>
  <c r="E27" i="3"/>
  <c r="E3" i="3" s="1"/>
  <c r="E28" i="3"/>
  <c r="D27" i="3"/>
  <c r="D3" i="3" s="1"/>
  <c r="D28" i="3"/>
  <c r="L23" i="5"/>
  <c r="L19" i="5"/>
  <c r="L15" i="5"/>
  <c r="L11" i="5"/>
  <c r="L7" i="5"/>
  <c r="Y22" i="5"/>
  <c r="I22" i="8" s="1"/>
  <c r="W20" i="5"/>
  <c r="G20" i="8" s="1"/>
  <c r="T17" i="5"/>
  <c r="D17" i="8" s="1"/>
  <c r="Y6" i="5"/>
  <c r="I6" i="8" s="1"/>
  <c r="P17" i="5"/>
  <c r="Y18" i="5"/>
  <c r="I18" i="8" s="1"/>
  <c r="W16" i="5"/>
  <c r="G16" i="8" s="1"/>
  <c r="T13" i="5"/>
  <c r="D13" i="8" s="1"/>
  <c r="X9" i="5"/>
  <c r="H9" i="8" s="1"/>
  <c r="L25" i="5"/>
  <c r="L21" i="5"/>
  <c r="L17" i="5"/>
  <c r="L13" i="5"/>
  <c r="L9" i="5"/>
  <c r="T25" i="5"/>
  <c r="D25" i="8" s="1"/>
  <c r="Y14" i="5"/>
  <c r="I14" i="8" s="1"/>
  <c r="W12" i="5"/>
  <c r="G12" i="8" s="1"/>
  <c r="T9" i="5"/>
  <c r="D9" i="8" s="1"/>
  <c r="W24" i="5"/>
  <c r="G24" i="8" s="1"/>
  <c r="T21" i="5"/>
  <c r="D21" i="8" s="1"/>
  <c r="Y10" i="5"/>
  <c r="I10" i="8" s="1"/>
  <c r="W8" i="5"/>
  <c r="G8" i="8" s="1"/>
  <c r="C4" i="2"/>
  <c r="M20" i="9"/>
  <c r="E20" i="2" s="1"/>
  <c r="E20" i="5" s="1"/>
  <c r="C3" i="2"/>
  <c r="M12" i="9"/>
  <c r="E12" i="2" s="1"/>
  <c r="E12" i="5" s="1"/>
  <c r="M24" i="9"/>
  <c r="E24" i="2" s="1"/>
  <c r="E24" i="5" s="1"/>
  <c r="M8" i="9"/>
  <c r="E8" i="2" s="1"/>
  <c r="E8" i="5" s="1"/>
  <c r="N9" i="9"/>
  <c r="F9" i="2" s="1"/>
  <c r="F9" i="5" s="1"/>
  <c r="N8" i="9"/>
  <c r="F8" i="2" s="1"/>
  <c r="F8" i="5" s="1"/>
  <c r="N16" i="9"/>
  <c r="F16" i="2" s="1"/>
  <c r="F16" i="5" s="1"/>
  <c r="N24" i="9"/>
  <c r="F24" i="2" s="1"/>
  <c r="F24" i="5" s="1"/>
  <c r="M25" i="9"/>
  <c r="E25" i="2" s="1"/>
  <c r="E25" i="5" s="1"/>
  <c r="M21" i="9"/>
  <c r="E21" i="2" s="1"/>
  <c r="E21" i="5" s="1"/>
  <c r="M17" i="9"/>
  <c r="E17" i="2" s="1"/>
  <c r="E17" i="5" s="1"/>
  <c r="M13" i="9"/>
  <c r="E13" i="2" s="1"/>
  <c r="E13" i="5" s="1"/>
  <c r="M9" i="9"/>
  <c r="E9" i="2" s="1"/>
  <c r="E9" i="5" s="1"/>
  <c r="N17" i="9"/>
  <c r="F17" i="2" s="1"/>
  <c r="F17" i="5" s="1"/>
  <c r="N12" i="9"/>
  <c r="F12" i="2" s="1"/>
  <c r="F12" i="5" s="1"/>
  <c r="N20" i="9"/>
  <c r="F20" i="2" s="1"/>
  <c r="F20" i="5" s="1"/>
  <c r="M23" i="9"/>
  <c r="E23" i="2" s="1"/>
  <c r="E23" i="5" s="1"/>
  <c r="M19" i="9"/>
  <c r="E19" i="2" s="1"/>
  <c r="E19" i="5" s="1"/>
  <c r="M15" i="9"/>
  <c r="E15" i="2" s="1"/>
  <c r="E15" i="5" s="1"/>
  <c r="M11" i="9"/>
  <c r="E11" i="2" s="1"/>
  <c r="E11" i="5" s="1"/>
  <c r="M7" i="9"/>
  <c r="E7" i="2" s="1"/>
  <c r="E7" i="5" s="1"/>
  <c r="N25" i="9"/>
  <c r="F25" i="2" s="1"/>
  <c r="F25" i="5" s="1"/>
  <c r="N13" i="9"/>
  <c r="F13" i="2" s="1"/>
  <c r="F13" i="5" s="1"/>
  <c r="N21" i="9"/>
  <c r="F21" i="2" s="1"/>
  <c r="F21" i="5" s="1"/>
  <c r="M22" i="9"/>
  <c r="E22" i="2" s="1"/>
  <c r="E22" i="5" s="1"/>
  <c r="M18" i="9"/>
  <c r="E18" i="2" s="1"/>
  <c r="E18" i="5" s="1"/>
  <c r="M14" i="9"/>
  <c r="E14" i="2" s="1"/>
  <c r="E14" i="5" s="1"/>
  <c r="M10" i="9"/>
  <c r="E10" i="2" s="1"/>
  <c r="E10" i="5" s="1"/>
  <c r="K17" i="6"/>
  <c r="K13" i="6"/>
  <c r="K9" i="6"/>
  <c r="K24" i="6"/>
  <c r="K6" i="6"/>
  <c r="K22" i="6"/>
  <c r="K18" i="6"/>
  <c r="K14" i="6"/>
  <c r="K10" i="6"/>
  <c r="K25" i="6"/>
  <c r="K21" i="6"/>
  <c r="K20" i="6"/>
  <c r="K8" i="6"/>
  <c r="K16" i="6"/>
  <c r="N7" i="9"/>
  <c r="F7" i="2" s="1"/>
  <c r="F7" i="5" s="1"/>
  <c r="N11" i="9"/>
  <c r="F11" i="2" s="1"/>
  <c r="F11" i="5" s="1"/>
  <c r="N15" i="9"/>
  <c r="F15" i="2" s="1"/>
  <c r="F15" i="5" s="1"/>
  <c r="N19" i="9"/>
  <c r="F19" i="2" s="1"/>
  <c r="F19" i="5" s="1"/>
  <c r="N23" i="9"/>
  <c r="F23" i="2" s="1"/>
  <c r="F23" i="5" s="1"/>
  <c r="N6" i="9"/>
  <c r="F6" i="2" s="1"/>
  <c r="F6" i="5" s="1"/>
  <c r="N10" i="9"/>
  <c r="F10" i="2" s="1"/>
  <c r="F10" i="5" s="1"/>
  <c r="N14" i="9"/>
  <c r="F14" i="2" s="1"/>
  <c r="F14" i="5" s="1"/>
  <c r="N18" i="9"/>
  <c r="F18" i="2" s="1"/>
  <c r="F18" i="5" s="1"/>
  <c r="I4" i="2"/>
  <c r="H4" i="2"/>
  <c r="I3" i="2"/>
  <c r="H3" i="2"/>
  <c r="G4" i="2"/>
  <c r="G3" i="2"/>
  <c r="K21" i="5"/>
  <c r="S24" i="5"/>
  <c r="C24" i="8" s="1"/>
  <c r="S16" i="5"/>
  <c r="C16" i="8" s="1"/>
  <c r="K24" i="5"/>
  <c r="K20" i="5"/>
  <c r="K16" i="5"/>
  <c r="K12" i="5"/>
  <c r="K8" i="5"/>
  <c r="O25" i="5"/>
  <c r="Q24" i="5"/>
  <c r="O23" i="5"/>
  <c r="Q22" i="5"/>
  <c r="O21" i="5"/>
  <c r="Q20" i="5"/>
  <c r="O19" i="5"/>
  <c r="Q18" i="5"/>
  <c r="O17" i="5"/>
  <c r="Q16" i="5"/>
  <c r="O15" i="5"/>
  <c r="Q14" i="5"/>
  <c r="O13" i="5"/>
  <c r="Q12" i="5"/>
  <c r="O11" i="5"/>
  <c r="Q10" i="5"/>
  <c r="O9" i="5"/>
  <c r="Q8" i="5"/>
  <c r="O7" i="5"/>
  <c r="Q6" i="5"/>
  <c r="W25" i="5"/>
  <c r="G25" i="8" s="1"/>
  <c r="S25" i="5"/>
  <c r="C25" i="8" s="1"/>
  <c r="Y23" i="5"/>
  <c r="I23" i="8" s="1"/>
  <c r="T22" i="5"/>
  <c r="D22" i="8" s="1"/>
  <c r="W21" i="5"/>
  <c r="G21" i="8" s="1"/>
  <c r="S21" i="5"/>
  <c r="C21" i="8" s="1"/>
  <c r="Y19" i="5"/>
  <c r="I19" i="8" s="1"/>
  <c r="T18" i="5"/>
  <c r="D18" i="8" s="1"/>
  <c r="W17" i="5"/>
  <c r="G17" i="8" s="1"/>
  <c r="S17" i="5"/>
  <c r="C17" i="8" s="1"/>
  <c r="Y15" i="5"/>
  <c r="I15" i="8" s="1"/>
  <c r="T14" i="5"/>
  <c r="D14" i="8" s="1"/>
  <c r="W13" i="5"/>
  <c r="G13" i="8" s="1"/>
  <c r="S13" i="5"/>
  <c r="C13" i="8" s="1"/>
  <c r="Y11" i="5"/>
  <c r="I11" i="8" s="1"/>
  <c r="T10" i="5"/>
  <c r="D10" i="8" s="1"/>
  <c r="W9" i="5"/>
  <c r="G9" i="8" s="1"/>
  <c r="S9" i="5"/>
  <c r="C9" i="8" s="1"/>
  <c r="Y7" i="5"/>
  <c r="I7" i="8" s="1"/>
  <c r="T6" i="5"/>
  <c r="D6" i="8" s="1"/>
  <c r="K13" i="5"/>
  <c r="S12" i="5"/>
  <c r="C12" i="8" s="1"/>
  <c r="K23" i="5"/>
  <c r="K19" i="5"/>
  <c r="K15" i="5"/>
  <c r="K11" i="5"/>
  <c r="K7" i="5"/>
  <c r="L24" i="5"/>
  <c r="L22" i="5"/>
  <c r="L20" i="5"/>
  <c r="L18" i="5"/>
  <c r="L16" i="5"/>
  <c r="L14" i="5"/>
  <c r="L12" i="5"/>
  <c r="L10" i="5"/>
  <c r="L8" i="5"/>
  <c r="L6" i="5"/>
  <c r="Y24" i="5"/>
  <c r="I24" i="8" s="1"/>
  <c r="T23" i="5"/>
  <c r="D23" i="8" s="1"/>
  <c r="W22" i="5"/>
  <c r="G22" i="8" s="1"/>
  <c r="S22" i="5"/>
  <c r="C22" i="8" s="1"/>
  <c r="Y20" i="5"/>
  <c r="I20" i="8" s="1"/>
  <c r="T19" i="5"/>
  <c r="D19" i="8" s="1"/>
  <c r="W18" i="5"/>
  <c r="G18" i="8" s="1"/>
  <c r="S18" i="5"/>
  <c r="C18" i="8" s="1"/>
  <c r="Y16" i="5"/>
  <c r="I16" i="8" s="1"/>
  <c r="T15" i="5"/>
  <c r="D15" i="8" s="1"/>
  <c r="W14" i="5"/>
  <c r="G14" i="8" s="1"/>
  <c r="S14" i="5"/>
  <c r="C14" i="8" s="1"/>
  <c r="Y12" i="5"/>
  <c r="I12" i="8" s="1"/>
  <c r="T11" i="5"/>
  <c r="D11" i="8" s="1"/>
  <c r="W10" i="5"/>
  <c r="G10" i="8" s="1"/>
  <c r="S10" i="5"/>
  <c r="C10" i="8" s="1"/>
  <c r="Y8" i="5"/>
  <c r="I8" i="8" s="1"/>
  <c r="T7" i="5"/>
  <c r="D7" i="8" s="1"/>
  <c r="W6" i="5"/>
  <c r="G6" i="8" s="1"/>
  <c r="S6" i="5"/>
  <c r="C6" i="8" s="1"/>
  <c r="K25" i="5"/>
  <c r="K17" i="5"/>
  <c r="K9" i="5"/>
  <c r="S20" i="5"/>
  <c r="C20" i="8" s="1"/>
  <c r="S8" i="5"/>
  <c r="C8" i="8" s="1"/>
  <c r="K6" i="5"/>
  <c r="K22" i="5"/>
  <c r="K18" i="5"/>
  <c r="K14" i="5"/>
  <c r="K10" i="5"/>
  <c r="Q25" i="5"/>
  <c r="O24" i="5"/>
  <c r="Q23" i="5"/>
  <c r="O22" i="5"/>
  <c r="Q21" i="5"/>
  <c r="O20" i="5"/>
  <c r="Q19" i="5"/>
  <c r="O18" i="5"/>
  <c r="Q17" i="5"/>
  <c r="O16" i="5"/>
  <c r="Q15" i="5"/>
  <c r="O14" i="5"/>
  <c r="Q13" i="5"/>
  <c r="O12" i="5"/>
  <c r="Q11" i="5"/>
  <c r="O10" i="5"/>
  <c r="Q9" i="5"/>
  <c r="O8" i="5"/>
  <c r="Q7" i="5"/>
  <c r="O6" i="5"/>
  <c r="Y25" i="5"/>
  <c r="I25" i="8" s="1"/>
  <c r="T24" i="5"/>
  <c r="D24" i="8" s="1"/>
  <c r="W23" i="5"/>
  <c r="G23" i="8" s="1"/>
  <c r="S23" i="5"/>
  <c r="C23" i="8" s="1"/>
  <c r="Y21" i="5"/>
  <c r="I21" i="8" s="1"/>
  <c r="T20" i="5"/>
  <c r="D20" i="8" s="1"/>
  <c r="W19" i="5"/>
  <c r="G19" i="8" s="1"/>
  <c r="S19" i="5"/>
  <c r="C19" i="8" s="1"/>
  <c r="Y17" i="5"/>
  <c r="I17" i="8" s="1"/>
  <c r="T16" i="5"/>
  <c r="D16" i="8" s="1"/>
  <c r="W15" i="5"/>
  <c r="G15" i="8" s="1"/>
  <c r="S15" i="5"/>
  <c r="C15" i="8" s="1"/>
  <c r="Y13" i="5"/>
  <c r="I13" i="8" s="1"/>
  <c r="T12" i="5"/>
  <c r="D12" i="8" s="1"/>
  <c r="W11" i="5"/>
  <c r="G11" i="8" s="1"/>
  <c r="S11" i="5"/>
  <c r="C11" i="8" s="1"/>
  <c r="F3" i="3"/>
  <c r="H3" i="3"/>
  <c r="P20" i="3" s="1"/>
  <c r="C27" i="3"/>
  <c r="C3" i="3" s="1"/>
  <c r="K21" i="3" s="1"/>
  <c r="C28" i="3"/>
  <c r="K6" i="7"/>
  <c r="K8" i="7"/>
  <c r="K14" i="7"/>
  <c r="K18" i="7"/>
  <c r="K20" i="7"/>
  <c r="K22" i="7"/>
  <c r="K10" i="7"/>
  <c r="K11" i="7"/>
  <c r="K25" i="7"/>
  <c r="K23" i="7"/>
  <c r="K15" i="7"/>
  <c r="K24" i="7"/>
  <c r="K7" i="7"/>
  <c r="K9" i="7"/>
  <c r="K19" i="7"/>
  <c r="K12" i="7"/>
  <c r="K16" i="7"/>
  <c r="K13" i="7"/>
  <c r="K17" i="7"/>
  <c r="K21" i="7"/>
  <c r="O13" i="4"/>
  <c r="P8" i="4"/>
  <c r="P14" i="4"/>
  <c r="P16" i="4"/>
  <c r="P18" i="4"/>
  <c r="P20" i="4"/>
  <c r="P22" i="4"/>
  <c r="P24" i="4"/>
  <c r="P9" i="4"/>
  <c r="P11" i="4"/>
  <c r="P6" i="4"/>
  <c r="P13" i="4"/>
  <c r="P15" i="4"/>
  <c r="P17" i="4"/>
  <c r="P19" i="4"/>
  <c r="P21" i="4"/>
  <c r="P23" i="4"/>
  <c r="P25" i="4"/>
  <c r="P7" i="4"/>
  <c r="P10" i="4"/>
  <c r="P12" i="4"/>
  <c r="O6" i="4"/>
  <c r="N7" i="4"/>
  <c r="M13" i="4"/>
  <c r="M18" i="4"/>
  <c r="M10" i="4"/>
  <c r="M11" i="4"/>
  <c r="M21" i="4"/>
  <c r="M24" i="4"/>
  <c r="M8" i="4"/>
  <c r="M19" i="4"/>
  <c r="M25" i="4"/>
  <c r="O9" i="4"/>
  <c r="O15" i="4"/>
  <c r="O11" i="4"/>
  <c r="K10" i="4"/>
  <c r="K20" i="4"/>
  <c r="K24" i="4"/>
  <c r="K8" i="4"/>
  <c r="K16" i="4"/>
  <c r="K12" i="4"/>
  <c r="N21" i="4"/>
  <c r="N10" i="4"/>
  <c r="M7" i="4"/>
  <c r="M6" i="4"/>
  <c r="N13" i="4"/>
  <c r="O25" i="4"/>
  <c r="O23" i="4"/>
  <c r="M22" i="4"/>
  <c r="O21" i="4"/>
  <c r="O19" i="4"/>
  <c r="N18" i="4"/>
  <c r="O17" i="4"/>
  <c r="M16" i="4"/>
  <c r="N9" i="4"/>
  <c r="N20" i="4"/>
  <c r="N24" i="4"/>
  <c r="N19" i="4"/>
  <c r="M17" i="4"/>
  <c r="N16" i="4"/>
  <c r="M14" i="4"/>
  <c r="N11" i="4"/>
  <c r="M9" i="4"/>
  <c r="N8" i="4"/>
  <c r="N23" i="4"/>
  <c r="N15" i="4"/>
  <c r="N12" i="4"/>
  <c r="N6" i="4"/>
  <c r="N25" i="4"/>
  <c r="M23" i="4"/>
  <c r="N22" i="4"/>
  <c r="M20" i="4"/>
  <c r="N17" i="4"/>
  <c r="M15" i="4"/>
  <c r="N14" i="4"/>
  <c r="M12" i="4"/>
  <c r="K25" i="4"/>
  <c r="K21" i="4"/>
  <c r="K17" i="4"/>
  <c r="K13" i="4"/>
  <c r="K9" i="4"/>
  <c r="O7" i="4"/>
  <c r="K23" i="4"/>
  <c r="K19" i="4"/>
  <c r="K15" i="4"/>
  <c r="K11" i="4"/>
  <c r="K7" i="4"/>
  <c r="K6" i="4"/>
  <c r="K22" i="4"/>
  <c r="K18" i="4"/>
  <c r="K14" i="4"/>
  <c r="O24" i="4"/>
  <c r="O22" i="4"/>
  <c r="O20" i="4"/>
  <c r="O18" i="4"/>
  <c r="O16" i="4"/>
  <c r="O14" i="4"/>
  <c r="O12" i="4"/>
  <c r="O10" i="4"/>
  <c r="O8" i="4"/>
  <c r="L13" i="4" l="1"/>
  <c r="L15" i="4"/>
  <c r="L8" i="4"/>
  <c r="Q18" i="4"/>
  <c r="S18" i="4" s="1"/>
  <c r="L18" i="8" s="1"/>
  <c r="Q23" i="4"/>
  <c r="Q9" i="4"/>
  <c r="Q21" i="4"/>
  <c r="L23" i="4"/>
  <c r="Q19" i="4"/>
  <c r="L14" i="4"/>
  <c r="X16" i="5"/>
  <c r="H16" i="8" s="1"/>
  <c r="P6" i="5"/>
  <c r="X15" i="5"/>
  <c r="H15" i="8" s="1"/>
  <c r="P22" i="5"/>
  <c r="X24" i="5"/>
  <c r="H24" i="8" s="1"/>
  <c r="X23" i="5"/>
  <c r="H23" i="8" s="1"/>
  <c r="X21" i="5"/>
  <c r="H21" i="8" s="1"/>
  <c r="Q7" i="4"/>
  <c r="Q24" i="4"/>
  <c r="L16" i="4"/>
  <c r="L17" i="4"/>
  <c r="P14" i="5"/>
  <c r="X17" i="5"/>
  <c r="H17" i="8" s="1"/>
  <c r="P18" i="5"/>
  <c r="E27" i="5"/>
  <c r="U18" i="5" s="1"/>
  <c r="E18" i="8" s="1"/>
  <c r="P11" i="5"/>
  <c r="Q20" i="4"/>
  <c r="Q13" i="4"/>
  <c r="S13" i="4" s="1"/>
  <c r="L13" i="8" s="1"/>
  <c r="Q16" i="4"/>
  <c r="L11" i="4"/>
  <c r="L21" i="4"/>
  <c r="S21" i="4" s="1"/>
  <c r="L21" i="8" s="1"/>
  <c r="L6" i="4"/>
  <c r="P10" i="5"/>
  <c r="U9" i="5"/>
  <c r="E9" i="8" s="1"/>
  <c r="M25" i="5"/>
  <c r="M20" i="5"/>
  <c r="U11" i="5"/>
  <c r="E11" i="8" s="1"/>
  <c r="U25" i="5"/>
  <c r="E25" i="8" s="1"/>
  <c r="U22" i="5"/>
  <c r="E22" i="8" s="1"/>
  <c r="X11" i="5"/>
  <c r="H11" i="8" s="1"/>
  <c r="X10" i="5"/>
  <c r="H10" i="8" s="1"/>
  <c r="X18" i="5"/>
  <c r="H18" i="8" s="1"/>
  <c r="P21" i="5"/>
  <c r="Q15" i="4"/>
  <c r="Q6" i="4"/>
  <c r="S6" i="4" s="1"/>
  <c r="L6" i="8" s="1"/>
  <c r="Q22" i="4"/>
  <c r="Q8" i="4"/>
  <c r="S8" i="4" s="1"/>
  <c r="L8" i="8" s="1"/>
  <c r="Q11" i="4"/>
  <c r="L7" i="4"/>
  <c r="L18" i="4"/>
  <c r="L20" i="4"/>
  <c r="L12" i="4"/>
  <c r="L25" i="4"/>
  <c r="S25" i="4" s="1"/>
  <c r="L25" i="8" s="1"/>
  <c r="X12" i="5"/>
  <c r="H12" i="8" s="1"/>
  <c r="X20" i="5"/>
  <c r="H20" i="8" s="1"/>
  <c r="X19" i="5"/>
  <c r="H19" i="8" s="1"/>
  <c r="P8" i="5"/>
  <c r="P12" i="5"/>
  <c r="P16" i="5"/>
  <c r="P20" i="5"/>
  <c r="P24" i="5"/>
  <c r="P19" i="5"/>
  <c r="P9" i="5"/>
  <c r="P25" i="5"/>
  <c r="P15" i="5"/>
  <c r="X25" i="5"/>
  <c r="H25" i="8" s="1"/>
  <c r="X13" i="5"/>
  <c r="H13" i="8" s="1"/>
  <c r="Q10" i="4"/>
  <c r="S10" i="4" s="1"/>
  <c r="L10" i="8" s="1"/>
  <c r="Q12" i="4"/>
  <c r="Q17" i="4"/>
  <c r="Q14" i="4"/>
  <c r="L9" i="4"/>
  <c r="S9" i="4" s="1"/>
  <c r="L9" i="8" s="1"/>
  <c r="L22" i="4"/>
  <c r="S22" i="4" s="1"/>
  <c r="L22" i="8" s="1"/>
  <c r="L24" i="4"/>
  <c r="L19" i="4"/>
  <c r="X7" i="5"/>
  <c r="H7" i="8" s="1"/>
  <c r="X6" i="5"/>
  <c r="H6" i="8" s="1"/>
  <c r="X14" i="5"/>
  <c r="H14" i="8" s="1"/>
  <c r="X22" i="5"/>
  <c r="H22" i="8" s="1"/>
  <c r="F27" i="5"/>
  <c r="N10" i="5" s="1"/>
  <c r="P7" i="5"/>
  <c r="P23" i="5"/>
  <c r="P13" i="5"/>
  <c r="V12" i="5"/>
  <c r="F12" i="8" s="1"/>
  <c r="N11" i="5"/>
  <c r="K27" i="6"/>
  <c r="E4" i="2"/>
  <c r="E3" i="2"/>
  <c r="Q18" i="3"/>
  <c r="O17" i="3"/>
  <c r="Q20" i="3"/>
  <c r="Q15" i="3"/>
  <c r="O14" i="3"/>
  <c r="Q25" i="3"/>
  <c r="P7" i="3"/>
  <c r="Q8" i="3"/>
  <c r="Q9" i="3"/>
  <c r="Q22" i="3"/>
  <c r="O23" i="3"/>
  <c r="Q10" i="3"/>
  <c r="P13" i="3"/>
  <c r="Q12" i="3"/>
  <c r="P23" i="3"/>
  <c r="P6" i="3"/>
  <c r="Q11" i="3"/>
  <c r="Q14" i="3"/>
  <c r="Q17" i="3"/>
  <c r="Q19" i="3"/>
  <c r="Q16" i="3"/>
  <c r="K24" i="3"/>
  <c r="K18" i="3"/>
  <c r="K9" i="3"/>
  <c r="K17" i="3"/>
  <c r="K12" i="3"/>
  <c r="K14" i="3"/>
  <c r="P10" i="3"/>
  <c r="P21" i="3"/>
  <c r="P14" i="3"/>
  <c r="O12" i="3"/>
  <c r="P24" i="3"/>
  <c r="O21" i="3"/>
  <c r="P15" i="3"/>
  <c r="Q7" i="3"/>
  <c r="K8" i="3"/>
  <c r="K20" i="3"/>
  <c r="K19" i="3"/>
  <c r="O13" i="3"/>
  <c r="O7" i="3"/>
  <c r="O8" i="3"/>
  <c r="O24" i="3"/>
  <c r="K10" i="3"/>
  <c r="K22" i="3"/>
  <c r="K13" i="3"/>
  <c r="K23" i="3"/>
  <c r="K7" i="3"/>
  <c r="P9" i="3"/>
  <c r="P8" i="3"/>
  <c r="P16" i="3"/>
  <c r="P11" i="3"/>
  <c r="P17" i="3"/>
  <c r="O10" i="3"/>
  <c r="O6" i="3"/>
  <c r="O16" i="3"/>
  <c r="O15" i="3"/>
  <c r="O25" i="3"/>
  <c r="P22" i="3"/>
  <c r="Q21" i="3"/>
  <c r="Q24" i="3"/>
  <c r="O11" i="3"/>
  <c r="Q6" i="3"/>
  <c r="Q23" i="3"/>
  <c r="K11" i="3"/>
  <c r="K16" i="3"/>
  <c r="K6" i="3"/>
  <c r="K15" i="3"/>
  <c r="K25" i="3"/>
  <c r="P19" i="3"/>
  <c r="P12" i="3"/>
  <c r="O9" i="3"/>
  <c r="P18" i="3"/>
  <c r="O18" i="3"/>
  <c r="O19" i="3"/>
  <c r="P25" i="3"/>
  <c r="O20" i="3"/>
  <c r="L25" i="3"/>
  <c r="M16" i="3"/>
  <c r="N22" i="3"/>
  <c r="N24" i="3"/>
  <c r="N8" i="3"/>
  <c r="N12" i="3"/>
  <c r="N16" i="3"/>
  <c r="N20" i="3"/>
  <c r="M11" i="3"/>
  <c r="M21" i="3"/>
  <c r="M24" i="3"/>
  <c r="M15" i="3"/>
  <c r="M22" i="3"/>
  <c r="M19" i="3"/>
  <c r="M25" i="3"/>
  <c r="M10" i="3"/>
  <c r="M8" i="3"/>
  <c r="M17" i="3"/>
  <c r="M18" i="3"/>
  <c r="M9" i="3"/>
  <c r="M14" i="3"/>
  <c r="L7" i="3"/>
  <c r="L19" i="3"/>
  <c r="L14" i="3"/>
  <c r="L15" i="3"/>
  <c r="F4" i="2"/>
  <c r="F3" i="2"/>
  <c r="K27" i="7"/>
  <c r="L7" i="7" s="1"/>
  <c r="M7" i="8" s="1"/>
  <c r="S16" i="4"/>
  <c r="L16" i="8" s="1"/>
  <c r="S15" i="4"/>
  <c r="L15" i="8" s="1"/>
  <c r="S19" i="4"/>
  <c r="L19" i="8" s="1"/>
  <c r="M7" i="5" l="1"/>
  <c r="M14" i="5"/>
  <c r="U14" i="5"/>
  <c r="E14" i="8" s="1"/>
  <c r="S23" i="4"/>
  <c r="L23" i="8" s="1"/>
  <c r="V19" i="5"/>
  <c r="F19" i="8" s="1"/>
  <c r="S14" i="4"/>
  <c r="L14" i="8" s="1"/>
  <c r="S20" i="4"/>
  <c r="L20" i="8" s="1"/>
  <c r="N22" i="5"/>
  <c r="S17" i="4"/>
  <c r="L17" i="8" s="1"/>
  <c r="U23" i="5"/>
  <c r="E23" i="8" s="1"/>
  <c r="U7" i="5"/>
  <c r="E7" i="8" s="1"/>
  <c r="U20" i="5"/>
  <c r="E20" i="8" s="1"/>
  <c r="U17" i="5"/>
  <c r="E17" i="8" s="1"/>
  <c r="M18" i="5"/>
  <c r="U15" i="5"/>
  <c r="E15" i="8" s="1"/>
  <c r="M11" i="5"/>
  <c r="M12" i="5"/>
  <c r="U6" i="5"/>
  <c r="E6" i="8" s="1"/>
  <c r="V10" i="5"/>
  <c r="F10" i="8" s="1"/>
  <c r="V14" i="5"/>
  <c r="F14" i="8" s="1"/>
  <c r="V25" i="5"/>
  <c r="F25" i="8" s="1"/>
  <c r="N25" i="5"/>
  <c r="V21" i="5"/>
  <c r="F21" i="8" s="1"/>
  <c r="V24" i="5"/>
  <c r="F24" i="8" s="1"/>
  <c r="N9" i="5"/>
  <c r="V20" i="5"/>
  <c r="F20" i="8" s="1"/>
  <c r="N18" i="5"/>
  <c r="N7" i="5"/>
  <c r="N12" i="5"/>
  <c r="N15" i="5"/>
  <c r="S24" i="4"/>
  <c r="L24" i="8" s="1"/>
  <c r="S7" i="4"/>
  <c r="L7" i="8" s="1"/>
  <c r="M15" i="5"/>
  <c r="M6" i="5"/>
  <c r="M21" i="5"/>
  <c r="M10" i="5"/>
  <c r="U10" i="5"/>
  <c r="E10" i="8" s="1"/>
  <c r="U13" i="5"/>
  <c r="E13" i="8" s="1"/>
  <c r="M8" i="5"/>
  <c r="M24" i="5"/>
  <c r="U21" i="5"/>
  <c r="E21" i="8" s="1"/>
  <c r="N24" i="5"/>
  <c r="V11" i="5"/>
  <c r="F11" i="8" s="1"/>
  <c r="V8" i="5"/>
  <c r="F8" i="8" s="1"/>
  <c r="U12" i="5"/>
  <c r="E12" i="8" s="1"/>
  <c r="V23" i="5"/>
  <c r="F23" i="8" s="1"/>
  <c r="N20" i="5"/>
  <c r="V17" i="5"/>
  <c r="F17" i="8" s="1"/>
  <c r="N16" i="5"/>
  <c r="V22" i="5"/>
  <c r="F22" i="8" s="1"/>
  <c r="N6" i="5"/>
  <c r="N13" i="5"/>
  <c r="V7" i="5"/>
  <c r="F7" i="8" s="1"/>
  <c r="M19" i="5"/>
  <c r="S12" i="4"/>
  <c r="L12" i="8" s="1"/>
  <c r="S11" i="4"/>
  <c r="L11" i="8" s="1"/>
  <c r="U24" i="5"/>
  <c r="E24" i="8" s="1"/>
  <c r="U8" i="5"/>
  <c r="E8" i="8" s="1"/>
  <c r="M22" i="5"/>
  <c r="U16" i="5"/>
  <c r="E16" i="8" s="1"/>
  <c r="M23" i="5"/>
  <c r="M13" i="5"/>
  <c r="M9" i="5"/>
  <c r="M16" i="5"/>
  <c r="M17" i="5"/>
  <c r="U19" i="5"/>
  <c r="E19" i="8" s="1"/>
  <c r="V6" i="5"/>
  <c r="F6" i="8" s="1"/>
  <c r="N8" i="5"/>
  <c r="V13" i="5"/>
  <c r="F13" i="8" s="1"/>
  <c r="V16" i="5"/>
  <c r="F16" i="8" s="1"/>
  <c r="N17" i="5"/>
  <c r="V18" i="5"/>
  <c r="F18" i="8" s="1"/>
  <c r="N19" i="5"/>
  <c r="V15" i="5"/>
  <c r="F15" i="8" s="1"/>
  <c r="N23" i="5"/>
  <c r="N14" i="5"/>
  <c r="V9" i="5"/>
  <c r="F9" i="8" s="1"/>
  <c r="N21" i="5"/>
  <c r="L10" i="7"/>
  <c r="M10" i="8" s="1"/>
  <c r="L9" i="7"/>
  <c r="M9" i="8" s="1"/>
  <c r="L15" i="7"/>
  <c r="M15" i="8" s="1"/>
  <c r="L11" i="7"/>
  <c r="M11" i="8" s="1"/>
  <c r="L6" i="7"/>
  <c r="M6" i="8" s="1"/>
  <c r="L16" i="7"/>
  <c r="M16" i="8" s="1"/>
  <c r="L8" i="7"/>
  <c r="M8" i="8" s="1"/>
  <c r="L13" i="7"/>
  <c r="M13" i="8" s="1"/>
  <c r="L19" i="7"/>
  <c r="M19" i="8" s="1"/>
  <c r="L24" i="7"/>
  <c r="M24" i="8" s="1"/>
  <c r="L20" i="7"/>
  <c r="M20" i="8" s="1"/>
  <c r="L22" i="7"/>
  <c r="M22" i="8" s="1"/>
  <c r="L14" i="7"/>
  <c r="M14" i="8" s="1"/>
  <c r="L17" i="7"/>
  <c r="M17" i="8" s="1"/>
  <c r="L12" i="7"/>
  <c r="M12" i="8" s="1"/>
  <c r="L25" i="7"/>
  <c r="M25" i="8" s="1"/>
  <c r="L23" i="7"/>
  <c r="M23" i="8" s="1"/>
  <c r="L18" i="7"/>
  <c r="M18" i="8" s="1"/>
  <c r="L21" i="7"/>
  <c r="M21" i="8" s="1"/>
  <c r="L9" i="3"/>
  <c r="L16" i="3"/>
  <c r="S16" i="3" s="1"/>
  <c r="K16" i="8" s="1"/>
  <c r="L12" i="3"/>
  <c r="L6" i="3"/>
  <c r="L20" i="3"/>
  <c r="L24" i="3"/>
  <c r="S24" i="3" s="1"/>
  <c r="K24" i="8" s="1"/>
  <c r="L17" i="3"/>
  <c r="L21" i="3"/>
  <c r="L10" i="3"/>
  <c r="L18" i="3"/>
  <c r="L11" i="3"/>
  <c r="L23" i="3"/>
  <c r="L13" i="3"/>
  <c r="L8" i="3"/>
  <c r="S8" i="3" s="1"/>
  <c r="K8" i="8" s="1"/>
  <c r="L22" i="3"/>
  <c r="S22" i="3" s="1"/>
  <c r="K22" i="8" s="1"/>
  <c r="M6" i="3"/>
  <c r="M7" i="3"/>
  <c r="M13" i="3"/>
  <c r="M12" i="3"/>
  <c r="S12" i="3" s="1"/>
  <c r="K12" i="8" s="1"/>
  <c r="M23" i="3"/>
  <c r="N21" i="3"/>
  <c r="N15" i="3"/>
  <c r="S15" i="3" s="1"/>
  <c r="K15" i="8" s="1"/>
  <c r="N10" i="3"/>
  <c r="N25" i="3"/>
  <c r="S25" i="3" s="1"/>
  <c r="K25" i="8" s="1"/>
  <c r="N18" i="3"/>
  <c r="N19" i="3"/>
  <c r="S19" i="3" s="1"/>
  <c r="K19" i="8" s="1"/>
  <c r="O19" i="8" s="1"/>
  <c r="N14" i="3"/>
  <c r="S14" i="3" s="1"/>
  <c r="K14" i="8" s="1"/>
  <c r="O14" i="8" s="1"/>
  <c r="Q14" i="8" s="1"/>
  <c r="N9" i="3"/>
  <c r="N23" i="3"/>
  <c r="N13" i="3"/>
  <c r="N17" i="3"/>
  <c r="N11" i="3"/>
  <c r="N6" i="3"/>
  <c r="N7" i="3"/>
  <c r="M20" i="3"/>
  <c r="Q19" i="8" l="1"/>
  <c r="O22" i="8"/>
  <c r="Q22" i="8" s="1"/>
  <c r="O25" i="8"/>
  <c r="Q25" i="8" s="1"/>
  <c r="O15" i="8"/>
  <c r="Q15" i="8" s="1"/>
  <c r="O8" i="8"/>
  <c r="Q8" i="8" s="1"/>
  <c r="O24" i="8"/>
  <c r="Q24" i="8" s="1"/>
  <c r="O16" i="8"/>
  <c r="Q16" i="8" s="1"/>
  <c r="O12" i="8"/>
  <c r="Q12" i="8" s="1"/>
  <c r="S21" i="3"/>
  <c r="K21" i="8" s="1"/>
  <c r="O21" i="8" s="1"/>
  <c r="Q21" i="8" s="1"/>
  <c r="S6" i="3"/>
  <c r="K6" i="8" s="1"/>
  <c r="O6" i="8" s="1"/>
  <c r="Q6" i="8" s="1"/>
  <c r="S20" i="3"/>
  <c r="K20" i="8" s="1"/>
  <c r="O20" i="8" s="1"/>
  <c r="Q20" i="8" s="1"/>
  <c r="S9" i="3"/>
  <c r="K9" i="8" s="1"/>
  <c r="O9" i="8" s="1"/>
  <c r="Q9" i="8" s="1"/>
  <c r="S11" i="3"/>
  <c r="K11" i="8" s="1"/>
  <c r="O11" i="8" s="1"/>
  <c r="Q11" i="8" s="1"/>
  <c r="S7" i="3"/>
  <c r="K7" i="8" s="1"/>
  <c r="O7" i="8" s="1"/>
  <c r="Q7" i="8" s="1"/>
  <c r="S23" i="3"/>
  <c r="K23" i="8" s="1"/>
  <c r="O23" i="8" s="1"/>
  <c r="Q23" i="8" s="1"/>
  <c r="S13" i="3"/>
  <c r="K13" i="8" s="1"/>
  <c r="O13" i="8" s="1"/>
  <c r="Q13" i="8" s="1"/>
  <c r="S10" i="3"/>
  <c r="K10" i="8" s="1"/>
  <c r="O10" i="8" s="1"/>
  <c r="Q10" i="8" s="1"/>
  <c r="S17" i="3"/>
  <c r="K17" i="8" s="1"/>
  <c r="O17" i="8" s="1"/>
  <c r="Q17" i="8" s="1"/>
  <c r="S18" i="3"/>
  <c r="K18" i="8" s="1"/>
  <c r="O18" i="8" s="1"/>
  <c r="Q18" i="8" s="1"/>
  <c r="D3" i="2"/>
  <c r="D4" i="2"/>
  <c r="Q27" i="8" l="1"/>
  <c r="R14" i="8" l="1"/>
  <c r="R12" i="8"/>
  <c r="R16" i="8"/>
  <c r="R15" i="8"/>
  <c r="R22" i="8"/>
  <c r="R24" i="8"/>
  <c r="R19" i="8"/>
  <c r="R25" i="8"/>
  <c r="R8" i="8"/>
  <c r="R9" i="8"/>
  <c r="R6" i="8"/>
  <c r="R20" i="8"/>
  <c r="R23" i="8"/>
  <c r="R13" i="8"/>
  <c r="R21" i="8"/>
  <c r="R7" i="8"/>
  <c r="R18" i="8"/>
  <c r="R10" i="8"/>
  <c r="R17" i="8"/>
  <c r="R1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6E83CE-F2C0-43A1-B002-45DA5839A8EC}" keepAlive="1" name="Zapytanie — W_Klienci_19WtN1315_16 (2)" description="Połączenie z zapytaniem „W_Klienci_19WtN1315_16 (2)” w skoroszycie." type="5" refreshedVersion="6" background="1">
    <dbPr connection="Provider=Microsoft.Mashup.OleDb.1;Data Source=$Workbook$;Location=W_Klienci_19WtN1315_16 (2);Extended Properties=&quot;&quot;" command="SELECT * FROM [W_Klienci_19WtN1315_16 (2)]"/>
  </connection>
</connections>
</file>

<file path=xl/sharedStrings.xml><?xml version="1.0" encoding="utf-8"?>
<sst xmlns="http://schemas.openxmlformats.org/spreadsheetml/2006/main" count="430" uniqueCount="83">
  <si>
    <t>IDKli</t>
  </si>
  <si>
    <t>NazwaWariantu</t>
  </si>
  <si>
    <t>WartZakD</t>
  </si>
  <si>
    <t>WskWyd1D</t>
  </si>
  <si>
    <t>WartKoszt</t>
  </si>
  <si>
    <t>WskOFZD</t>
  </si>
  <si>
    <t>WskSFZD</t>
  </si>
  <si>
    <t>WskPrzychnakoszt</t>
  </si>
  <si>
    <t>WskŚrWarT</t>
  </si>
  <si>
    <t>Benigar, Mary Francis, 9521 Sun View Terr, Spokane</t>
  </si>
  <si>
    <t>Rodriguez, Ida, 1121 Serrano Way, Spokane</t>
  </si>
  <si>
    <t>Barela, Emily, 6409 Queens Road, Spokane</t>
  </si>
  <si>
    <t>Horvat, James, 8850 Thunderbird Drive, Spokane</t>
  </si>
  <si>
    <t>Cameron, Wildon, 5301 Loeffler Lane, Spokane</t>
  </si>
  <si>
    <t>Flowers, Lucy, 345 Bisca Y Court, Spokane</t>
  </si>
  <si>
    <t>Bellah, Matt, 6896 Liana Lane, Spokane</t>
  </si>
  <si>
    <t>Pyatt, Cornelius, 3974 Central Ave., Spokane</t>
  </si>
  <si>
    <t>McDonnell, Aaron, 2693 Dubhe Court, Spokane</t>
  </si>
  <si>
    <t>Demott, Kimberlee, 773 Mt. Wilson Place, Spokane</t>
  </si>
  <si>
    <t>Zucconi, Jack, 509 Lynwood Drive, Spokane</t>
  </si>
  <si>
    <t>Crawford, Luann, 1158 Roundtree Place, Spokane</t>
  </si>
  <si>
    <t>Weisinger, Donna, 3534 Park Highlands Blvd., Spokane</t>
  </si>
  <si>
    <t>Capella, Gayle, 5446 N. Civic Dr., Spokane</t>
  </si>
  <si>
    <t>Miller, Kristin, 1525 Dumbarton St, Spokane</t>
  </si>
  <si>
    <t>Moran, Luther, 281 Windsor Drive, Spokane</t>
  </si>
  <si>
    <t>Pollard, Curtis, 4589 Mori Court, Spokane</t>
  </si>
  <si>
    <t>Combs, Linda, 4407 Hobby Court, Spokane</t>
  </si>
  <si>
    <t>Hassard, David, 2501 Wilke Drive, Spokane</t>
  </si>
  <si>
    <t>Allard, Anne, 1267 Baltic Sea Ct., Spokane</t>
  </si>
  <si>
    <t>min</t>
  </si>
  <si>
    <t>max</t>
  </si>
  <si>
    <t>Ocena</t>
  </si>
  <si>
    <t>Idealna</t>
  </si>
  <si>
    <t>Tolerancja</t>
  </si>
  <si>
    <t>średnia</t>
  </si>
  <si>
    <t>Metoda1.</t>
  </si>
  <si>
    <t>Metoda2.</t>
  </si>
  <si>
    <t>Alfa</t>
  </si>
  <si>
    <t>Udział w max</t>
  </si>
  <si>
    <t>Współczynniki:</t>
  </si>
  <si>
    <t>Wartość Idealna</t>
  </si>
  <si>
    <t>Aspiracje</t>
  </si>
  <si>
    <t>Wiersza</t>
  </si>
  <si>
    <t>Wiesza</t>
  </si>
  <si>
    <t>Zastosowane metody:</t>
  </si>
  <si>
    <t>2. Porównania z wartościa idealną</t>
  </si>
  <si>
    <t>1. Koniunkcyjna</t>
  </si>
  <si>
    <t>3. Hurwicza</t>
  </si>
  <si>
    <t>3.1 Warian 1. normalizacji</t>
  </si>
  <si>
    <t>3.2 Wariant 2. normalizacji</t>
  </si>
  <si>
    <t>Ad 1</t>
  </si>
  <si>
    <t>Ad 2</t>
  </si>
  <si>
    <t>Ad 3.1</t>
  </si>
  <si>
    <t>Ad 3.2</t>
  </si>
  <si>
    <t>WskWyd1Da</t>
  </si>
  <si>
    <t>Suma</t>
  </si>
  <si>
    <t>Średnia</t>
  </si>
  <si>
    <t>Dopuszczenie do średniej obu wariantów metody Hurwicza pozwala na zasłużone zwiększenie wagi tej metody</t>
  </si>
  <si>
    <t>Tendencja</t>
  </si>
  <si>
    <t>Dane Przygotowane_19WtN1315_16</t>
  </si>
  <si>
    <t>Tworząca_W_Kliencie_19WtN1315_16</t>
  </si>
  <si>
    <t>Koniunkcyjna_19WtN1315_16</t>
  </si>
  <si>
    <t>Menu</t>
  </si>
  <si>
    <t>Wartość idealna_19WtN1315_16</t>
  </si>
  <si>
    <t>Tendencje_19WtN1315_16</t>
  </si>
  <si>
    <t>Normalizacje_19WtN1315_16</t>
  </si>
  <si>
    <t>HurwiczNor1_19WtN1315_16</t>
  </si>
  <si>
    <t>HurwiczNor2_19WtN1315_16</t>
  </si>
  <si>
    <t>Podsumowanie_19WtN1315_16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</si>
  <si>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</si>
  <si>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</si>
  <si>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</si>
  <si>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</si>
  <si>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</si>
  <si>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</si>
  <si>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</si>
  <si>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</si>
  <si>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</si>
  <si>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Dane:</t>
  </si>
  <si>
    <t>Przekształcenia:</t>
  </si>
  <si>
    <t>Metody tworzące warianty dopuszczalne:</t>
  </si>
  <si>
    <t>Metody wyboru wariantu najlepszego:</t>
  </si>
  <si>
    <t>Menu nawigacyjne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</si>
</sst>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5" applyNumberFormat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2" fillId="6" borderId="0" xfId="0" applyFont="1" applyFill="1" applyBorder="1" applyAlignment="1" applyProtection="1">
      <alignment vertical="center" wrapText="1"/>
    </xf>
    <xf numFmtId="0" fontId="7" fillId="9" borderId="4" xfId="3" applyBorder="1" applyAlignment="1" applyProtection="1">
      <alignment horizontal="right" vertical="center" wrapText="1"/>
    </xf>
    <xf numFmtId="0" fontId="6" fillId="8" borderId="0" xfId="2"/>
    <xf numFmtId="0" fontId="5" fillId="7" borderId="0" xfId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 applyAlignment="1">
      <alignment horizontal="right"/>
    </xf>
    <xf numFmtId="0" fontId="0" fillId="6" borderId="0" xfId="0" applyFill="1"/>
    <xf numFmtId="4" fontId="7" fillId="9" borderId="0" xfId="3" applyNumberFormat="1"/>
    <xf numFmtId="0" fontId="8" fillId="10" borderId="5" xfId="4"/>
    <xf numFmtId="0" fontId="1" fillId="2" borderId="1" xfId="0" applyFont="1" applyFill="1" applyBorder="1" applyAlignment="1" applyProtection="1">
      <alignment horizontal="right" vertical="center"/>
    </xf>
    <xf numFmtId="4" fontId="4" fillId="5" borderId="4" xfId="0" applyNumberFormat="1" applyFont="1" applyFill="1" applyBorder="1" applyAlignment="1" applyProtection="1">
      <alignment horizontal="right" vertical="center" wrapText="1"/>
    </xf>
    <xf numFmtId="0" fontId="9" fillId="2" borderId="1" xfId="0" applyFont="1" applyFill="1" applyBorder="1" applyAlignment="1" applyProtection="1">
      <alignment horizontal="center" vertical="center"/>
    </xf>
    <xf numFmtId="1" fontId="0" fillId="0" borderId="0" xfId="0" applyNumberFormat="1" applyAlignment="1"/>
    <xf numFmtId="1" fontId="0" fillId="0" borderId="0" xfId="0" applyNumberFormat="1"/>
    <xf numFmtId="0" fontId="9" fillId="2" borderId="0" xfId="0" applyFont="1" applyFill="1" applyBorder="1" applyAlignment="1" applyProtection="1">
      <alignment horizontal="center" vertical="center"/>
    </xf>
    <xf numFmtId="0" fontId="7" fillId="9" borderId="0" xfId="3"/>
    <xf numFmtId="0" fontId="9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0" fillId="0" borderId="0" xfId="5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6">
    <cellStyle name="Dane wejściowe" xfId="4" builtinId="20"/>
    <cellStyle name="Dobry" xfId="1" builtinId="26"/>
    <cellStyle name="Hiperłącze" xfId="5" builtinId="8"/>
    <cellStyle name="Neutralny" xfId="3" builtinId="28"/>
    <cellStyle name="Normalny" xfId="0" builtinId="0"/>
    <cellStyle name="Zły" xfId="2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1</xdr:row>
      <xdr:rowOff>28574</xdr:rowOff>
    </xdr:from>
    <xdr:to>
      <xdr:col>13</xdr:col>
      <xdr:colOff>233991</xdr:colOff>
      <xdr:row>4</xdr:row>
      <xdr:rowOff>104673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E452C7-00B4-4CB4-A463-EBF352780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9074"/>
          <a:ext cx="2072316" cy="64759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381000</xdr:colOff>
      <xdr:row>1</xdr:row>
      <xdr:rowOff>39784</xdr:rowOff>
    </xdr:from>
    <xdr:to>
      <xdr:col>16</xdr:col>
      <xdr:colOff>504825</xdr:colOff>
      <xdr:row>4</xdr:row>
      <xdr:rowOff>76105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E77AED9-91B9-44BD-9D18-5B99BF6F1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230284"/>
          <a:ext cx="1952625" cy="60782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18</xdr:col>
      <xdr:colOff>28575</xdr:colOff>
      <xdr:row>1</xdr:row>
      <xdr:rowOff>15135</xdr:rowOff>
    </xdr:from>
    <xdr:to>
      <xdr:col>21</xdr:col>
      <xdr:colOff>428625</xdr:colOff>
      <xdr:row>4</xdr:row>
      <xdr:rowOff>66298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6728447-FA19-45EF-9BE1-064305B5A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96925" y="205635"/>
          <a:ext cx="2228850" cy="62266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21</xdr:col>
      <xdr:colOff>485776</xdr:colOff>
      <xdr:row>1</xdr:row>
      <xdr:rowOff>73356</xdr:rowOff>
    </xdr:from>
    <xdr:to>
      <xdr:col>24</xdr:col>
      <xdr:colOff>600076</xdr:colOff>
      <xdr:row>4</xdr:row>
      <xdr:rowOff>18971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8433A05A-8217-417C-A163-DDC9EB804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82926" y="263856"/>
          <a:ext cx="1943100" cy="5171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C5AA-7116-4BB1-8582-1EE71C5FEB09}">
  <dimension ref="B2:D16"/>
  <sheetViews>
    <sheetView workbookViewId="0">
      <selection activeCell="D15" sqref="D15:D16"/>
    </sheetView>
  </sheetViews>
  <sheetFormatPr defaultRowHeight="15" x14ac:dyDescent="0.25"/>
  <sheetData>
    <row r="2" spans="2:4" x14ac:dyDescent="0.25">
      <c r="B2" t="s">
        <v>82</v>
      </c>
    </row>
    <row r="3" spans="2:4" x14ac:dyDescent="0.25">
      <c r="C3" t="s">
        <v>78</v>
      </c>
      <c r="D3" s="28" t="s">
        <v>62</v>
      </c>
    </row>
    <row r="4" spans="2:4" x14ac:dyDescent="0.25">
      <c r="C4" s="29" t="s">
        <v>69</v>
      </c>
      <c r="D4" s="28" t="s">
        <v>60</v>
      </c>
    </row>
    <row r="5" spans="2:4" x14ac:dyDescent="0.25">
      <c r="C5" s="29" t="s">
        <v>70</v>
      </c>
      <c r="D5" s="28" t="s">
        <v>59</v>
      </c>
    </row>
    <row r="6" spans="2:4" x14ac:dyDescent="0.25">
      <c r="C6" t="s">
        <v>80</v>
      </c>
    </row>
    <row r="7" spans="2:4" x14ac:dyDescent="0.25">
      <c r="C7" s="29" t="s">
        <v>71</v>
      </c>
      <c r="D7" s="28" t="s">
        <v>61</v>
      </c>
    </row>
    <row r="8" spans="2:4" x14ac:dyDescent="0.25">
      <c r="C8" s="29" t="s">
        <v>72</v>
      </c>
      <c r="D8" s="28" t="s">
        <v>63</v>
      </c>
    </row>
    <row r="9" spans="2:4" x14ac:dyDescent="0.25">
      <c r="C9" s="30" t="s">
        <v>79</v>
      </c>
    </row>
    <row r="10" spans="2:4" x14ac:dyDescent="0.25">
      <c r="C10" s="29" t="s">
        <v>73</v>
      </c>
      <c r="D10" s="28" t="s">
        <v>64</v>
      </c>
    </row>
    <row r="11" spans="2:4" x14ac:dyDescent="0.25">
      <c r="C11" s="29" t="s">
        <v>74</v>
      </c>
      <c r="D11" s="28" t="s">
        <v>65</v>
      </c>
    </row>
    <row r="12" spans="2:4" x14ac:dyDescent="0.25">
      <c r="C12" s="30" t="s">
        <v>81</v>
      </c>
    </row>
    <row r="13" spans="2:4" x14ac:dyDescent="0.25">
      <c r="C13" s="29" t="s">
        <v>75</v>
      </c>
      <c r="D13" s="28" t="s">
        <v>66</v>
      </c>
    </row>
    <row r="14" spans="2:4" x14ac:dyDescent="0.25">
      <c r="C14" s="29" t="s">
        <v>76</v>
      </c>
      <c r="D14" s="28" t="s">
        <v>67</v>
      </c>
    </row>
    <row r="16" spans="2:4" x14ac:dyDescent="0.25">
      <c r="C16" s="29" t="s">
        <v>77</v>
      </c>
      <c r="D16" s="28" t="s">
        <v>68</v>
      </c>
    </row>
  </sheetData>
  <hyperlinks>
    <hyperlink ref="D5" location="'Dane przygotowane_19WtN1315_16'!A1" display="Dane Przygotowane_19WtN1315_16" xr:uid="{6FB39F70-63B6-455A-A5FD-BE90183F3906}"/>
    <hyperlink ref="D4" location="Tworząca_W_Klienci_19WtN1315_16!A1" display="Tworząca_W_Kliencie_19WtN1315_16" xr:uid="{92FA827E-8DD5-4CE2-8638-13F8CFB3BE4F}"/>
    <hyperlink ref="D7" location="Koniunkcyjna_19WtN1315_16!A1" display="Koniunkcyjna_19WtN1315_16" xr:uid="{3CD2DA7F-EF7D-46CB-8C9C-FC332F6CA356}"/>
    <hyperlink ref="D8" location="'Wartość idealna_19WtN1315_16'!A1" display="Wartość idealna_19WtN1315_16" xr:uid="{9B3FC67B-711C-40DC-A655-09BBEA7DC430}"/>
    <hyperlink ref="D10" location="Tendencje_19WtN1315_16!A1" display="Tendencje_19WtN1315_16" xr:uid="{3193FD70-79D8-4086-A79A-CB5D82FA65CF}"/>
    <hyperlink ref="D11" location="Normalizacje_19WtN1315_16!A1" display="Normalizacje_19WtN1315_16" xr:uid="{D1B3FBD5-DFE1-4F39-A4C3-50D79A98E829}"/>
    <hyperlink ref="D13" location="HurwiczNor1_19WtN1315_16!A1" display="HurwiczNor1_19WtN1315_16" xr:uid="{A800DDB5-CAEB-449E-B52D-834E8D012B6F}"/>
    <hyperlink ref="D14" location="HurwiczNor2_19WtN1315_16!A1" display="HurwiczNor2_19WtN1315_16" xr:uid="{23A2C786-1AD3-47F7-BE8C-6027BF8FFF85}"/>
    <hyperlink ref="D16" location="Podsumowanie_19WtN1315_16!A1" display="Podsumowanie_19WtN1315_16" xr:uid="{AE6B2CFE-0FF3-4408-BAB1-B8014779435C}"/>
    <hyperlink ref="D3" location="MenuNawigacyjne_19WtN1315_16!A1" display="Menu" xr:uid="{690D7DE5-EA42-496B-B6BD-62C75180603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0136-00F8-4CF9-93A8-E6B417E2C6EC}">
  <dimension ref="A1:R37"/>
  <sheetViews>
    <sheetView topLeftCell="A12" workbookViewId="0">
      <selection activeCell="F37" sqref="F37"/>
    </sheetView>
  </sheetViews>
  <sheetFormatPr defaultRowHeight="15" x14ac:dyDescent="0.25"/>
  <cols>
    <col min="1" max="1" width="5" bestFit="1" customWidth="1"/>
    <col min="2" max="2" width="49.85546875" bestFit="1" customWidth="1"/>
    <col min="11" max="12" width="4.85546875" bestFit="1" customWidth="1"/>
    <col min="13" max="14" width="6.42578125" bestFit="1" customWidth="1"/>
    <col min="15" max="15" width="6.42578125" customWidth="1"/>
    <col min="17" max="17" width="7.7109375" bestFit="1" customWidth="1"/>
    <col min="18" max="18" width="31" bestFit="1" customWidth="1"/>
  </cols>
  <sheetData>
    <row r="1" spans="1:18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8" x14ac:dyDescent="0.25">
      <c r="B2" s="17" t="s">
        <v>58</v>
      </c>
      <c r="C2" s="8" t="s">
        <v>30</v>
      </c>
      <c r="D2" s="8" t="s">
        <v>30</v>
      </c>
      <c r="E2" s="8" t="s">
        <v>30</v>
      </c>
      <c r="F2" s="8" t="s">
        <v>30</v>
      </c>
      <c r="G2" s="8" t="s">
        <v>30</v>
      </c>
      <c r="H2" s="8" t="s">
        <v>30</v>
      </c>
      <c r="I2" s="8" t="s">
        <v>30</v>
      </c>
      <c r="K2" s="19" t="s">
        <v>50</v>
      </c>
      <c r="L2" s="19" t="s">
        <v>51</v>
      </c>
      <c r="M2" s="19" t="s">
        <v>52</v>
      </c>
      <c r="N2" s="19" t="s">
        <v>53</v>
      </c>
      <c r="O2" s="22" t="s">
        <v>55</v>
      </c>
      <c r="Q2" s="22" t="s">
        <v>56</v>
      </c>
    </row>
    <row r="5" spans="1:18" x14ac:dyDescent="0.25">
      <c r="A5" s="1" t="s">
        <v>0</v>
      </c>
      <c r="B5" s="1" t="s">
        <v>1</v>
      </c>
    </row>
    <row r="6" spans="1:18" x14ac:dyDescent="0.25">
      <c r="A6">
        <v>4021</v>
      </c>
      <c r="B6" t="s">
        <v>9</v>
      </c>
      <c r="C6">
        <f>Normalizacje_19WtN1315_16!S6</f>
        <v>1</v>
      </c>
      <c r="D6">
        <f>Normalizacje_19WtN1315_16!T6</f>
        <v>0.47126348817632208</v>
      </c>
      <c r="E6">
        <f>Normalizacje_19WtN1315_16!U6</f>
        <v>0</v>
      </c>
      <c r="F6">
        <f>Normalizacje_19WtN1315_16!V6</f>
        <v>0.73043478260869565</v>
      </c>
      <c r="G6">
        <f>Normalizacje_19WtN1315_16!W6</f>
        <v>1</v>
      </c>
      <c r="H6">
        <f>Normalizacje_19WtN1315_16!X6</f>
        <v>0.54454311085648732</v>
      </c>
      <c r="I6">
        <f>Normalizacje_19WtN1315_16!Y6</f>
        <v>1</v>
      </c>
      <c r="K6">
        <f>Koniunkcyjna_19WtN1315_16!S6</f>
        <v>0</v>
      </c>
      <c r="L6">
        <f>'Wartość idealna_19WtN1315_16'!S6</f>
        <v>1</v>
      </c>
      <c r="M6" s="21">
        <f>HurwiczNor1_19WtN1315_16!L6</f>
        <v>1</v>
      </c>
      <c r="N6">
        <f>HurwiczNor2_19WtN1315_16!L6</f>
        <v>1</v>
      </c>
      <c r="O6">
        <f>SUM(K6:N6)</f>
        <v>3</v>
      </c>
      <c r="Q6" s="12">
        <f>AVERAGE(C6:I6,O6)</f>
        <v>0.96828017270518818</v>
      </c>
      <c r="R6" t="str">
        <f>IF(Q6=$Q$27,"Super koneser TopDepartamentu","")</f>
        <v>Super koneser TopDepartamentu</v>
      </c>
    </row>
    <row r="7" spans="1:18" x14ac:dyDescent="0.25">
      <c r="A7">
        <v>5295</v>
      </c>
      <c r="B7" t="s">
        <v>10</v>
      </c>
      <c r="C7">
        <f>Normalizacje_19WtN1315_16!S7</f>
        <v>0.81037145063052229</v>
      </c>
      <c r="D7">
        <f>Normalizacje_19WtN1315_16!T7</f>
        <v>0.43368791612458862</v>
      </c>
      <c r="E7">
        <f>Normalizacje_19WtN1315_16!U7</f>
        <v>0.13589858124348606</v>
      </c>
      <c r="F7">
        <f>Normalizacje_19WtN1315_16!V7</f>
        <v>0.88695652173913042</v>
      </c>
      <c r="G7">
        <f>Normalizacje_19WtN1315_16!W7</f>
        <v>0.85111111111111071</v>
      </c>
      <c r="H7">
        <f>Normalizacje_19WtN1315_16!X7</f>
        <v>0.37811515325121781</v>
      </c>
      <c r="I7">
        <f>Normalizacje_19WtN1315_16!Y7</f>
        <v>0.81044910564920836</v>
      </c>
      <c r="K7">
        <f>Koniunkcyjna_19WtN1315_16!S7</f>
        <v>0</v>
      </c>
      <c r="L7">
        <f>'Wartość idealna_19WtN1315_16'!S7</f>
        <v>1</v>
      </c>
      <c r="M7" s="21">
        <f>HurwiczNor1_19WtN1315_16!L7</f>
        <v>0</v>
      </c>
      <c r="N7">
        <f>HurwiczNor2_19WtN1315_16!L7</f>
        <v>0</v>
      </c>
      <c r="O7">
        <f t="shared" ref="O7:O25" si="0">SUM(K7:N7)</f>
        <v>1</v>
      </c>
      <c r="Q7" s="12">
        <f t="shared" ref="Q7:Q25" si="1">AVERAGE(C7:I7,O7)</f>
        <v>0.66332372996865807</v>
      </c>
      <c r="R7" t="str">
        <f t="shared" ref="R7:R25" si="2">IF(Q7=$Q$27,"Super koneser TopDepartamentu","")</f>
        <v/>
      </c>
    </row>
    <row r="8" spans="1:18" x14ac:dyDescent="0.25">
      <c r="A8">
        <v>7862</v>
      </c>
      <c r="B8" t="s">
        <v>11</v>
      </c>
      <c r="C8">
        <f>Normalizacje_19WtN1315_16!S8</f>
        <v>0.76687827056704116</v>
      </c>
      <c r="D8">
        <f>Normalizacje_19WtN1315_16!T8</f>
        <v>0.42504017754649115</v>
      </c>
      <c r="E8">
        <f>Normalizacje_19WtN1315_16!U8</f>
        <v>0.21287728926041752</v>
      </c>
      <c r="F8">
        <f>Normalizacje_19WtN1315_16!V8</f>
        <v>0.73043478260869565</v>
      </c>
      <c r="G8">
        <f>Normalizacje_19WtN1315_16!W8</f>
        <v>0.51777777777777745</v>
      </c>
      <c r="H8">
        <f>Normalizacje_19WtN1315_16!X8</f>
        <v>0.4878258378688059</v>
      </c>
      <c r="I8">
        <f>Normalizacje_19WtN1315_16!Y8</f>
        <v>0.76695405996654209</v>
      </c>
      <c r="K8">
        <f>Koniunkcyjna_19WtN1315_16!S8</f>
        <v>0</v>
      </c>
      <c r="L8">
        <f>'Wartość idealna_19WtN1315_16'!S8</f>
        <v>1</v>
      </c>
      <c r="M8" s="21">
        <f>HurwiczNor1_19WtN1315_16!L8</f>
        <v>0</v>
      </c>
      <c r="N8">
        <f>HurwiczNor2_19WtN1315_16!L8</f>
        <v>0</v>
      </c>
      <c r="O8">
        <f t="shared" si="0"/>
        <v>1</v>
      </c>
      <c r="Q8" s="12">
        <f t="shared" si="1"/>
        <v>0.61347352444947134</v>
      </c>
      <c r="R8" t="str">
        <f t="shared" si="2"/>
        <v/>
      </c>
    </row>
    <row r="9" spans="1:18" x14ac:dyDescent="0.25">
      <c r="A9">
        <v>4727</v>
      </c>
      <c r="B9" t="s">
        <v>12</v>
      </c>
      <c r="C9">
        <f>Normalizacje_19WtN1315_16!S9</f>
        <v>0.7333790855280089</v>
      </c>
      <c r="D9">
        <f>Normalizacje_19WtN1315_16!T9</f>
        <v>8.3645825361597911E-2</v>
      </c>
      <c r="E9">
        <f>Normalizacje_19WtN1315_16!U9</f>
        <v>0.26664965009678177</v>
      </c>
      <c r="F9">
        <f>Normalizacje_19WtN1315_16!V9</f>
        <v>1</v>
      </c>
      <c r="G9">
        <f>Normalizacje_19WtN1315_16!W9</f>
        <v>0.77777777777777779</v>
      </c>
      <c r="H9">
        <f>Normalizacje_19WtN1315_16!X9</f>
        <v>0.5588656545402465</v>
      </c>
      <c r="I9">
        <f>Normalizacje_19WtN1315_16!Y9</f>
        <v>0.73336764895122897</v>
      </c>
      <c r="K9">
        <f>Koniunkcyjna_19WtN1315_16!S9</f>
        <v>0</v>
      </c>
      <c r="L9">
        <f>'Wartość idealna_19WtN1315_16'!S9</f>
        <v>0</v>
      </c>
      <c r="M9" s="21">
        <f>HurwiczNor1_19WtN1315_16!L9</f>
        <v>1</v>
      </c>
      <c r="N9">
        <f>HurwiczNor2_19WtN1315_16!L9</f>
        <v>1</v>
      </c>
      <c r="O9">
        <f t="shared" si="0"/>
        <v>2</v>
      </c>
      <c r="Q9" s="12">
        <f t="shared" si="1"/>
        <v>0.76921070528195523</v>
      </c>
      <c r="R9" t="str">
        <f t="shared" si="2"/>
        <v/>
      </c>
    </row>
    <row r="10" spans="1:18" x14ac:dyDescent="0.25">
      <c r="A10">
        <v>8452</v>
      </c>
      <c r="B10" t="s">
        <v>13</v>
      </c>
      <c r="C10">
        <f>Normalizacje_19WtN1315_16!S10</f>
        <v>0.5455091361413742</v>
      </c>
      <c r="D10">
        <f>Normalizacje_19WtN1315_16!T10</f>
        <v>8.7931430320655091E-2</v>
      </c>
      <c r="E10">
        <f>Normalizacje_19WtN1315_16!U10</f>
        <v>0.54133962946419079</v>
      </c>
      <c r="F10">
        <f>Normalizacje_19WtN1315_16!V10</f>
        <v>0.74782608695652175</v>
      </c>
      <c r="G10">
        <f>Normalizacje_19WtN1315_16!W10</f>
        <v>0.14777777777777776</v>
      </c>
      <c r="H10">
        <f>Normalizacje_19WtN1315_16!X10</f>
        <v>0.92036665711830412</v>
      </c>
      <c r="I10">
        <f>Normalizacje_19WtN1315_16!Y10</f>
        <v>0.54548964097284758</v>
      </c>
      <c r="K10">
        <f>Koniunkcyjna_19WtN1315_16!S10</f>
        <v>0</v>
      </c>
      <c r="L10">
        <f>'Wartość idealna_19WtN1315_16'!S10</f>
        <v>0</v>
      </c>
      <c r="M10" s="21">
        <f>HurwiczNor1_19WtN1315_16!L10</f>
        <v>0</v>
      </c>
      <c r="N10">
        <f>HurwiczNor2_19WtN1315_16!L10</f>
        <v>0</v>
      </c>
      <c r="O10">
        <f t="shared" si="0"/>
        <v>0</v>
      </c>
      <c r="Q10" s="12">
        <f t="shared" si="1"/>
        <v>0.44203004484395891</v>
      </c>
      <c r="R10" t="str">
        <f t="shared" si="2"/>
        <v/>
      </c>
    </row>
    <row r="11" spans="1:18" x14ac:dyDescent="0.25">
      <c r="A11">
        <v>5174</v>
      </c>
      <c r="B11" t="s">
        <v>14</v>
      </c>
      <c r="C11">
        <f>Normalizacje_19WtN1315_16!S11</f>
        <v>0.45599210774641841</v>
      </c>
      <c r="D11">
        <f>Normalizacje_19WtN1315_16!T11</f>
        <v>0.36343460626004437</v>
      </c>
      <c r="E11">
        <f>Normalizacje_19WtN1315_16!U11</f>
        <v>0.51569778571884373</v>
      </c>
      <c r="F11">
        <f>Normalizacje_19WtN1315_16!V11</f>
        <v>0.88695652173913042</v>
      </c>
      <c r="G11">
        <f>Normalizacje_19WtN1315_16!W11</f>
        <v>0.70333333333333325</v>
      </c>
      <c r="H11">
        <f>Normalizacje_19WtN1315_16!X11</f>
        <v>0.46548266972214297</v>
      </c>
      <c r="I11">
        <f>Normalizacje_19WtN1315_16!Y11</f>
        <v>0.45605456183245391</v>
      </c>
      <c r="K11">
        <f>Koniunkcyjna_19WtN1315_16!S11</f>
        <v>0</v>
      </c>
      <c r="L11">
        <f>'Wartość idealna_19WtN1315_16'!S11</f>
        <v>1</v>
      </c>
      <c r="M11" s="21">
        <f>HurwiczNor1_19WtN1315_16!L11</f>
        <v>1</v>
      </c>
      <c r="N11">
        <f>HurwiczNor2_19WtN1315_16!L11</f>
        <v>1</v>
      </c>
      <c r="O11">
        <f t="shared" si="0"/>
        <v>3</v>
      </c>
      <c r="Q11" s="12">
        <f t="shared" si="1"/>
        <v>0.85586894829404581</v>
      </c>
      <c r="R11" t="str">
        <f t="shared" si="2"/>
        <v/>
      </c>
    </row>
    <row r="12" spans="1:18" x14ac:dyDescent="0.25">
      <c r="A12">
        <v>7702</v>
      </c>
      <c r="B12" t="s">
        <v>15</v>
      </c>
      <c r="C12">
        <f>Normalizacje_19WtN1315_16!S12</f>
        <v>0.42618169340310541</v>
      </c>
      <c r="D12">
        <f>Normalizacje_19WtN1315_16!T12</f>
        <v>0.35754189944134074</v>
      </c>
      <c r="E12">
        <f>Normalizacje_19WtN1315_16!U12</f>
        <v>0.59854721034607439</v>
      </c>
      <c r="F12">
        <f>Normalizacje_19WtN1315_16!V12</f>
        <v>0.81739130434782614</v>
      </c>
      <c r="G12">
        <f>Normalizacje_19WtN1315_16!W12</f>
        <v>0.44444444444444453</v>
      </c>
      <c r="H12">
        <f>Normalizacje_19WtN1315_16!X12</f>
        <v>0.68318533371526713</v>
      </c>
      <c r="I12">
        <f>Normalizacje_19WtN1315_16!Y12</f>
        <v>0.4261999742632866</v>
      </c>
      <c r="K12">
        <f>Koniunkcyjna_19WtN1315_16!S12</f>
        <v>0</v>
      </c>
      <c r="L12">
        <f>'Wartość idealna_19WtN1315_16'!S12</f>
        <v>1</v>
      </c>
      <c r="M12" s="21">
        <f>HurwiczNor1_19WtN1315_16!L12</f>
        <v>0</v>
      </c>
      <c r="N12">
        <f>HurwiczNor2_19WtN1315_16!L12</f>
        <v>0</v>
      </c>
      <c r="O12">
        <f t="shared" si="0"/>
        <v>1</v>
      </c>
      <c r="Q12" s="12">
        <f t="shared" si="1"/>
        <v>0.59418648249516814</v>
      </c>
      <c r="R12" t="str">
        <f t="shared" si="2"/>
        <v/>
      </c>
    </row>
    <row r="13" spans="1:18" x14ac:dyDescent="0.25">
      <c r="A13">
        <v>7234</v>
      </c>
      <c r="B13" t="s">
        <v>16</v>
      </c>
      <c r="C13">
        <f>Normalizacje_19WtN1315_16!S13</f>
        <v>0.39375482542678214</v>
      </c>
      <c r="D13">
        <f>Normalizacje_19WtN1315_16!T13</f>
        <v>0.35111349200275505</v>
      </c>
      <c r="E13">
        <f>Normalizacje_19WtN1315_16!U13</f>
        <v>0.49150235041371526</v>
      </c>
      <c r="F13">
        <f>Normalizacje_19WtN1315_16!V13</f>
        <v>0.80869565217391304</v>
      </c>
      <c r="G13">
        <f>Normalizacje_19WtN1315_16!W13</f>
        <v>0.22222222222222218</v>
      </c>
      <c r="H13">
        <f>Normalizacje_19WtN1315_16!X13</f>
        <v>0.13319965625895155</v>
      </c>
      <c r="I13">
        <f>Normalizacje_19WtN1315_16!Y13</f>
        <v>0.39377171535194944</v>
      </c>
      <c r="K13">
        <f>Koniunkcyjna_19WtN1315_16!S13</f>
        <v>0</v>
      </c>
      <c r="L13">
        <f>'Wartość idealna_19WtN1315_16'!S13</f>
        <v>0</v>
      </c>
      <c r="M13" s="21">
        <f>HurwiczNor1_19WtN1315_16!L13</f>
        <v>0</v>
      </c>
      <c r="N13">
        <f>HurwiczNor2_19WtN1315_16!L13</f>
        <v>0</v>
      </c>
      <c r="O13">
        <f t="shared" si="0"/>
        <v>0</v>
      </c>
      <c r="Q13" s="12">
        <f t="shared" si="1"/>
        <v>0.34928248923128608</v>
      </c>
      <c r="R13" t="str">
        <f t="shared" si="2"/>
        <v/>
      </c>
    </row>
    <row r="14" spans="1:18" x14ac:dyDescent="0.25">
      <c r="A14">
        <v>1720</v>
      </c>
      <c r="B14" t="s">
        <v>17</v>
      </c>
      <c r="C14">
        <f>Normalizacje_19WtN1315_16!S14</f>
        <v>0.3650167281461783</v>
      </c>
      <c r="D14">
        <f>Normalizacje_19WtN1315_16!T14</f>
        <v>0.34537384250401776</v>
      </c>
      <c r="E14">
        <f>Normalizacje_19WtN1315_16!U14</f>
        <v>0.62787952268521474</v>
      </c>
      <c r="F14">
        <f>Normalizacje_19WtN1315_16!V14</f>
        <v>1</v>
      </c>
      <c r="G14">
        <f>Normalizacje_19WtN1315_16!W14</f>
        <v>0.44444444444444453</v>
      </c>
      <c r="H14">
        <f>Normalizacje_19WtN1315_16!X14</f>
        <v>0.55542824405614366</v>
      </c>
      <c r="I14">
        <f>Normalizacje_19WtN1315_16!Y14</f>
        <v>0.36507527988675847</v>
      </c>
      <c r="K14">
        <f>Koniunkcyjna_19WtN1315_16!S14</f>
        <v>0</v>
      </c>
      <c r="L14">
        <f>'Wartość idealna_19WtN1315_16'!S14</f>
        <v>1</v>
      </c>
      <c r="M14" s="21">
        <f>HurwiczNor1_19WtN1315_16!L14</f>
        <v>1</v>
      </c>
      <c r="N14">
        <f>HurwiczNor2_19WtN1315_16!L14</f>
        <v>1</v>
      </c>
      <c r="O14">
        <f t="shared" si="0"/>
        <v>3</v>
      </c>
      <c r="Q14" s="12">
        <f t="shared" si="1"/>
        <v>0.83790225771534477</v>
      </c>
      <c r="R14" t="str">
        <f t="shared" si="2"/>
        <v/>
      </c>
    </row>
    <row r="15" spans="1:18" x14ac:dyDescent="0.25">
      <c r="A15">
        <v>2769</v>
      </c>
      <c r="B15" t="s">
        <v>18</v>
      </c>
      <c r="C15">
        <f>Normalizacje_19WtN1315_16!S15</f>
        <v>0.30423779703182635</v>
      </c>
      <c r="D15">
        <f>Normalizacje_19WtN1315_16!T15</f>
        <v>1</v>
      </c>
      <c r="E15">
        <f>Normalizacje_19WtN1315_16!U15</f>
        <v>0.78347478357050171</v>
      </c>
      <c r="F15">
        <f>Normalizacje_19WtN1315_16!V15</f>
        <v>0.85217391304347823</v>
      </c>
      <c r="G15">
        <f>Normalizacje_19WtN1315_16!W15</f>
        <v>0.44444444444444453</v>
      </c>
      <c r="H15">
        <f>Normalizacje_19WtN1315_16!X15</f>
        <v>1</v>
      </c>
      <c r="I15">
        <f>Normalizacje_19WtN1315_16!Y15</f>
        <v>0.30420795264444711</v>
      </c>
      <c r="K15">
        <f>Koniunkcyjna_19WtN1315_16!S15</f>
        <v>1</v>
      </c>
      <c r="L15">
        <f>'Wartość idealna_19WtN1315_16'!S15</f>
        <v>0</v>
      </c>
      <c r="M15" s="21">
        <f>HurwiczNor1_19WtN1315_16!L15</f>
        <v>1</v>
      </c>
      <c r="N15">
        <f>HurwiczNor2_19WtN1315_16!L15</f>
        <v>1</v>
      </c>
      <c r="O15">
        <f t="shared" si="0"/>
        <v>3</v>
      </c>
      <c r="Q15" s="12">
        <f t="shared" si="1"/>
        <v>0.96106736134183723</v>
      </c>
      <c r="R15" t="str">
        <f t="shared" si="2"/>
        <v/>
      </c>
    </row>
    <row r="16" spans="1:18" x14ac:dyDescent="0.25">
      <c r="A16">
        <v>1850</v>
      </c>
      <c r="B16" t="s">
        <v>19</v>
      </c>
      <c r="C16">
        <f>Normalizacje_19WtN1315_16!S16</f>
        <v>0.29754653856052155</v>
      </c>
      <c r="D16">
        <f>Normalizacje_19WtN1315_16!T16</f>
        <v>7.6605188643146846E-2</v>
      </c>
      <c r="E16">
        <f>Normalizacje_19WtN1315_16!U16</f>
        <v>0.71176057686171912</v>
      </c>
      <c r="F16">
        <f>Normalizacje_19WtN1315_16!V16</f>
        <v>1</v>
      </c>
      <c r="G16">
        <f>Normalizacje_19WtN1315_16!W16</f>
        <v>0.48111111111111104</v>
      </c>
      <c r="H16">
        <f>Normalizacje_19WtN1315_16!X16</f>
        <v>0.63305643082211427</v>
      </c>
      <c r="I16">
        <f>Normalizacje_19WtN1315_16!Y16</f>
        <v>0.29751640715480637</v>
      </c>
      <c r="K16">
        <f>Koniunkcyjna_19WtN1315_16!S16</f>
        <v>0</v>
      </c>
      <c r="L16">
        <f>'Wartość idealna_19WtN1315_16'!S16</f>
        <v>0</v>
      </c>
      <c r="M16" s="21">
        <f>HurwiczNor1_19WtN1315_16!L16</f>
        <v>1</v>
      </c>
      <c r="N16">
        <f>HurwiczNor2_19WtN1315_16!L16</f>
        <v>1</v>
      </c>
      <c r="O16">
        <f t="shared" si="0"/>
        <v>2</v>
      </c>
      <c r="Q16" s="12">
        <f t="shared" si="1"/>
        <v>0.68719953164417735</v>
      </c>
      <c r="R16" t="str">
        <f t="shared" si="2"/>
        <v/>
      </c>
    </row>
    <row r="17" spans="1:18" x14ac:dyDescent="0.25">
      <c r="A17">
        <v>1415</v>
      </c>
      <c r="B17" t="s">
        <v>20</v>
      </c>
      <c r="C17">
        <f>Normalizacje_19WtN1315_16!S17</f>
        <v>0.28540790941065458</v>
      </c>
      <c r="D17">
        <f>Normalizacje_19WtN1315_16!T17</f>
        <v>0.19775005739649498</v>
      </c>
      <c r="E17">
        <f>Normalizacje_19WtN1315_16!U17</f>
        <v>0.66066832578223045</v>
      </c>
      <c r="F17">
        <f>Normalizacje_19WtN1315_16!V17</f>
        <v>0.81739130434782614</v>
      </c>
      <c r="G17">
        <f>Normalizacje_19WtN1315_16!W17</f>
        <v>0.66666666666666674</v>
      </c>
      <c r="H17">
        <f>Normalizacje_19WtN1315_16!X17</f>
        <v>0.3597822973360067</v>
      </c>
      <c r="I17">
        <f>Normalizacje_19WtN1315_16!Y17</f>
        <v>0.28542015184660924</v>
      </c>
      <c r="K17">
        <f>Koniunkcyjna_19WtN1315_16!S17</f>
        <v>0</v>
      </c>
      <c r="L17">
        <f>'Wartość idealna_19WtN1315_16'!S17</f>
        <v>1</v>
      </c>
      <c r="M17" s="21">
        <f>HurwiczNor1_19WtN1315_16!L17</f>
        <v>0</v>
      </c>
      <c r="N17">
        <f>HurwiczNor2_19WtN1315_16!L17</f>
        <v>0</v>
      </c>
      <c r="O17">
        <f t="shared" si="0"/>
        <v>1</v>
      </c>
      <c r="Q17" s="12">
        <f t="shared" si="1"/>
        <v>0.53413583909831108</v>
      </c>
      <c r="R17" t="str">
        <f t="shared" si="2"/>
        <v/>
      </c>
    </row>
    <row r="18" spans="1:18" x14ac:dyDescent="0.25">
      <c r="A18">
        <v>9263</v>
      </c>
      <c r="B18" t="s">
        <v>21</v>
      </c>
      <c r="C18">
        <f>Normalizacje_19WtN1315_16!S18</f>
        <v>0.18392382259586534</v>
      </c>
      <c r="D18">
        <f>Normalizacje_19WtN1315_16!T18</f>
        <v>0.30948190097191397</v>
      </c>
      <c r="E18">
        <f>Normalizacje_19WtN1315_16!U18</f>
        <v>0.6780784038457448</v>
      </c>
      <c r="F18">
        <f>Normalizacje_19WtN1315_16!V18</f>
        <v>0.85217391304347823</v>
      </c>
      <c r="G18">
        <f>Normalizacje_19WtN1315_16!W18</f>
        <v>0.29555555555555529</v>
      </c>
      <c r="H18">
        <f>Normalizacje_19WtN1315_16!X18</f>
        <v>0</v>
      </c>
      <c r="I18">
        <f>Normalizacje_19WtN1315_16!Y18</f>
        <v>0.18388881739801816</v>
      </c>
      <c r="K18">
        <f>Koniunkcyjna_19WtN1315_16!S18</f>
        <v>0</v>
      </c>
      <c r="L18">
        <f>'Wartość idealna_19WtN1315_16'!S18</f>
        <v>0</v>
      </c>
      <c r="M18" s="21">
        <f>HurwiczNor1_19WtN1315_16!L18</f>
        <v>0</v>
      </c>
      <c r="N18">
        <f>HurwiczNor2_19WtN1315_16!L18</f>
        <v>0</v>
      </c>
      <c r="O18">
        <f t="shared" si="0"/>
        <v>0</v>
      </c>
      <c r="Q18" s="12">
        <f t="shared" si="1"/>
        <v>0.31288780167632196</v>
      </c>
      <c r="R18" t="str">
        <f t="shared" si="2"/>
        <v/>
      </c>
    </row>
    <row r="19" spans="1:18" x14ac:dyDescent="0.25">
      <c r="A19">
        <v>8351</v>
      </c>
      <c r="B19" t="s">
        <v>22</v>
      </c>
      <c r="C19">
        <f>Normalizacje_19WtN1315_16!S19</f>
        <v>0.18113579823282153</v>
      </c>
      <c r="D19">
        <f>Normalizacje_19WtN1315_16!T19</f>
        <v>0.13239458177087318</v>
      </c>
      <c r="E19">
        <f>Normalizacje_19WtN1315_16!U19</f>
        <v>0.77491332184714856</v>
      </c>
      <c r="F19">
        <f>Normalizacje_19WtN1315_16!V19</f>
        <v>0.88695652173913042</v>
      </c>
      <c r="G19">
        <f>Normalizacje_19WtN1315_16!W19</f>
        <v>0.44444444444444453</v>
      </c>
      <c r="H19">
        <f>Normalizacje_19WtN1315_16!X19</f>
        <v>0.39959896877685469</v>
      </c>
      <c r="I19">
        <f>Normalizacje_19WtN1315_16!Y19</f>
        <v>0.18118646248874015</v>
      </c>
      <c r="K19">
        <f>Koniunkcyjna_19WtN1315_16!S19</f>
        <v>0</v>
      </c>
      <c r="L19">
        <f>'Wartość idealna_19WtN1315_16'!S19</f>
        <v>0</v>
      </c>
      <c r="M19" s="21">
        <f>HurwiczNor1_19WtN1315_16!L19</f>
        <v>0</v>
      </c>
      <c r="N19">
        <f>HurwiczNor2_19WtN1315_16!L19</f>
        <v>0</v>
      </c>
      <c r="O19">
        <f t="shared" si="0"/>
        <v>0</v>
      </c>
      <c r="Q19" s="12">
        <f t="shared" si="1"/>
        <v>0.37507876241250165</v>
      </c>
      <c r="R19" t="str">
        <f t="shared" si="2"/>
        <v/>
      </c>
    </row>
    <row r="20" spans="1:18" x14ac:dyDescent="0.25">
      <c r="A20">
        <v>4094</v>
      </c>
      <c r="B20" t="s">
        <v>23</v>
      </c>
      <c r="C20">
        <f>Normalizacje_19WtN1315_16!S20</f>
        <v>0.16307797889680034</v>
      </c>
      <c r="D20">
        <f>Normalizacje_19WtN1315_16!T20</f>
        <v>0.9160480599984695</v>
      </c>
      <c r="E20">
        <f>Normalizacje_19WtN1315_16!U20</f>
        <v>0.84547891008869891</v>
      </c>
      <c r="F20">
        <f>Normalizacje_19WtN1315_16!V20</f>
        <v>0.80869565217391304</v>
      </c>
      <c r="G20">
        <f>Normalizacje_19WtN1315_16!W20</f>
        <v>0.25888888888888884</v>
      </c>
      <c r="H20">
        <f>Normalizacje_19WtN1315_16!X20</f>
        <v>0.64737897450587223</v>
      </c>
      <c r="I20">
        <f>Normalizacje_19WtN1315_16!Y20</f>
        <v>0.16304207952644448</v>
      </c>
      <c r="K20">
        <f>Koniunkcyjna_19WtN1315_16!S20</f>
        <v>1</v>
      </c>
      <c r="L20">
        <f>'Wartość idealna_19WtN1315_16'!S20</f>
        <v>0</v>
      </c>
      <c r="M20" s="21">
        <f>HurwiczNor1_19WtN1315_16!L20</f>
        <v>0</v>
      </c>
      <c r="N20">
        <f>HurwiczNor2_19WtN1315_16!L20</f>
        <v>0</v>
      </c>
      <c r="O20">
        <f t="shared" si="0"/>
        <v>1</v>
      </c>
      <c r="Q20" s="12">
        <f t="shared" si="1"/>
        <v>0.6003263180098859</v>
      </c>
      <c r="R20" t="str">
        <f t="shared" si="2"/>
        <v/>
      </c>
    </row>
    <row r="21" spans="1:18" x14ac:dyDescent="0.25">
      <c r="A21">
        <v>2224</v>
      </c>
      <c r="B21" t="s">
        <v>24</v>
      </c>
      <c r="C21">
        <f>Normalizacje_19WtN1315_16!S21</f>
        <v>0.14330445226044444</v>
      </c>
      <c r="D21">
        <f>Normalizacje_19WtN1315_16!T21</f>
        <v>0.10048213055789393</v>
      </c>
      <c r="E21">
        <f>Normalizacje_19WtN1315_16!U21</f>
        <v>0.79417395188564854</v>
      </c>
      <c r="F21">
        <f>Normalizacje_19WtN1315_16!V21</f>
        <v>0.39130434782608697</v>
      </c>
      <c r="G21">
        <f>Normalizacje_19WtN1315_16!W21</f>
        <v>0</v>
      </c>
      <c r="H21">
        <f>Normalizacje_19WtN1315_16!X21</f>
        <v>0.31395015754798034</v>
      </c>
      <c r="I21">
        <f>Normalizacje_19WtN1315_16!Y21</f>
        <v>0.14335349375884698</v>
      </c>
      <c r="K21">
        <f>Koniunkcyjna_19WtN1315_16!S21</f>
        <v>0</v>
      </c>
      <c r="L21">
        <f>'Wartość idealna_19WtN1315_16'!S21</f>
        <v>0</v>
      </c>
      <c r="M21" s="21">
        <f>HurwiczNor1_19WtN1315_16!L21</f>
        <v>1</v>
      </c>
      <c r="N21">
        <f>HurwiczNor2_19WtN1315_16!L21</f>
        <v>1</v>
      </c>
      <c r="O21">
        <f t="shared" si="0"/>
        <v>2</v>
      </c>
      <c r="Q21" s="12">
        <f t="shared" si="1"/>
        <v>0.48582106672961267</v>
      </c>
      <c r="R21" t="str">
        <f t="shared" si="2"/>
        <v/>
      </c>
    </row>
    <row r="22" spans="1:18" x14ac:dyDescent="0.25">
      <c r="A22">
        <v>5374</v>
      </c>
      <c r="B22" t="s">
        <v>25</v>
      </c>
      <c r="C22">
        <f>Normalizacje_19WtN1315_16!S22</f>
        <v>5.8548511623917096E-2</v>
      </c>
      <c r="D22">
        <f>Normalizacje_19WtN1315_16!T22</f>
        <v>0.28461008647738578</v>
      </c>
      <c r="E22">
        <f>Normalizacje_19WtN1315_16!U22</f>
        <v>0.89913428200710432</v>
      </c>
      <c r="F22">
        <f>Normalizacje_19WtN1315_16!V22</f>
        <v>1</v>
      </c>
      <c r="G22">
        <f>Normalizacje_19WtN1315_16!W22</f>
        <v>0.4066666666666664</v>
      </c>
      <c r="H22">
        <f>Normalizacje_19WtN1315_16!X22</f>
        <v>0.40475508450300707</v>
      </c>
      <c r="I22">
        <f>Normalizacje_19WtN1315_16!Y22</f>
        <v>5.8551023034358468E-2</v>
      </c>
      <c r="K22">
        <f>Koniunkcyjna_19WtN1315_16!S22</f>
        <v>0</v>
      </c>
      <c r="L22">
        <f>'Wartość idealna_19WtN1315_16'!S22</f>
        <v>0</v>
      </c>
      <c r="M22" s="21">
        <f>HurwiczNor1_19WtN1315_16!L22</f>
        <v>1</v>
      </c>
      <c r="N22">
        <f>HurwiczNor2_19WtN1315_16!L22</f>
        <v>1</v>
      </c>
      <c r="O22">
        <f t="shared" si="0"/>
        <v>2</v>
      </c>
      <c r="Q22" s="12">
        <f t="shared" si="1"/>
        <v>0.63903320678905495</v>
      </c>
      <c r="R22" t="str">
        <f t="shared" si="2"/>
        <v/>
      </c>
    </row>
    <row r="23" spans="1:18" x14ac:dyDescent="0.25">
      <c r="A23">
        <v>4868</v>
      </c>
      <c r="B23" t="s">
        <v>26</v>
      </c>
      <c r="C23">
        <f>Normalizacje_19WtN1315_16!S23</f>
        <v>3.1440336278631034E-2</v>
      </c>
      <c r="D23">
        <f>Normalizacje_19WtN1315_16!T23</f>
        <v>6.4437131705823825E-2</v>
      </c>
      <c r="E23">
        <f>Normalizacje_19WtN1315_16!U23</f>
        <v>0.94607874417714255</v>
      </c>
      <c r="F23">
        <f>Normalizacje_19WtN1315_16!V23</f>
        <v>1</v>
      </c>
      <c r="G23">
        <f>Normalizacje_19WtN1315_16!W23</f>
        <v>0.25888888888888884</v>
      </c>
      <c r="H23">
        <f>Normalizacje_19WtN1315_16!X23</f>
        <v>0.50472643941564066</v>
      </c>
      <c r="I23">
        <f>Normalizacje_19WtN1315_16!Y23</f>
        <v>3.1398790374469146E-2</v>
      </c>
      <c r="K23">
        <f>Koniunkcyjna_19WtN1315_16!S23</f>
        <v>0</v>
      </c>
      <c r="L23">
        <f>'Wartość idealna_19WtN1315_16'!S23</f>
        <v>0</v>
      </c>
      <c r="M23" s="21">
        <f>HurwiczNor1_19WtN1315_16!L23</f>
        <v>1</v>
      </c>
      <c r="N23">
        <f>HurwiczNor2_19WtN1315_16!L23</f>
        <v>1</v>
      </c>
      <c r="O23">
        <f t="shared" si="0"/>
        <v>2</v>
      </c>
      <c r="Q23" s="12">
        <f t="shared" si="1"/>
        <v>0.60462129135507459</v>
      </c>
      <c r="R23" t="str">
        <f t="shared" si="2"/>
        <v/>
      </c>
    </row>
    <row r="24" spans="1:18" x14ac:dyDescent="0.25">
      <c r="A24">
        <v>3491</v>
      </c>
      <c r="B24" t="s">
        <v>27</v>
      </c>
      <c r="C24">
        <f>Normalizacje_19WtN1315_16!S24</f>
        <v>6.0049755511711158E-3</v>
      </c>
      <c r="D24">
        <f>Normalizacje_19WtN1315_16!T24</f>
        <v>0.11754802173413943</v>
      </c>
      <c r="E24">
        <f>Normalizacje_19WtN1315_16!U24</f>
        <v>1</v>
      </c>
      <c r="F24">
        <f>Normalizacje_19WtN1315_16!V24</f>
        <v>0</v>
      </c>
      <c r="G24">
        <f>Normalizacje_19WtN1315_16!W24</f>
        <v>0.29555555555555529</v>
      </c>
      <c r="H24">
        <f>Normalizacje_19WtN1315_16!X24</f>
        <v>0.65855055857920308</v>
      </c>
      <c r="I24">
        <f>Normalizacje_19WtN1315_16!Y24</f>
        <v>6.0481276540985561E-3</v>
      </c>
      <c r="K24">
        <f>Koniunkcyjna_19WtN1315_16!S24</f>
        <v>0</v>
      </c>
      <c r="L24">
        <f>'Wartość idealna_19WtN1315_16'!S24</f>
        <v>0</v>
      </c>
      <c r="M24" s="21">
        <f>HurwiczNor1_19WtN1315_16!L24</f>
        <v>1</v>
      </c>
      <c r="N24">
        <f>HurwiczNor2_19WtN1315_16!L24</f>
        <v>1</v>
      </c>
      <c r="O24">
        <f t="shared" si="0"/>
        <v>2</v>
      </c>
      <c r="Q24" s="12">
        <f t="shared" si="1"/>
        <v>0.51046340488427089</v>
      </c>
      <c r="R24" t="str">
        <f t="shared" si="2"/>
        <v/>
      </c>
    </row>
    <row r="25" spans="1:18" x14ac:dyDescent="0.25">
      <c r="A25">
        <v>9200</v>
      </c>
      <c r="B25" t="s">
        <v>28</v>
      </c>
      <c r="C25">
        <f>Normalizacje_19WtN1315_16!S25</f>
        <v>0</v>
      </c>
      <c r="D25">
        <f>Normalizacje_19WtN1315_16!T25</f>
        <v>0.81908624779980099</v>
      </c>
      <c r="E25">
        <f>Normalizacje_19WtN1315_16!U25</f>
        <v>0.95471465339374206</v>
      </c>
      <c r="F25">
        <f>Normalizacje_19WtN1315_16!V25</f>
        <v>0.88695652173913042</v>
      </c>
      <c r="G25">
        <f>Normalizacje_19WtN1315_16!W25</f>
        <v>0.14777777777777776</v>
      </c>
      <c r="H25">
        <f>Normalizacje_19WtN1315_16!X25</f>
        <v>0.38842738470352256</v>
      </c>
      <c r="I25">
        <f>Normalizacje_19WtN1315_16!Y25</f>
        <v>0</v>
      </c>
      <c r="K25">
        <f>Koniunkcyjna_19WtN1315_16!S25</f>
        <v>1</v>
      </c>
      <c r="L25">
        <f>'Wartość idealna_19WtN1315_16'!S25</f>
        <v>0</v>
      </c>
      <c r="M25" s="21">
        <f>HurwiczNor1_19WtN1315_16!L25</f>
        <v>0</v>
      </c>
      <c r="N25">
        <f>HurwiczNor2_19WtN1315_16!L25</f>
        <v>0</v>
      </c>
      <c r="O25">
        <f t="shared" si="0"/>
        <v>1</v>
      </c>
      <c r="Q25" s="12">
        <f t="shared" si="1"/>
        <v>0.52462032317674667</v>
      </c>
      <c r="R25" t="str">
        <f t="shared" si="2"/>
        <v/>
      </c>
    </row>
    <row r="26" spans="1:18" x14ac:dyDescent="0.25">
      <c r="Q26" s="12"/>
    </row>
    <row r="27" spans="1:18" x14ac:dyDescent="0.25">
      <c r="Q27" s="12">
        <f>MAX(Q6:Q25)</f>
        <v>0.96828017270518818</v>
      </c>
    </row>
    <row r="28" spans="1:18" x14ac:dyDescent="0.25">
      <c r="B28" t="s">
        <v>44</v>
      </c>
    </row>
    <row r="29" spans="1:18" x14ac:dyDescent="0.25">
      <c r="B29" t="s">
        <v>46</v>
      </c>
      <c r="C29" t="s">
        <v>57</v>
      </c>
    </row>
    <row r="30" spans="1:18" x14ac:dyDescent="0.25">
      <c r="B30" t="s">
        <v>45</v>
      </c>
    </row>
    <row r="31" spans="1:18" x14ac:dyDescent="0.25">
      <c r="B31" t="s">
        <v>47</v>
      </c>
    </row>
    <row r="32" spans="1:18" x14ac:dyDescent="0.25">
      <c r="B32" t="s">
        <v>48</v>
      </c>
    </row>
    <row r="33" spans="2:11" x14ac:dyDescent="0.25">
      <c r="B33" t="s">
        <v>49</v>
      </c>
    </row>
    <row r="36" spans="2:11" x14ac:dyDescent="0.25">
      <c r="B36" s="28" t="s">
        <v>67</v>
      </c>
      <c r="K36" s="9"/>
    </row>
    <row r="37" spans="2:11" x14ac:dyDescent="0.25">
      <c r="F37" s="28" t="s">
        <v>62</v>
      </c>
      <c r="G37" s="28"/>
      <c r="K37" s="9"/>
    </row>
  </sheetData>
  <conditionalFormatting sqref="K6:K25">
    <cfRule type="colorScale" priority="6">
      <colorScale>
        <cfvo type="min"/>
        <cfvo type="max"/>
        <color rgb="FFFFEF9C"/>
        <color rgb="FF63BE7B"/>
      </colorScale>
    </cfRule>
  </conditionalFormatting>
  <conditionalFormatting sqref="L6:L25">
    <cfRule type="colorScale" priority="5">
      <colorScale>
        <cfvo type="min"/>
        <cfvo type="max"/>
        <color rgb="FFFFEF9C"/>
        <color rgb="FF63BE7B"/>
      </colorScale>
    </cfRule>
  </conditionalFormatting>
  <conditionalFormatting sqref="M6:M25">
    <cfRule type="colorScale" priority="4">
      <colorScale>
        <cfvo type="min"/>
        <cfvo type="max"/>
        <color rgb="FFFFEF9C"/>
        <color rgb="FF63BE7B"/>
      </colorScale>
    </cfRule>
  </conditionalFormatting>
  <conditionalFormatting sqref="N6:N25">
    <cfRule type="colorScale" priority="3">
      <colorScale>
        <cfvo type="min"/>
        <cfvo type="max"/>
        <color rgb="FFFFEF9C"/>
        <color rgb="FF63BE7B"/>
      </colorScale>
    </cfRule>
  </conditionalFormatting>
  <conditionalFormatting sqref="N6:N25">
    <cfRule type="colorScale" priority="2">
      <colorScale>
        <cfvo type="min"/>
        <cfvo type="max"/>
        <color rgb="FFFFEF9C"/>
        <color rgb="FF63BE7B"/>
      </colorScale>
    </cfRule>
  </conditionalFormatting>
  <hyperlinks>
    <hyperlink ref="F37" location="MenuNawigacyjne_19WtN1315_16!A1" display="Menu" xr:uid="{BCC4BB1E-3FFB-4ADD-B0E3-2900AE0ED052}"/>
    <hyperlink ref="B36" location="HurwiczNor2_19WtN1315_16!A1" display="HurwiczNor2_19WtN1315_16" xr:uid="{0A3F354A-AADB-4A7C-B37D-7E758589649B}"/>
  </hyperlink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FF7BCDA-D770-460A-BC49-0D8D708098E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O6:O25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opLeftCell="A16" workbookViewId="0">
      <selection activeCell="B37" sqref="B37"/>
    </sheetView>
  </sheetViews>
  <sheetFormatPr defaultRowHeight="15" x14ac:dyDescent="0.25"/>
  <cols>
    <col min="1" max="1" width="5.140625" bestFit="1" customWidth="1"/>
    <col min="2" max="2" width="51.7109375" customWidth="1"/>
    <col min="3" max="3" width="9.7109375" bestFit="1" customWidth="1"/>
    <col min="4" max="4" width="11.28515625" bestFit="1" customWidth="1"/>
    <col min="5" max="5" width="10.140625" bestFit="1" customWidth="1"/>
    <col min="6" max="6" width="9.5703125" bestFit="1" customWidth="1"/>
    <col min="7" max="7" width="9.140625" bestFit="1" customWidth="1"/>
    <col min="8" max="8" width="17.5703125" bestFit="1" customWidth="1"/>
    <col min="9" max="9" width="11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54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 s="2">
        <v>4021</v>
      </c>
      <c r="B2" s="3" t="s">
        <v>9</v>
      </c>
      <c r="C2" s="14">
        <v>554.23</v>
      </c>
      <c r="D2" s="14">
        <v>6.1580000000000004</v>
      </c>
      <c r="E2" s="14">
        <v>220.10900000000001</v>
      </c>
      <c r="F2" s="14">
        <v>35</v>
      </c>
      <c r="G2" s="14">
        <v>22.67</v>
      </c>
      <c r="H2" s="14">
        <v>2.5179999999999998</v>
      </c>
      <c r="I2" s="14">
        <v>184.74</v>
      </c>
      <c r="J2" s="14"/>
      <c r="K2" s="14"/>
      <c r="L2" s="14"/>
      <c r="M2" s="14"/>
      <c r="N2" s="14"/>
    </row>
    <row r="3" spans="1:14" x14ac:dyDescent="0.25">
      <c r="A3" s="2">
        <v>5295</v>
      </c>
      <c r="B3" s="3" t="s">
        <v>10</v>
      </c>
      <c r="C3" s="14">
        <v>510.02</v>
      </c>
      <c r="D3" s="14">
        <v>5.6669999999999998</v>
      </c>
      <c r="E3" s="14">
        <v>207.33099999999999</v>
      </c>
      <c r="F3" s="14">
        <v>17</v>
      </c>
      <c r="G3" s="14">
        <v>21.33</v>
      </c>
      <c r="H3" s="14">
        <v>2.4599000000000002</v>
      </c>
      <c r="I3" s="14">
        <v>170.01</v>
      </c>
      <c r="J3" s="14"/>
      <c r="K3" s="14"/>
      <c r="L3" s="14"/>
      <c r="M3" s="14"/>
      <c r="N3" s="14"/>
    </row>
    <row r="4" spans="1:14" x14ac:dyDescent="0.25">
      <c r="A4" s="2">
        <v>7862</v>
      </c>
      <c r="B4" s="3" t="s">
        <v>11</v>
      </c>
      <c r="C4" s="14">
        <v>499.88</v>
      </c>
      <c r="D4" s="14">
        <v>5.5540000000000003</v>
      </c>
      <c r="E4" s="14">
        <v>200.09299999999999</v>
      </c>
      <c r="F4" s="14">
        <v>35</v>
      </c>
      <c r="G4" s="14">
        <v>18.329999999999998</v>
      </c>
      <c r="H4" s="14">
        <v>2.4982000000000002</v>
      </c>
      <c r="I4" s="14">
        <v>166.63</v>
      </c>
      <c r="J4" s="14"/>
      <c r="K4" s="14"/>
      <c r="L4" s="14"/>
      <c r="M4" s="14"/>
      <c r="N4" s="14"/>
    </row>
    <row r="5" spans="1:14" x14ac:dyDescent="0.25">
      <c r="A5" s="2">
        <v>4727</v>
      </c>
      <c r="B5" s="3" t="s">
        <v>12</v>
      </c>
      <c r="C5" s="14">
        <v>492.07</v>
      </c>
      <c r="D5" s="14">
        <v>1.093</v>
      </c>
      <c r="E5" s="14">
        <v>195.03700000000001</v>
      </c>
      <c r="F5" s="14">
        <v>4</v>
      </c>
      <c r="G5" s="14">
        <v>20.67</v>
      </c>
      <c r="H5" s="14">
        <v>2.5230000000000001</v>
      </c>
      <c r="I5" s="14">
        <v>164.02</v>
      </c>
      <c r="J5" s="14"/>
      <c r="K5" s="14"/>
      <c r="L5" s="14"/>
      <c r="M5" s="14"/>
      <c r="N5" s="14"/>
    </row>
    <row r="6" spans="1:14" x14ac:dyDescent="0.25">
      <c r="A6" s="2">
        <v>8452</v>
      </c>
      <c r="B6" s="3" t="s">
        <v>13</v>
      </c>
      <c r="C6" s="14">
        <v>448.27</v>
      </c>
      <c r="D6" s="14">
        <v>1.149</v>
      </c>
      <c r="E6" s="14">
        <v>169.209</v>
      </c>
      <c r="F6" s="14">
        <v>33</v>
      </c>
      <c r="G6" s="14">
        <v>15</v>
      </c>
      <c r="H6" s="14">
        <v>2.6492</v>
      </c>
      <c r="I6" s="14">
        <v>149.41999999999999</v>
      </c>
      <c r="J6" s="14"/>
      <c r="K6" s="14"/>
      <c r="L6" s="14"/>
      <c r="M6" s="14"/>
      <c r="N6" s="14"/>
    </row>
    <row r="7" spans="1:14" x14ac:dyDescent="0.25">
      <c r="A7" s="2">
        <v>5174</v>
      </c>
      <c r="B7" s="3" t="s">
        <v>14</v>
      </c>
      <c r="C7" s="14">
        <v>427.4</v>
      </c>
      <c r="D7" s="14">
        <v>4.7489999999999997</v>
      </c>
      <c r="E7" s="14">
        <v>171.62</v>
      </c>
      <c r="F7" s="14">
        <v>17</v>
      </c>
      <c r="G7" s="14">
        <v>20</v>
      </c>
      <c r="H7" s="14">
        <v>2.4904000000000002</v>
      </c>
      <c r="I7" s="14">
        <v>142.47</v>
      </c>
      <c r="J7" s="14"/>
      <c r="K7" s="14"/>
      <c r="L7" s="14"/>
      <c r="M7" s="14"/>
      <c r="N7" s="14"/>
    </row>
    <row r="8" spans="1:14" x14ac:dyDescent="0.25">
      <c r="A8" s="2">
        <v>7702</v>
      </c>
      <c r="B8" s="3" t="s">
        <v>15</v>
      </c>
      <c r="C8" s="14">
        <v>420.45</v>
      </c>
      <c r="D8" s="14">
        <v>4.6719999999999997</v>
      </c>
      <c r="E8" s="14">
        <v>163.83000000000001</v>
      </c>
      <c r="F8" s="14">
        <v>25</v>
      </c>
      <c r="G8" s="14">
        <v>17.670000000000002</v>
      </c>
      <c r="H8" s="14">
        <v>2.5663999999999998</v>
      </c>
      <c r="I8" s="14">
        <v>140.15</v>
      </c>
      <c r="J8" s="14"/>
      <c r="K8" s="14"/>
      <c r="L8" s="14"/>
      <c r="M8" s="14"/>
      <c r="N8" s="14"/>
    </row>
    <row r="9" spans="1:14" x14ac:dyDescent="0.25">
      <c r="A9" s="2">
        <v>7234</v>
      </c>
      <c r="B9" s="3" t="s">
        <v>16</v>
      </c>
      <c r="C9" s="14">
        <v>412.89</v>
      </c>
      <c r="D9" s="14">
        <v>4.5880000000000001</v>
      </c>
      <c r="E9" s="14">
        <v>173.89500000000001</v>
      </c>
      <c r="F9" s="14">
        <v>26</v>
      </c>
      <c r="G9" s="14">
        <v>15.67</v>
      </c>
      <c r="H9" s="14">
        <v>2.3744000000000001</v>
      </c>
      <c r="I9" s="14">
        <v>137.63</v>
      </c>
      <c r="J9" s="14"/>
      <c r="K9" s="14"/>
      <c r="L9" s="14"/>
      <c r="M9" s="14"/>
      <c r="N9" s="14"/>
    </row>
    <row r="10" spans="1:14" x14ac:dyDescent="0.25">
      <c r="A10" s="2">
        <v>1720</v>
      </c>
      <c r="B10" s="3" t="s">
        <v>17</v>
      </c>
      <c r="C10" s="14">
        <v>406.19</v>
      </c>
      <c r="D10" s="14">
        <v>4.5129999999999999</v>
      </c>
      <c r="E10" s="14">
        <v>161.072</v>
      </c>
      <c r="F10" s="14">
        <v>4</v>
      </c>
      <c r="G10" s="14">
        <v>17.670000000000002</v>
      </c>
      <c r="H10" s="14">
        <v>2.5217999999999998</v>
      </c>
      <c r="I10" s="14">
        <v>135.4</v>
      </c>
      <c r="J10" s="14"/>
      <c r="K10" s="14"/>
      <c r="L10" s="14"/>
      <c r="M10" s="14"/>
      <c r="N10" s="14"/>
    </row>
    <row r="11" spans="1:14" x14ac:dyDescent="0.25">
      <c r="A11" s="2">
        <v>2769</v>
      </c>
      <c r="B11" s="3" t="s">
        <v>18</v>
      </c>
      <c r="C11" s="14">
        <v>392.02</v>
      </c>
      <c r="D11" s="14">
        <v>13.067</v>
      </c>
      <c r="E11" s="14">
        <v>146.44200000000001</v>
      </c>
      <c r="F11" s="14">
        <v>21</v>
      </c>
      <c r="G11" s="14">
        <v>17.670000000000002</v>
      </c>
      <c r="H11" s="14">
        <v>2.677</v>
      </c>
      <c r="I11" s="14">
        <v>130.66999999999999</v>
      </c>
      <c r="J11" s="14"/>
      <c r="K11" s="14"/>
      <c r="L11" s="14"/>
      <c r="M11" s="14"/>
      <c r="N11" s="14"/>
    </row>
    <row r="12" spans="1:14" x14ac:dyDescent="0.25">
      <c r="A12" s="2">
        <v>1850</v>
      </c>
      <c r="B12" s="3" t="s">
        <v>19</v>
      </c>
      <c r="C12" s="14">
        <v>390.46</v>
      </c>
      <c r="D12" s="14">
        <v>1.0009999999999999</v>
      </c>
      <c r="E12" s="14">
        <v>153.185</v>
      </c>
      <c r="F12" s="14">
        <v>4</v>
      </c>
      <c r="G12" s="14">
        <v>18</v>
      </c>
      <c r="H12" s="14">
        <v>2.5489000000000002</v>
      </c>
      <c r="I12" s="14">
        <v>130.15</v>
      </c>
      <c r="J12" s="14"/>
      <c r="K12" s="14"/>
      <c r="L12" s="14"/>
      <c r="M12" s="14"/>
      <c r="N12" s="14"/>
    </row>
    <row r="13" spans="1:14" x14ac:dyDescent="0.25">
      <c r="A13" s="2">
        <v>1415</v>
      </c>
      <c r="B13" s="3" t="s">
        <v>20</v>
      </c>
      <c r="C13" s="14">
        <v>387.63</v>
      </c>
      <c r="D13" s="14">
        <v>2.5840000000000001</v>
      </c>
      <c r="E13" s="14">
        <v>157.989</v>
      </c>
      <c r="F13" s="14">
        <v>25</v>
      </c>
      <c r="G13" s="14">
        <v>19.670000000000002</v>
      </c>
      <c r="H13" s="14">
        <v>2.4535</v>
      </c>
      <c r="I13" s="14">
        <v>129.21</v>
      </c>
      <c r="J13" s="14"/>
      <c r="K13" s="14"/>
      <c r="L13" s="14"/>
      <c r="M13" s="14"/>
      <c r="N13" s="14"/>
    </row>
    <row r="14" spans="1:14" x14ac:dyDescent="0.25">
      <c r="A14" s="2">
        <v>9263</v>
      </c>
      <c r="B14" s="3" t="s">
        <v>21</v>
      </c>
      <c r="C14" s="14">
        <v>363.97</v>
      </c>
      <c r="D14" s="14">
        <v>4.0439999999999996</v>
      </c>
      <c r="E14" s="14">
        <v>156.352</v>
      </c>
      <c r="F14" s="14">
        <v>21</v>
      </c>
      <c r="G14" s="14">
        <v>16.329999999999998</v>
      </c>
      <c r="H14" s="14">
        <v>2.3279000000000001</v>
      </c>
      <c r="I14" s="14">
        <v>121.32</v>
      </c>
      <c r="J14" s="14"/>
      <c r="K14" s="14"/>
      <c r="L14" s="14"/>
      <c r="M14" s="14"/>
      <c r="N14" s="14"/>
    </row>
    <row r="15" spans="1:14" x14ac:dyDescent="0.25">
      <c r="A15" s="2">
        <v>8351</v>
      </c>
      <c r="B15" s="3" t="s">
        <v>22</v>
      </c>
      <c r="C15" s="14">
        <v>363.32</v>
      </c>
      <c r="D15" s="14">
        <v>1.73</v>
      </c>
      <c r="E15" s="14">
        <v>147.24700000000001</v>
      </c>
      <c r="F15" s="14">
        <v>17</v>
      </c>
      <c r="G15" s="14">
        <v>17.670000000000002</v>
      </c>
      <c r="H15" s="14">
        <v>2.4674</v>
      </c>
      <c r="I15" s="14">
        <v>121.11</v>
      </c>
      <c r="J15" s="14"/>
      <c r="K15" s="14"/>
      <c r="L15" s="14"/>
      <c r="M15" s="14"/>
      <c r="N15" s="14"/>
    </row>
    <row r="16" spans="1:14" x14ac:dyDescent="0.25">
      <c r="A16" s="2">
        <v>4094</v>
      </c>
      <c r="B16" s="3" t="s">
        <v>23</v>
      </c>
      <c r="C16" s="14">
        <v>359.11</v>
      </c>
      <c r="D16" s="14">
        <v>11.97</v>
      </c>
      <c r="E16" s="14">
        <v>140.61199999999999</v>
      </c>
      <c r="F16" s="14">
        <v>26</v>
      </c>
      <c r="G16" s="14">
        <v>16</v>
      </c>
      <c r="H16" s="14">
        <v>2.5539000000000001</v>
      </c>
      <c r="I16" s="14">
        <v>119.7</v>
      </c>
      <c r="J16" s="14"/>
      <c r="K16" s="14"/>
      <c r="L16" s="14"/>
      <c r="M16" s="14"/>
      <c r="N16" s="14"/>
    </row>
    <row r="17" spans="1:14" x14ac:dyDescent="0.25">
      <c r="A17" s="2">
        <v>2224</v>
      </c>
      <c r="B17" s="3" t="s">
        <v>24</v>
      </c>
      <c r="C17" s="14">
        <v>354.5</v>
      </c>
      <c r="D17" s="14">
        <v>1.3129999999999999</v>
      </c>
      <c r="E17" s="14">
        <v>145.43600000000001</v>
      </c>
      <c r="F17" s="14">
        <v>74</v>
      </c>
      <c r="G17" s="14">
        <v>13.67</v>
      </c>
      <c r="H17" s="14">
        <v>2.4375</v>
      </c>
      <c r="I17" s="14">
        <v>118.17</v>
      </c>
      <c r="J17" s="14"/>
      <c r="K17" s="14"/>
      <c r="L17" s="14"/>
      <c r="M17" s="14"/>
      <c r="N17" s="14"/>
    </row>
    <row r="18" spans="1:14" x14ac:dyDescent="0.25">
      <c r="A18" s="2">
        <v>5374</v>
      </c>
      <c r="B18" s="3" t="s">
        <v>25</v>
      </c>
      <c r="C18" s="14">
        <v>334.74</v>
      </c>
      <c r="D18" s="14">
        <v>3.7189999999999999</v>
      </c>
      <c r="E18" s="14">
        <v>135.56700000000001</v>
      </c>
      <c r="F18" s="14">
        <v>4</v>
      </c>
      <c r="G18" s="14">
        <v>17.329999999999998</v>
      </c>
      <c r="H18" s="14">
        <v>2.4691999999999998</v>
      </c>
      <c r="I18" s="14">
        <v>111.58</v>
      </c>
      <c r="J18" s="14"/>
      <c r="K18" s="14"/>
      <c r="L18" s="14"/>
      <c r="M18" s="14"/>
      <c r="N18" s="14"/>
    </row>
    <row r="19" spans="1:14" x14ac:dyDescent="0.25">
      <c r="A19" s="2">
        <v>4868</v>
      </c>
      <c r="B19" s="3" t="s">
        <v>26</v>
      </c>
      <c r="C19" s="14">
        <v>328.42</v>
      </c>
      <c r="D19" s="14">
        <v>0.84199999999999997</v>
      </c>
      <c r="E19" s="14">
        <v>131.15299999999999</v>
      </c>
      <c r="F19" s="14">
        <v>4</v>
      </c>
      <c r="G19" s="14">
        <v>16</v>
      </c>
      <c r="H19" s="14">
        <v>2.5041000000000002</v>
      </c>
      <c r="I19" s="14">
        <v>109.47</v>
      </c>
      <c r="J19" s="14"/>
      <c r="K19" s="14"/>
      <c r="L19" s="14"/>
      <c r="M19" s="14"/>
      <c r="N19" s="14"/>
    </row>
    <row r="20" spans="1:14" x14ac:dyDescent="0.25">
      <c r="A20" s="2">
        <v>3491</v>
      </c>
      <c r="B20" s="3" t="s">
        <v>27</v>
      </c>
      <c r="C20" s="14">
        <v>322.49</v>
      </c>
      <c r="D20" s="14">
        <v>1.536</v>
      </c>
      <c r="E20" s="14">
        <v>126.083</v>
      </c>
      <c r="F20" s="14">
        <v>119</v>
      </c>
      <c r="G20" s="14">
        <v>16.329999999999998</v>
      </c>
      <c r="H20" s="14">
        <v>2.5577999999999999</v>
      </c>
      <c r="I20" s="14">
        <v>107.5</v>
      </c>
      <c r="J20" s="14"/>
      <c r="K20" s="14"/>
      <c r="L20" s="14"/>
      <c r="M20" s="14"/>
      <c r="N20" s="14"/>
    </row>
    <row r="21" spans="1:14" x14ac:dyDescent="0.25">
      <c r="A21" s="2">
        <v>9200</v>
      </c>
      <c r="B21" s="3" t="s">
        <v>28</v>
      </c>
      <c r="C21" s="14">
        <v>321.08999999999997</v>
      </c>
      <c r="D21" s="14">
        <v>10.702999999999999</v>
      </c>
      <c r="E21" s="14">
        <v>130.34100000000001</v>
      </c>
      <c r="F21" s="14">
        <v>17</v>
      </c>
      <c r="G21" s="14">
        <v>15</v>
      </c>
      <c r="H21" s="14">
        <v>2.4634999999999998</v>
      </c>
      <c r="I21" s="14">
        <v>107.03</v>
      </c>
      <c r="J21" s="14"/>
      <c r="K21" s="14"/>
      <c r="L21" s="14"/>
      <c r="M21" s="14"/>
      <c r="N21" s="14"/>
    </row>
    <row r="27" spans="1:14" x14ac:dyDescent="0.25">
      <c r="B27" s="17" t="s">
        <v>30</v>
      </c>
      <c r="C27" s="5">
        <f t="shared" ref="C27:I27" si="0">MAX(C2:C21)</f>
        <v>554.23</v>
      </c>
      <c r="D27" s="5">
        <f t="shared" si="0"/>
        <v>13.067</v>
      </c>
      <c r="E27" s="5">
        <f t="shared" si="0"/>
        <v>220.10900000000001</v>
      </c>
      <c r="F27" s="5">
        <f t="shared" si="0"/>
        <v>119</v>
      </c>
      <c r="G27" s="5">
        <f t="shared" si="0"/>
        <v>22.67</v>
      </c>
      <c r="H27" s="5">
        <f t="shared" si="0"/>
        <v>2.677</v>
      </c>
      <c r="I27" s="5">
        <f t="shared" si="0"/>
        <v>184.74</v>
      </c>
    </row>
    <row r="28" spans="1:14" x14ac:dyDescent="0.25">
      <c r="B28" s="17" t="s">
        <v>29</v>
      </c>
      <c r="C28">
        <f t="shared" ref="C28:I28" si="1">MIN(C2:C21)</f>
        <v>321.08999999999997</v>
      </c>
      <c r="D28">
        <f t="shared" si="1"/>
        <v>0.84199999999999997</v>
      </c>
      <c r="E28">
        <f t="shared" si="1"/>
        <v>126.083</v>
      </c>
      <c r="F28">
        <f t="shared" si="1"/>
        <v>4</v>
      </c>
      <c r="G28">
        <f t="shared" si="1"/>
        <v>13.67</v>
      </c>
      <c r="H28">
        <f t="shared" si="1"/>
        <v>2.3279000000000001</v>
      </c>
      <c r="I28">
        <f t="shared" si="1"/>
        <v>107.03</v>
      </c>
    </row>
    <row r="31" spans="1:14" x14ac:dyDescent="0.25">
      <c r="B31" s="28" t="s">
        <v>62</v>
      </c>
      <c r="K31" s="28" t="s">
        <v>59</v>
      </c>
    </row>
    <row r="33" spans="4:4" x14ac:dyDescent="0.25">
      <c r="D33" s="28" t="s">
        <v>68</v>
      </c>
    </row>
  </sheetData>
  <hyperlinks>
    <hyperlink ref="K31" location="'Dane przygotowane_19WtN1315_16'!A1" display="Dane Przygotowane_19WtN1315_16" xr:uid="{BB41286B-1E77-4AF1-8E29-BD89305F46DE}"/>
    <hyperlink ref="B31" location="MenuNawigacyjne_19WtN1315_16!A1" display="Menu" xr:uid="{A85770D7-333A-496D-B5FB-5D08D9AC405D}"/>
    <hyperlink ref="D33" location="Podsumowanie_19WtN1315_16!A1" display="Podsumowanie_19WtN1315_16" xr:uid="{8D0A2041-C1F9-4349-A520-E24D9D558D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A11C-6497-4D32-A64C-673FCE300118}">
  <dimension ref="A1:N41"/>
  <sheetViews>
    <sheetView workbookViewId="0">
      <selection activeCell="M6" sqref="M6"/>
    </sheetView>
  </sheetViews>
  <sheetFormatPr defaultRowHeight="15" x14ac:dyDescent="0.25"/>
  <cols>
    <col min="2" max="2" width="55.140625" customWidth="1"/>
  </cols>
  <sheetData>
    <row r="1" spans="1:14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B2" s="17" t="s">
        <v>58</v>
      </c>
      <c r="C2" s="8" t="s">
        <v>30</v>
      </c>
      <c r="D2" s="8" t="s">
        <v>30</v>
      </c>
      <c r="E2" s="7" t="s">
        <v>29</v>
      </c>
      <c r="F2" s="7" t="s">
        <v>29</v>
      </c>
      <c r="G2" s="8" t="s">
        <v>30</v>
      </c>
      <c r="H2" s="8" t="s">
        <v>30</v>
      </c>
      <c r="I2" s="8" t="s">
        <v>30</v>
      </c>
    </row>
    <row r="3" spans="1:14" x14ac:dyDescent="0.25">
      <c r="B3" s="17" t="s">
        <v>30</v>
      </c>
      <c r="C3" s="5">
        <f t="shared" ref="C3:I3" si="0">MAX(C6:C25)</f>
        <v>554.23</v>
      </c>
      <c r="D3" s="5">
        <f t="shared" si="0"/>
        <v>13.067</v>
      </c>
      <c r="E3" s="5">
        <f t="shared" si="0"/>
        <v>220.10900000000001</v>
      </c>
      <c r="F3" s="5">
        <f t="shared" si="0"/>
        <v>119</v>
      </c>
      <c r="G3" s="5">
        <f t="shared" si="0"/>
        <v>22.67</v>
      </c>
      <c r="H3" s="5">
        <f t="shared" si="0"/>
        <v>2.677</v>
      </c>
      <c r="I3" s="5">
        <f t="shared" si="0"/>
        <v>184.74</v>
      </c>
    </row>
    <row r="4" spans="1:14" x14ac:dyDescent="0.25">
      <c r="B4" s="17" t="s">
        <v>29</v>
      </c>
      <c r="C4">
        <f t="shared" ref="C4:I4" si="1">MIN(C6:C25)</f>
        <v>321.08999999999997</v>
      </c>
      <c r="D4">
        <f t="shared" si="1"/>
        <v>0.84199999999999997</v>
      </c>
      <c r="E4">
        <f t="shared" si="1"/>
        <v>126.083</v>
      </c>
      <c r="F4">
        <f t="shared" si="1"/>
        <v>4</v>
      </c>
      <c r="G4">
        <f t="shared" si="1"/>
        <v>13.67</v>
      </c>
      <c r="H4">
        <f t="shared" si="1"/>
        <v>2.3279000000000001</v>
      </c>
      <c r="I4">
        <f t="shared" si="1"/>
        <v>107.03</v>
      </c>
    </row>
    <row r="5" spans="1:14" x14ac:dyDescent="0.25">
      <c r="A5" s="1" t="s">
        <v>0</v>
      </c>
      <c r="B5" s="1" t="s">
        <v>1</v>
      </c>
    </row>
    <row r="6" spans="1:14" x14ac:dyDescent="0.25">
      <c r="A6" s="2">
        <v>4021</v>
      </c>
      <c r="B6" s="3" t="s">
        <v>9</v>
      </c>
      <c r="C6" s="6">
        <f>Tworząca_W_Klienci_19WtN1315_16!C2</f>
        <v>554.23</v>
      </c>
      <c r="D6" s="6">
        <f>Tworząca_W_Klienci_19WtN1315_16!D2</f>
        <v>6.1580000000000004</v>
      </c>
      <c r="E6" s="14">
        <f>Tworząca_W_Klienci_19WtN1315_16!E2</f>
        <v>220.10900000000001</v>
      </c>
      <c r="F6" s="14">
        <f>Tworząca_W_Klienci_19WtN1315_16!F2</f>
        <v>35</v>
      </c>
      <c r="G6" s="6">
        <f>Tworząca_W_Klienci_19WtN1315_16!G2</f>
        <v>22.67</v>
      </c>
      <c r="H6" s="6">
        <f>Tworząca_W_Klienci_19WtN1315_16!H2</f>
        <v>2.5179999999999998</v>
      </c>
      <c r="I6" s="6">
        <f>Tworząca_W_Klienci_19WtN1315_16!I2</f>
        <v>184.74</v>
      </c>
      <c r="M6" s="15">
        <f t="shared" ref="M6:M25" si="2">E$3 -E6</f>
        <v>0</v>
      </c>
      <c r="N6" s="15">
        <f t="shared" ref="N6:N25" si="3">F$3 -F6</f>
        <v>84</v>
      </c>
    </row>
    <row r="7" spans="1:14" x14ac:dyDescent="0.25">
      <c r="A7" s="2">
        <v>5295</v>
      </c>
      <c r="B7" s="3" t="s">
        <v>10</v>
      </c>
      <c r="C7" s="6">
        <f>Tworząca_W_Klienci_19WtN1315_16!C3</f>
        <v>510.02</v>
      </c>
      <c r="D7" s="6">
        <f>Tworząca_W_Klienci_19WtN1315_16!D3</f>
        <v>5.6669999999999998</v>
      </c>
      <c r="E7" s="14">
        <f>Tworząca_W_Klienci_19WtN1315_16!E3</f>
        <v>207.33099999999999</v>
      </c>
      <c r="F7" s="14">
        <f>Tworząca_W_Klienci_19WtN1315_16!F3</f>
        <v>17</v>
      </c>
      <c r="G7" s="6">
        <f>Tworząca_W_Klienci_19WtN1315_16!G3</f>
        <v>21.33</v>
      </c>
      <c r="H7" s="6">
        <f>Tworząca_W_Klienci_19WtN1315_16!H3</f>
        <v>2.4599000000000002</v>
      </c>
      <c r="I7" s="6">
        <f>Tworząca_W_Klienci_19WtN1315_16!I3</f>
        <v>170.01</v>
      </c>
      <c r="M7" s="15">
        <f t="shared" si="2"/>
        <v>12.77800000000002</v>
      </c>
      <c r="N7" s="15">
        <f t="shared" si="3"/>
        <v>102</v>
      </c>
    </row>
    <row r="8" spans="1:14" x14ac:dyDescent="0.25">
      <c r="A8" s="2">
        <v>7862</v>
      </c>
      <c r="B8" s="3" t="s">
        <v>11</v>
      </c>
      <c r="C8" s="6">
        <f>Tworząca_W_Klienci_19WtN1315_16!C4</f>
        <v>499.88</v>
      </c>
      <c r="D8" s="6">
        <f>Tworząca_W_Klienci_19WtN1315_16!D4</f>
        <v>5.5540000000000003</v>
      </c>
      <c r="E8" s="14">
        <f>Tworząca_W_Klienci_19WtN1315_16!E4</f>
        <v>200.09299999999999</v>
      </c>
      <c r="F8" s="14">
        <f>Tworząca_W_Klienci_19WtN1315_16!F4</f>
        <v>35</v>
      </c>
      <c r="G8" s="6">
        <f>Tworząca_W_Klienci_19WtN1315_16!G4</f>
        <v>18.329999999999998</v>
      </c>
      <c r="H8" s="6">
        <f>Tworząca_W_Klienci_19WtN1315_16!H4</f>
        <v>2.4982000000000002</v>
      </c>
      <c r="I8" s="6">
        <f>Tworząca_W_Klienci_19WtN1315_16!I4</f>
        <v>166.63</v>
      </c>
      <c r="M8" s="15">
        <f t="shared" si="2"/>
        <v>20.01600000000002</v>
      </c>
      <c r="N8" s="15">
        <f t="shared" si="3"/>
        <v>84</v>
      </c>
    </row>
    <row r="9" spans="1:14" x14ac:dyDescent="0.25">
      <c r="A9" s="2">
        <v>4727</v>
      </c>
      <c r="B9" s="3" t="s">
        <v>12</v>
      </c>
      <c r="C9" s="6">
        <f>Tworząca_W_Klienci_19WtN1315_16!C5</f>
        <v>492.07</v>
      </c>
      <c r="D9" s="6">
        <f>Tworząca_W_Klienci_19WtN1315_16!D5</f>
        <v>1.093</v>
      </c>
      <c r="E9" s="14">
        <f>Tworząca_W_Klienci_19WtN1315_16!E5</f>
        <v>195.03700000000001</v>
      </c>
      <c r="F9" s="14">
        <f>Tworząca_W_Klienci_19WtN1315_16!F5</f>
        <v>4</v>
      </c>
      <c r="G9" s="6">
        <f>Tworząca_W_Klienci_19WtN1315_16!G5</f>
        <v>20.67</v>
      </c>
      <c r="H9" s="6">
        <f>Tworząca_W_Klienci_19WtN1315_16!H5</f>
        <v>2.5230000000000001</v>
      </c>
      <c r="I9" s="6">
        <f>Tworząca_W_Klienci_19WtN1315_16!I5</f>
        <v>164.02</v>
      </c>
      <c r="M9" s="15">
        <f t="shared" si="2"/>
        <v>25.072000000000003</v>
      </c>
      <c r="N9" s="15">
        <f t="shared" si="3"/>
        <v>115</v>
      </c>
    </row>
    <row r="10" spans="1:14" x14ac:dyDescent="0.25">
      <c r="A10" s="2">
        <v>8452</v>
      </c>
      <c r="B10" s="3" t="s">
        <v>13</v>
      </c>
      <c r="C10" s="6">
        <f>Tworząca_W_Klienci_19WtN1315_16!C6</f>
        <v>448.27</v>
      </c>
      <c r="D10" s="6">
        <f>Tworząca_W_Klienci_19WtN1315_16!D6</f>
        <v>1.149</v>
      </c>
      <c r="E10" s="14">
        <f>Tworząca_W_Klienci_19WtN1315_16!E6</f>
        <v>169.209</v>
      </c>
      <c r="F10" s="14">
        <f>Tworząca_W_Klienci_19WtN1315_16!F6</f>
        <v>33</v>
      </c>
      <c r="G10" s="6">
        <f>Tworząca_W_Klienci_19WtN1315_16!G6</f>
        <v>15</v>
      </c>
      <c r="H10" s="6">
        <f>Tworząca_W_Klienci_19WtN1315_16!H6</f>
        <v>2.6492</v>
      </c>
      <c r="I10" s="6">
        <f>Tworząca_W_Klienci_19WtN1315_16!I6</f>
        <v>149.41999999999999</v>
      </c>
      <c r="M10" s="15">
        <f t="shared" si="2"/>
        <v>50.900000000000006</v>
      </c>
      <c r="N10" s="15">
        <f t="shared" si="3"/>
        <v>86</v>
      </c>
    </row>
    <row r="11" spans="1:14" x14ac:dyDescent="0.25">
      <c r="A11" s="2">
        <v>5174</v>
      </c>
      <c r="B11" s="3" t="s">
        <v>14</v>
      </c>
      <c r="C11" s="6">
        <f>Tworząca_W_Klienci_19WtN1315_16!C7</f>
        <v>427.4</v>
      </c>
      <c r="D11" s="6">
        <f>Tworząca_W_Klienci_19WtN1315_16!D7</f>
        <v>4.7489999999999997</v>
      </c>
      <c r="E11" s="14">
        <f>Tworząca_W_Klienci_19WtN1315_16!E7</f>
        <v>171.62</v>
      </c>
      <c r="F11" s="14">
        <f>Tworząca_W_Klienci_19WtN1315_16!F7</f>
        <v>17</v>
      </c>
      <c r="G11" s="6">
        <f>Tworząca_W_Klienci_19WtN1315_16!G7</f>
        <v>20</v>
      </c>
      <c r="H11" s="6">
        <f>Tworząca_W_Klienci_19WtN1315_16!H7</f>
        <v>2.4904000000000002</v>
      </c>
      <c r="I11" s="6">
        <f>Tworząca_W_Klienci_19WtN1315_16!I7</f>
        <v>142.47</v>
      </c>
      <c r="M11" s="15">
        <f t="shared" si="2"/>
        <v>48.489000000000004</v>
      </c>
      <c r="N11" s="15">
        <f t="shared" si="3"/>
        <v>102</v>
      </c>
    </row>
    <row r="12" spans="1:14" x14ac:dyDescent="0.25">
      <c r="A12" s="2">
        <v>7702</v>
      </c>
      <c r="B12" s="3" t="s">
        <v>15</v>
      </c>
      <c r="C12" s="6">
        <f>Tworząca_W_Klienci_19WtN1315_16!C8</f>
        <v>420.45</v>
      </c>
      <c r="D12" s="6">
        <f>Tworząca_W_Klienci_19WtN1315_16!D8</f>
        <v>4.6719999999999997</v>
      </c>
      <c r="E12" s="14">
        <f>Tworząca_W_Klienci_19WtN1315_16!E8</f>
        <v>163.83000000000001</v>
      </c>
      <c r="F12" s="14">
        <f>Tworząca_W_Klienci_19WtN1315_16!F8</f>
        <v>25</v>
      </c>
      <c r="G12" s="6">
        <f>Tworząca_W_Klienci_19WtN1315_16!G8</f>
        <v>17.670000000000002</v>
      </c>
      <c r="H12" s="6">
        <f>Tworząca_W_Klienci_19WtN1315_16!H8</f>
        <v>2.5663999999999998</v>
      </c>
      <c r="I12" s="6">
        <f>Tworząca_W_Klienci_19WtN1315_16!I8</f>
        <v>140.15</v>
      </c>
      <c r="M12" s="15">
        <f t="shared" si="2"/>
        <v>56.278999999999996</v>
      </c>
      <c r="N12" s="15">
        <f t="shared" si="3"/>
        <v>94</v>
      </c>
    </row>
    <row r="13" spans="1:14" x14ac:dyDescent="0.25">
      <c r="A13" s="2">
        <v>7234</v>
      </c>
      <c r="B13" s="3" t="s">
        <v>16</v>
      </c>
      <c r="C13" s="6">
        <f>Tworząca_W_Klienci_19WtN1315_16!C9</f>
        <v>412.89</v>
      </c>
      <c r="D13" s="6">
        <f>Tworząca_W_Klienci_19WtN1315_16!D9</f>
        <v>4.5880000000000001</v>
      </c>
      <c r="E13" s="14">
        <f>Tworząca_W_Klienci_19WtN1315_16!E9</f>
        <v>173.89500000000001</v>
      </c>
      <c r="F13" s="14">
        <f>Tworząca_W_Klienci_19WtN1315_16!F9</f>
        <v>26</v>
      </c>
      <c r="G13" s="6">
        <f>Tworząca_W_Klienci_19WtN1315_16!G9</f>
        <v>15.67</v>
      </c>
      <c r="H13" s="6">
        <f>Tworząca_W_Klienci_19WtN1315_16!H9</f>
        <v>2.3744000000000001</v>
      </c>
      <c r="I13" s="6">
        <f>Tworząca_W_Klienci_19WtN1315_16!I9</f>
        <v>137.63</v>
      </c>
      <c r="M13" s="15">
        <f t="shared" si="2"/>
        <v>46.213999999999999</v>
      </c>
      <c r="N13" s="15">
        <f t="shared" si="3"/>
        <v>93</v>
      </c>
    </row>
    <row r="14" spans="1:14" x14ac:dyDescent="0.25">
      <c r="A14" s="2">
        <v>1720</v>
      </c>
      <c r="B14" s="3" t="s">
        <v>17</v>
      </c>
      <c r="C14" s="6">
        <f>Tworząca_W_Klienci_19WtN1315_16!C10</f>
        <v>406.19</v>
      </c>
      <c r="D14" s="6">
        <f>Tworząca_W_Klienci_19WtN1315_16!D10</f>
        <v>4.5129999999999999</v>
      </c>
      <c r="E14" s="14">
        <f>Tworząca_W_Klienci_19WtN1315_16!E10</f>
        <v>161.072</v>
      </c>
      <c r="F14" s="14">
        <f>Tworząca_W_Klienci_19WtN1315_16!F10</f>
        <v>4</v>
      </c>
      <c r="G14" s="6">
        <f>Tworząca_W_Klienci_19WtN1315_16!G10</f>
        <v>17.670000000000002</v>
      </c>
      <c r="H14" s="6">
        <f>Tworząca_W_Klienci_19WtN1315_16!H10</f>
        <v>2.5217999999999998</v>
      </c>
      <c r="I14" s="6">
        <f>Tworząca_W_Klienci_19WtN1315_16!I10</f>
        <v>135.4</v>
      </c>
      <c r="M14" s="15">
        <f t="shared" si="2"/>
        <v>59.037000000000006</v>
      </c>
      <c r="N14" s="15">
        <f t="shared" si="3"/>
        <v>115</v>
      </c>
    </row>
    <row r="15" spans="1:14" x14ac:dyDescent="0.25">
      <c r="A15" s="2">
        <v>2769</v>
      </c>
      <c r="B15" s="3" t="s">
        <v>18</v>
      </c>
      <c r="C15" s="6">
        <f>Tworząca_W_Klienci_19WtN1315_16!C11</f>
        <v>392.02</v>
      </c>
      <c r="D15" s="6">
        <f>Tworząca_W_Klienci_19WtN1315_16!D11</f>
        <v>13.067</v>
      </c>
      <c r="E15" s="14">
        <f>Tworząca_W_Klienci_19WtN1315_16!E11</f>
        <v>146.44200000000001</v>
      </c>
      <c r="F15" s="14">
        <f>Tworząca_W_Klienci_19WtN1315_16!F11</f>
        <v>21</v>
      </c>
      <c r="G15" s="6">
        <f>Tworząca_W_Klienci_19WtN1315_16!G11</f>
        <v>17.670000000000002</v>
      </c>
      <c r="H15" s="6">
        <f>Tworząca_W_Klienci_19WtN1315_16!H11</f>
        <v>2.677</v>
      </c>
      <c r="I15" s="6">
        <f>Tworząca_W_Klienci_19WtN1315_16!I11</f>
        <v>130.66999999999999</v>
      </c>
      <c r="M15" s="15">
        <f t="shared" si="2"/>
        <v>73.667000000000002</v>
      </c>
      <c r="N15" s="15">
        <f t="shared" si="3"/>
        <v>98</v>
      </c>
    </row>
    <row r="16" spans="1:14" x14ac:dyDescent="0.25">
      <c r="A16" s="2">
        <v>1850</v>
      </c>
      <c r="B16" s="3" t="s">
        <v>19</v>
      </c>
      <c r="C16" s="6">
        <f>Tworząca_W_Klienci_19WtN1315_16!C12</f>
        <v>390.46</v>
      </c>
      <c r="D16" s="6">
        <f>Tworząca_W_Klienci_19WtN1315_16!D12</f>
        <v>1.0009999999999999</v>
      </c>
      <c r="E16" s="14">
        <f>Tworząca_W_Klienci_19WtN1315_16!E12</f>
        <v>153.185</v>
      </c>
      <c r="F16" s="14">
        <f>Tworząca_W_Klienci_19WtN1315_16!F12</f>
        <v>4</v>
      </c>
      <c r="G16" s="6">
        <f>Tworząca_W_Klienci_19WtN1315_16!G12</f>
        <v>18</v>
      </c>
      <c r="H16" s="6">
        <f>Tworząca_W_Klienci_19WtN1315_16!H12</f>
        <v>2.5489000000000002</v>
      </c>
      <c r="I16" s="6">
        <f>Tworząca_W_Klienci_19WtN1315_16!I12</f>
        <v>130.15</v>
      </c>
      <c r="M16" s="15">
        <f t="shared" si="2"/>
        <v>66.924000000000007</v>
      </c>
      <c r="N16" s="15">
        <f t="shared" si="3"/>
        <v>115</v>
      </c>
    </row>
    <row r="17" spans="1:14" x14ac:dyDescent="0.25">
      <c r="A17" s="2">
        <v>1415</v>
      </c>
      <c r="B17" s="3" t="s">
        <v>20</v>
      </c>
      <c r="C17" s="6">
        <f>Tworząca_W_Klienci_19WtN1315_16!C13</f>
        <v>387.63</v>
      </c>
      <c r="D17" s="6">
        <f>Tworząca_W_Klienci_19WtN1315_16!D13</f>
        <v>2.5840000000000001</v>
      </c>
      <c r="E17" s="14">
        <f>Tworząca_W_Klienci_19WtN1315_16!E13</f>
        <v>157.989</v>
      </c>
      <c r="F17" s="14">
        <f>Tworząca_W_Klienci_19WtN1315_16!F13</f>
        <v>25</v>
      </c>
      <c r="G17" s="6">
        <f>Tworząca_W_Klienci_19WtN1315_16!G13</f>
        <v>19.670000000000002</v>
      </c>
      <c r="H17" s="6">
        <f>Tworząca_W_Klienci_19WtN1315_16!H13</f>
        <v>2.4535</v>
      </c>
      <c r="I17" s="6">
        <f>Tworząca_W_Klienci_19WtN1315_16!I13</f>
        <v>129.21</v>
      </c>
      <c r="M17" s="15">
        <f t="shared" si="2"/>
        <v>62.120000000000005</v>
      </c>
      <c r="N17" s="15">
        <f t="shared" si="3"/>
        <v>94</v>
      </c>
    </row>
    <row r="18" spans="1:14" x14ac:dyDescent="0.25">
      <c r="A18" s="2">
        <v>9263</v>
      </c>
      <c r="B18" s="3" t="s">
        <v>21</v>
      </c>
      <c r="C18" s="6">
        <f>Tworząca_W_Klienci_19WtN1315_16!C14</f>
        <v>363.97</v>
      </c>
      <c r="D18" s="6">
        <f>Tworząca_W_Klienci_19WtN1315_16!D14</f>
        <v>4.0439999999999996</v>
      </c>
      <c r="E18" s="14">
        <f>Tworząca_W_Klienci_19WtN1315_16!E14</f>
        <v>156.352</v>
      </c>
      <c r="F18" s="14">
        <f>Tworząca_W_Klienci_19WtN1315_16!F14</f>
        <v>21</v>
      </c>
      <c r="G18" s="6">
        <f>Tworząca_W_Klienci_19WtN1315_16!G14</f>
        <v>16.329999999999998</v>
      </c>
      <c r="H18" s="6">
        <f>Tworząca_W_Klienci_19WtN1315_16!H14</f>
        <v>2.3279000000000001</v>
      </c>
      <c r="I18" s="6">
        <f>Tworząca_W_Klienci_19WtN1315_16!I14</f>
        <v>121.32</v>
      </c>
      <c r="M18" s="15">
        <f t="shared" si="2"/>
        <v>63.757000000000005</v>
      </c>
      <c r="N18" s="15">
        <f t="shared" si="3"/>
        <v>98</v>
      </c>
    </row>
    <row r="19" spans="1:14" x14ac:dyDescent="0.25">
      <c r="A19" s="2">
        <v>8351</v>
      </c>
      <c r="B19" s="3" t="s">
        <v>22</v>
      </c>
      <c r="C19" s="6">
        <f>Tworząca_W_Klienci_19WtN1315_16!C15</f>
        <v>363.32</v>
      </c>
      <c r="D19" s="6">
        <f>Tworząca_W_Klienci_19WtN1315_16!D15</f>
        <v>1.73</v>
      </c>
      <c r="E19" s="14">
        <f>Tworząca_W_Klienci_19WtN1315_16!E15</f>
        <v>147.24700000000001</v>
      </c>
      <c r="F19" s="14">
        <f>Tworząca_W_Klienci_19WtN1315_16!F15</f>
        <v>17</v>
      </c>
      <c r="G19" s="6">
        <f>Tworząca_W_Klienci_19WtN1315_16!G15</f>
        <v>17.670000000000002</v>
      </c>
      <c r="H19" s="6">
        <f>Tworząca_W_Klienci_19WtN1315_16!H15</f>
        <v>2.4674</v>
      </c>
      <c r="I19" s="6">
        <f>Tworząca_W_Klienci_19WtN1315_16!I15</f>
        <v>121.11</v>
      </c>
      <c r="M19" s="15">
        <f t="shared" si="2"/>
        <v>72.861999999999995</v>
      </c>
      <c r="N19" s="15">
        <f t="shared" si="3"/>
        <v>102</v>
      </c>
    </row>
    <row r="20" spans="1:14" x14ac:dyDescent="0.25">
      <c r="A20" s="2">
        <v>4094</v>
      </c>
      <c r="B20" s="3" t="s">
        <v>23</v>
      </c>
      <c r="C20" s="6">
        <f>Tworząca_W_Klienci_19WtN1315_16!C16</f>
        <v>359.11</v>
      </c>
      <c r="D20" s="6">
        <f>Tworząca_W_Klienci_19WtN1315_16!D16</f>
        <v>11.97</v>
      </c>
      <c r="E20" s="14">
        <f>Tworząca_W_Klienci_19WtN1315_16!E16</f>
        <v>140.61199999999999</v>
      </c>
      <c r="F20" s="14">
        <f>Tworząca_W_Klienci_19WtN1315_16!F16</f>
        <v>26</v>
      </c>
      <c r="G20" s="6">
        <f>Tworząca_W_Klienci_19WtN1315_16!G16</f>
        <v>16</v>
      </c>
      <c r="H20" s="6">
        <f>Tworząca_W_Klienci_19WtN1315_16!H16</f>
        <v>2.5539000000000001</v>
      </c>
      <c r="I20" s="6">
        <f>Tworząca_W_Klienci_19WtN1315_16!I16</f>
        <v>119.7</v>
      </c>
      <c r="M20" s="15">
        <f t="shared" si="2"/>
        <v>79.497000000000014</v>
      </c>
      <c r="N20" s="15">
        <f t="shared" si="3"/>
        <v>93</v>
      </c>
    </row>
    <row r="21" spans="1:14" x14ac:dyDescent="0.25">
      <c r="A21" s="2">
        <v>2224</v>
      </c>
      <c r="B21" s="3" t="s">
        <v>24</v>
      </c>
      <c r="C21" s="6">
        <f>Tworząca_W_Klienci_19WtN1315_16!C17</f>
        <v>354.5</v>
      </c>
      <c r="D21" s="6">
        <f>Tworząca_W_Klienci_19WtN1315_16!D17</f>
        <v>1.3129999999999999</v>
      </c>
      <c r="E21" s="14">
        <f>Tworząca_W_Klienci_19WtN1315_16!E17</f>
        <v>145.43600000000001</v>
      </c>
      <c r="F21" s="14">
        <f>Tworząca_W_Klienci_19WtN1315_16!F17</f>
        <v>74</v>
      </c>
      <c r="G21" s="6">
        <f>Tworząca_W_Klienci_19WtN1315_16!G17</f>
        <v>13.67</v>
      </c>
      <c r="H21" s="6">
        <f>Tworząca_W_Klienci_19WtN1315_16!H17</f>
        <v>2.4375</v>
      </c>
      <c r="I21" s="6">
        <f>Tworząca_W_Klienci_19WtN1315_16!I17</f>
        <v>118.17</v>
      </c>
      <c r="M21" s="15">
        <f t="shared" si="2"/>
        <v>74.673000000000002</v>
      </c>
      <c r="N21" s="15">
        <f t="shared" si="3"/>
        <v>45</v>
      </c>
    </row>
    <row r="22" spans="1:14" x14ac:dyDescent="0.25">
      <c r="A22" s="2">
        <v>5374</v>
      </c>
      <c r="B22" s="3" t="s">
        <v>25</v>
      </c>
      <c r="C22" s="6">
        <f>Tworząca_W_Klienci_19WtN1315_16!C18</f>
        <v>334.74</v>
      </c>
      <c r="D22" s="6">
        <f>Tworząca_W_Klienci_19WtN1315_16!D18</f>
        <v>3.7189999999999999</v>
      </c>
      <c r="E22" s="14">
        <f>Tworząca_W_Klienci_19WtN1315_16!E18</f>
        <v>135.56700000000001</v>
      </c>
      <c r="F22" s="14">
        <f>Tworząca_W_Klienci_19WtN1315_16!F18</f>
        <v>4</v>
      </c>
      <c r="G22" s="6">
        <f>Tworząca_W_Klienci_19WtN1315_16!G18</f>
        <v>17.329999999999998</v>
      </c>
      <c r="H22" s="6">
        <f>Tworząca_W_Klienci_19WtN1315_16!H18</f>
        <v>2.4691999999999998</v>
      </c>
      <c r="I22" s="6">
        <f>Tworząca_W_Klienci_19WtN1315_16!I18</f>
        <v>111.58</v>
      </c>
      <c r="M22" s="15">
        <f t="shared" si="2"/>
        <v>84.542000000000002</v>
      </c>
      <c r="N22" s="15">
        <f t="shared" si="3"/>
        <v>115</v>
      </c>
    </row>
    <row r="23" spans="1:14" x14ac:dyDescent="0.25">
      <c r="A23" s="2">
        <v>4868</v>
      </c>
      <c r="B23" s="3" t="s">
        <v>26</v>
      </c>
      <c r="C23" s="6">
        <f>Tworząca_W_Klienci_19WtN1315_16!C19</f>
        <v>328.42</v>
      </c>
      <c r="D23" s="6">
        <f>Tworząca_W_Klienci_19WtN1315_16!D19</f>
        <v>0.84199999999999997</v>
      </c>
      <c r="E23" s="14">
        <f>Tworząca_W_Klienci_19WtN1315_16!E19</f>
        <v>131.15299999999999</v>
      </c>
      <c r="F23" s="14">
        <f>Tworząca_W_Klienci_19WtN1315_16!F19</f>
        <v>4</v>
      </c>
      <c r="G23" s="6">
        <f>Tworząca_W_Klienci_19WtN1315_16!G19</f>
        <v>16</v>
      </c>
      <c r="H23" s="6">
        <f>Tworząca_W_Klienci_19WtN1315_16!H19</f>
        <v>2.5041000000000002</v>
      </c>
      <c r="I23" s="6">
        <f>Tworząca_W_Klienci_19WtN1315_16!I19</f>
        <v>109.47</v>
      </c>
      <c r="M23" s="15">
        <f t="shared" si="2"/>
        <v>88.956000000000017</v>
      </c>
      <c r="N23" s="15">
        <f t="shared" si="3"/>
        <v>115</v>
      </c>
    </row>
    <row r="24" spans="1:14" x14ac:dyDescent="0.25">
      <c r="A24" s="2">
        <v>3491</v>
      </c>
      <c r="B24" s="3" t="s">
        <v>27</v>
      </c>
      <c r="C24" s="6">
        <f>Tworząca_W_Klienci_19WtN1315_16!C20</f>
        <v>322.49</v>
      </c>
      <c r="D24" s="6">
        <f>Tworząca_W_Klienci_19WtN1315_16!D20</f>
        <v>1.536</v>
      </c>
      <c r="E24" s="14">
        <f>Tworząca_W_Klienci_19WtN1315_16!E20</f>
        <v>126.083</v>
      </c>
      <c r="F24" s="14">
        <f>Tworząca_W_Klienci_19WtN1315_16!F20</f>
        <v>119</v>
      </c>
      <c r="G24" s="6">
        <f>Tworząca_W_Klienci_19WtN1315_16!G20</f>
        <v>16.329999999999998</v>
      </c>
      <c r="H24" s="6">
        <f>Tworząca_W_Klienci_19WtN1315_16!H20</f>
        <v>2.5577999999999999</v>
      </c>
      <c r="I24" s="6">
        <f>Tworząca_W_Klienci_19WtN1315_16!I20</f>
        <v>107.5</v>
      </c>
      <c r="M24" s="15">
        <f t="shared" si="2"/>
        <v>94.02600000000001</v>
      </c>
      <c r="N24" s="15">
        <f t="shared" si="3"/>
        <v>0</v>
      </c>
    </row>
    <row r="25" spans="1:14" x14ac:dyDescent="0.25">
      <c r="A25" s="2">
        <v>9200</v>
      </c>
      <c r="B25" s="3" t="s">
        <v>28</v>
      </c>
      <c r="C25" s="6">
        <f>Tworząca_W_Klienci_19WtN1315_16!C21</f>
        <v>321.08999999999997</v>
      </c>
      <c r="D25" s="6">
        <f>Tworząca_W_Klienci_19WtN1315_16!D21</f>
        <v>10.702999999999999</v>
      </c>
      <c r="E25" s="14">
        <f>Tworząca_W_Klienci_19WtN1315_16!E21</f>
        <v>130.34100000000001</v>
      </c>
      <c r="F25" s="14">
        <f>Tworząca_W_Klienci_19WtN1315_16!F21</f>
        <v>17</v>
      </c>
      <c r="G25" s="6">
        <f>Tworząca_W_Klienci_19WtN1315_16!G21</f>
        <v>15</v>
      </c>
      <c r="H25" s="6">
        <f>Tworząca_W_Klienci_19WtN1315_16!H21</f>
        <v>2.4634999999999998</v>
      </c>
      <c r="I25" s="6">
        <f>Tworząca_W_Klienci_19WtN1315_16!I21</f>
        <v>107.03</v>
      </c>
      <c r="M25" s="15">
        <f t="shared" si="2"/>
        <v>89.768000000000001</v>
      </c>
      <c r="N25" s="15">
        <f t="shared" si="3"/>
        <v>102</v>
      </c>
    </row>
    <row r="31" spans="1:14" x14ac:dyDescent="0.25">
      <c r="B31" s="28" t="s">
        <v>60</v>
      </c>
      <c r="K31" s="28" t="s">
        <v>61</v>
      </c>
    </row>
    <row r="33" spans="4:11" x14ac:dyDescent="0.25">
      <c r="D33" s="28" t="s">
        <v>62</v>
      </c>
      <c r="E33" s="28" t="s">
        <v>68</v>
      </c>
      <c r="K33" s="28"/>
    </row>
    <row r="35" spans="4:11" x14ac:dyDescent="0.25">
      <c r="K35" s="28"/>
    </row>
    <row r="36" spans="4:11" x14ac:dyDescent="0.25">
      <c r="K36" s="28"/>
    </row>
    <row r="38" spans="4:11" x14ac:dyDescent="0.25">
      <c r="K38" s="28"/>
    </row>
    <row r="39" spans="4:11" x14ac:dyDescent="0.25">
      <c r="K39" s="28"/>
    </row>
    <row r="41" spans="4:11" x14ac:dyDescent="0.25">
      <c r="K41" s="28"/>
    </row>
  </sheetData>
  <hyperlinks>
    <hyperlink ref="B31" location="Tworząca_W_Klienci_19WtN1315_16!A1" display="Tworząca_W_Kliencie_19WtN1315_16" xr:uid="{B101B747-850F-484F-986F-1F6DA775892E}"/>
    <hyperlink ref="K31" location="Koniunkcyjna_19WtN1315_16!A1" display="Koniunkcyjna_19WtN1315_16" xr:uid="{65168FFF-677E-40DE-B949-E0003A279AF2}"/>
    <hyperlink ref="D33" location="MenuNawigacyjne_19WtN1315_16!A1" display="Menu" xr:uid="{585E31EC-CC79-4CAC-B3D7-9C1A76FC3BD9}"/>
    <hyperlink ref="E33" location="Podsumowanie_19WtN1315_16!A1" display="Podsumowanie_19WtN1315_16" xr:uid="{205E7584-2D43-4229-B3AB-4480EFA48E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F92F-2797-47C1-8D67-EC56BCCC4515}">
  <dimension ref="A1:S48"/>
  <sheetViews>
    <sheetView workbookViewId="0">
      <selection activeCell="E39" sqref="E39"/>
    </sheetView>
  </sheetViews>
  <sheetFormatPr defaultRowHeight="15" x14ac:dyDescent="0.25"/>
  <cols>
    <col min="1" max="1" width="5.140625" bestFit="1" customWidth="1"/>
    <col min="2" max="2" width="49.85546875" bestFit="1" customWidth="1"/>
    <col min="3" max="3" width="9.5703125" bestFit="1" customWidth="1"/>
    <col min="8" max="8" width="17.42578125" bestFit="1" customWidth="1"/>
    <col min="10" max="10" width="9.140625" customWidth="1"/>
    <col min="11" max="17" width="9.140625" hidden="1" customWidth="1"/>
    <col min="18" max="18" width="0" hidden="1" customWidth="1"/>
  </cols>
  <sheetData>
    <row r="1" spans="1:1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S1" s="1" t="s">
        <v>31</v>
      </c>
    </row>
    <row r="2" spans="1:19" x14ac:dyDescent="0.25">
      <c r="B2" s="17" t="s">
        <v>58</v>
      </c>
      <c r="C2" s="8" t="s">
        <v>30</v>
      </c>
      <c r="D2" s="8" t="s">
        <v>30</v>
      </c>
      <c r="E2" s="7" t="s">
        <v>29</v>
      </c>
      <c r="F2" s="7" t="s">
        <v>29</v>
      </c>
      <c r="G2" s="8" t="s">
        <v>30</v>
      </c>
      <c r="H2" s="8" t="s">
        <v>30</v>
      </c>
      <c r="I2" s="8" t="s">
        <v>30</v>
      </c>
    </row>
    <row r="3" spans="1:19" x14ac:dyDescent="0.25">
      <c r="B3" s="17" t="s">
        <v>41</v>
      </c>
      <c r="C3">
        <f>IF(C$2="max",$C$30*C$27,(1-$C$30)*C27)</f>
        <v>304.82650000000001</v>
      </c>
      <c r="D3">
        <f>IF(D$2="max",$C$30*D$27,(1-$C$30)*D27)</f>
        <v>7.1868500000000006</v>
      </c>
      <c r="E3">
        <f>0.75*E27</f>
        <v>165.08175</v>
      </c>
      <c r="F3">
        <f>IF(F$2="max",$C$30*F$27,(1-$C$30)*F27)</f>
        <v>53.55</v>
      </c>
      <c r="G3">
        <f>IF(G$2="max",$C$30*G$27,(1-$C$30)*G27)</f>
        <v>12.468500000000002</v>
      </c>
      <c r="H3">
        <f>IF(H$2="max",$C$30*H$27,(1-$C$30)*H27)</f>
        <v>1.47235</v>
      </c>
      <c r="I3">
        <f>IF(I$2="max",$C$30*I$27,(1-$C$30)*I27)</f>
        <v>101.60700000000001</v>
      </c>
    </row>
    <row r="5" spans="1:19" x14ac:dyDescent="0.25">
      <c r="A5" s="1" t="s">
        <v>0</v>
      </c>
      <c r="B5" s="1" t="s">
        <v>1</v>
      </c>
    </row>
    <row r="6" spans="1:19" x14ac:dyDescent="0.25">
      <c r="A6">
        <v>4021</v>
      </c>
      <c r="B6" t="s">
        <v>9</v>
      </c>
      <c r="C6">
        <f>Tworząca_W_Klienci_19WtN1315_16!C2</f>
        <v>554.23</v>
      </c>
      <c r="D6">
        <f>Tworząca_W_Klienci_19WtN1315_16!D2</f>
        <v>6.1580000000000004</v>
      </c>
      <c r="E6" s="23">
        <f>Tworząca_W_Klienci_19WtN1315_16!E2</f>
        <v>220.10900000000001</v>
      </c>
      <c r="F6" s="23">
        <f>Tworząca_W_Klienci_19WtN1315_16!F2</f>
        <v>35</v>
      </c>
      <c r="G6">
        <f>Tworząca_W_Klienci_19WtN1315_16!G2</f>
        <v>22.67</v>
      </c>
      <c r="H6">
        <f>Tworząca_W_Klienci_19WtN1315_16!H2</f>
        <v>2.5179999999999998</v>
      </c>
      <c r="I6">
        <f>Tworząca_W_Klienci_19WtN1315_16!I2</f>
        <v>184.74</v>
      </c>
      <c r="K6">
        <f t="shared" ref="K6:K25" si="0">IF(C$2="max",IF(C6&gt;=C$3,1,0),IF(C6&lt;=C$3,1,0))</f>
        <v>1</v>
      </c>
      <c r="L6">
        <f t="shared" ref="L6:L25" si="1">IF(D$2="max",IF(D6&gt;=D$3,1,0),IF(D6&lt;=D$3,1,0))</f>
        <v>0</v>
      </c>
      <c r="M6">
        <f t="shared" ref="M6:M25" si="2">IF(E$2="max",IF(E6&gt;=E$3,1,0),IF(E6&lt;=E$3,1,0))</f>
        <v>0</v>
      </c>
      <c r="N6">
        <f t="shared" ref="N6:N25" si="3">IF(F$2="max",IF(F6&gt;=F$3,1,0),IF(F6&lt;=F$3,1,0))</f>
        <v>1</v>
      </c>
      <c r="O6">
        <f t="shared" ref="O6:O25" si="4">IF(G$2="max",IF(G6&gt;=G$3,1,0),IF(G6&lt;=G$3,1,0))</f>
        <v>1</v>
      </c>
      <c r="P6">
        <f t="shared" ref="P6:P25" si="5">IF(H$2="max",IF(H6&gt;=H$3,1,0),IF(H6&lt;=H$3,1,0))</f>
        <v>1</v>
      </c>
      <c r="Q6">
        <f t="shared" ref="Q6:Q25" si="6">IF(I$2="max",IF(I6&gt;=I$3,1,0),IF(I6&lt;=I$3,1,0))</f>
        <v>1</v>
      </c>
      <c r="S6">
        <f>IF(SUM(K6:Q6)=7,1,0)</f>
        <v>0</v>
      </c>
    </row>
    <row r="7" spans="1:19" x14ac:dyDescent="0.25">
      <c r="A7">
        <v>5295</v>
      </c>
      <c r="B7" t="s">
        <v>10</v>
      </c>
      <c r="C7">
        <f>Tworząca_W_Klienci_19WtN1315_16!C3</f>
        <v>510.02</v>
      </c>
      <c r="D7">
        <f>Tworząca_W_Klienci_19WtN1315_16!D3</f>
        <v>5.6669999999999998</v>
      </c>
      <c r="E7" s="23">
        <f>Tworząca_W_Klienci_19WtN1315_16!E3</f>
        <v>207.33099999999999</v>
      </c>
      <c r="F7" s="23">
        <f>Tworząca_W_Klienci_19WtN1315_16!F3</f>
        <v>17</v>
      </c>
      <c r="G7">
        <f>Tworząca_W_Klienci_19WtN1315_16!G3</f>
        <v>21.33</v>
      </c>
      <c r="H7">
        <f>Tworząca_W_Klienci_19WtN1315_16!H3</f>
        <v>2.4599000000000002</v>
      </c>
      <c r="I7">
        <f>Tworząca_W_Klienci_19WtN1315_16!I3</f>
        <v>170.01</v>
      </c>
      <c r="K7">
        <f t="shared" si="0"/>
        <v>1</v>
      </c>
      <c r="L7">
        <f t="shared" si="1"/>
        <v>0</v>
      </c>
      <c r="M7">
        <f t="shared" si="2"/>
        <v>0</v>
      </c>
      <c r="N7">
        <f t="shared" si="3"/>
        <v>1</v>
      </c>
      <c r="O7">
        <f t="shared" si="4"/>
        <v>1</v>
      </c>
      <c r="P7">
        <f t="shared" si="5"/>
        <v>1</v>
      </c>
      <c r="Q7">
        <f t="shared" si="6"/>
        <v>1</v>
      </c>
      <c r="S7">
        <f t="shared" ref="S7:S25" si="7">IF(SUM(K7:Q7)=7,1,0)</f>
        <v>0</v>
      </c>
    </row>
    <row r="8" spans="1:19" x14ac:dyDescent="0.25">
      <c r="A8">
        <v>7862</v>
      </c>
      <c r="B8" t="s">
        <v>11</v>
      </c>
      <c r="C8">
        <f>Tworząca_W_Klienci_19WtN1315_16!C4</f>
        <v>499.88</v>
      </c>
      <c r="D8">
        <f>Tworząca_W_Klienci_19WtN1315_16!D4</f>
        <v>5.5540000000000003</v>
      </c>
      <c r="E8" s="23">
        <f>Tworząca_W_Klienci_19WtN1315_16!E4</f>
        <v>200.09299999999999</v>
      </c>
      <c r="F8" s="23">
        <f>Tworząca_W_Klienci_19WtN1315_16!F4</f>
        <v>35</v>
      </c>
      <c r="G8">
        <f>Tworząca_W_Klienci_19WtN1315_16!G4</f>
        <v>18.329999999999998</v>
      </c>
      <c r="H8">
        <f>Tworząca_W_Klienci_19WtN1315_16!H4</f>
        <v>2.4982000000000002</v>
      </c>
      <c r="I8">
        <f>Tworząca_W_Klienci_19WtN1315_16!I4</f>
        <v>166.63</v>
      </c>
      <c r="K8">
        <f t="shared" si="0"/>
        <v>1</v>
      </c>
      <c r="L8">
        <f t="shared" si="1"/>
        <v>0</v>
      </c>
      <c r="M8">
        <f t="shared" si="2"/>
        <v>0</v>
      </c>
      <c r="N8">
        <f t="shared" si="3"/>
        <v>1</v>
      </c>
      <c r="O8">
        <f t="shared" si="4"/>
        <v>1</v>
      </c>
      <c r="P8">
        <f t="shared" si="5"/>
        <v>1</v>
      </c>
      <c r="Q8">
        <f t="shared" si="6"/>
        <v>1</v>
      </c>
      <c r="S8">
        <f t="shared" si="7"/>
        <v>0</v>
      </c>
    </row>
    <row r="9" spans="1:19" x14ac:dyDescent="0.25">
      <c r="A9">
        <v>4727</v>
      </c>
      <c r="B9" t="s">
        <v>12</v>
      </c>
      <c r="C9">
        <f>Tworząca_W_Klienci_19WtN1315_16!C5</f>
        <v>492.07</v>
      </c>
      <c r="D9">
        <f>Tworząca_W_Klienci_19WtN1315_16!D5</f>
        <v>1.093</v>
      </c>
      <c r="E9" s="23">
        <f>Tworząca_W_Klienci_19WtN1315_16!E5</f>
        <v>195.03700000000001</v>
      </c>
      <c r="F9" s="23">
        <f>Tworząca_W_Klienci_19WtN1315_16!F5</f>
        <v>4</v>
      </c>
      <c r="G9">
        <f>Tworząca_W_Klienci_19WtN1315_16!G5</f>
        <v>20.67</v>
      </c>
      <c r="H9">
        <f>Tworząca_W_Klienci_19WtN1315_16!H5</f>
        <v>2.5230000000000001</v>
      </c>
      <c r="I9">
        <f>Tworząca_W_Klienci_19WtN1315_16!I5</f>
        <v>164.02</v>
      </c>
      <c r="K9">
        <f t="shared" si="0"/>
        <v>1</v>
      </c>
      <c r="L9">
        <f t="shared" si="1"/>
        <v>0</v>
      </c>
      <c r="M9">
        <f t="shared" si="2"/>
        <v>0</v>
      </c>
      <c r="N9">
        <f t="shared" si="3"/>
        <v>1</v>
      </c>
      <c r="O9">
        <f t="shared" si="4"/>
        <v>1</v>
      </c>
      <c r="P9">
        <f t="shared" si="5"/>
        <v>1</v>
      </c>
      <c r="Q9">
        <f t="shared" si="6"/>
        <v>1</v>
      </c>
      <c r="S9">
        <f t="shared" si="7"/>
        <v>0</v>
      </c>
    </row>
    <row r="10" spans="1:19" x14ac:dyDescent="0.25">
      <c r="A10">
        <v>8452</v>
      </c>
      <c r="B10" t="s">
        <v>13</v>
      </c>
      <c r="C10">
        <f>Tworząca_W_Klienci_19WtN1315_16!C6</f>
        <v>448.27</v>
      </c>
      <c r="D10">
        <f>Tworząca_W_Klienci_19WtN1315_16!D6</f>
        <v>1.149</v>
      </c>
      <c r="E10" s="23">
        <f>Tworząca_W_Klienci_19WtN1315_16!E6</f>
        <v>169.209</v>
      </c>
      <c r="F10" s="23">
        <f>Tworząca_W_Klienci_19WtN1315_16!F6</f>
        <v>33</v>
      </c>
      <c r="G10">
        <f>Tworząca_W_Klienci_19WtN1315_16!G6</f>
        <v>15</v>
      </c>
      <c r="H10">
        <f>Tworząca_W_Klienci_19WtN1315_16!H6</f>
        <v>2.6492</v>
      </c>
      <c r="I10">
        <f>Tworząca_W_Klienci_19WtN1315_16!I6</f>
        <v>149.41999999999999</v>
      </c>
      <c r="K10">
        <f t="shared" si="0"/>
        <v>1</v>
      </c>
      <c r="L10">
        <f t="shared" si="1"/>
        <v>0</v>
      </c>
      <c r="M10">
        <f t="shared" si="2"/>
        <v>0</v>
      </c>
      <c r="N10">
        <f t="shared" si="3"/>
        <v>1</v>
      </c>
      <c r="O10">
        <f t="shared" si="4"/>
        <v>1</v>
      </c>
      <c r="P10">
        <f t="shared" si="5"/>
        <v>1</v>
      </c>
      <c r="Q10">
        <f t="shared" si="6"/>
        <v>1</v>
      </c>
      <c r="S10">
        <f t="shared" si="7"/>
        <v>0</v>
      </c>
    </row>
    <row r="11" spans="1:19" x14ac:dyDescent="0.25">
      <c r="A11">
        <v>5174</v>
      </c>
      <c r="B11" t="s">
        <v>14</v>
      </c>
      <c r="C11">
        <f>Tworząca_W_Klienci_19WtN1315_16!C7</f>
        <v>427.4</v>
      </c>
      <c r="D11">
        <f>Tworząca_W_Klienci_19WtN1315_16!D7</f>
        <v>4.7489999999999997</v>
      </c>
      <c r="E11" s="23">
        <f>Tworząca_W_Klienci_19WtN1315_16!E7</f>
        <v>171.62</v>
      </c>
      <c r="F11" s="23">
        <f>Tworząca_W_Klienci_19WtN1315_16!F7</f>
        <v>17</v>
      </c>
      <c r="G11">
        <f>Tworząca_W_Klienci_19WtN1315_16!G7</f>
        <v>20</v>
      </c>
      <c r="H11">
        <f>Tworząca_W_Klienci_19WtN1315_16!H7</f>
        <v>2.4904000000000002</v>
      </c>
      <c r="I11">
        <f>Tworząca_W_Klienci_19WtN1315_16!I7</f>
        <v>142.47</v>
      </c>
      <c r="K11">
        <f t="shared" si="0"/>
        <v>1</v>
      </c>
      <c r="L11">
        <f t="shared" si="1"/>
        <v>0</v>
      </c>
      <c r="M11">
        <f t="shared" si="2"/>
        <v>0</v>
      </c>
      <c r="N11">
        <f t="shared" si="3"/>
        <v>1</v>
      </c>
      <c r="O11">
        <f t="shared" si="4"/>
        <v>1</v>
      </c>
      <c r="P11">
        <f t="shared" si="5"/>
        <v>1</v>
      </c>
      <c r="Q11">
        <f t="shared" si="6"/>
        <v>1</v>
      </c>
      <c r="S11">
        <f t="shared" si="7"/>
        <v>0</v>
      </c>
    </row>
    <row r="12" spans="1:19" x14ac:dyDescent="0.25">
      <c r="A12">
        <v>7702</v>
      </c>
      <c r="B12" t="s">
        <v>15</v>
      </c>
      <c r="C12">
        <f>Tworząca_W_Klienci_19WtN1315_16!C8</f>
        <v>420.45</v>
      </c>
      <c r="D12">
        <f>Tworząca_W_Klienci_19WtN1315_16!D8</f>
        <v>4.6719999999999997</v>
      </c>
      <c r="E12" s="23">
        <f>Tworząca_W_Klienci_19WtN1315_16!E8</f>
        <v>163.83000000000001</v>
      </c>
      <c r="F12" s="23">
        <f>Tworząca_W_Klienci_19WtN1315_16!F8</f>
        <v>25</v>
      </c>
      <c r="G12">
        <f>Tworząca_W_Klienci_19WtN1315_16!G8</f>
        <v>17.670000000000002</v>
      </c>
      <c r="H12">
        <f>Tworząca_W_Klienci_19WtN1315_16!H8</f>
        <v>2.5663999999999998</v>
      </c>
      <c r="I12">
        <f>Tworząca_W_Klienci_19WtN1315_16!I8</f>
        <v>140.15</v>
      </c>
      <c r="K12">
        <f t="shared" si="0"/>
        <v>1</v>
      </c>
      <c r="L12">
        <f t="shared" si="1"/>
        <v>0</v>
      </c>
      <c r="M12">
        <f t="shared" si="2"/>
        <v>1</v>
      </c>
      <c r="N12">
        <f t="shared" si="3"/>
        <v>1</v>
      </c>
      <c r="O12">
        <f t="shared" si="4"/>
        <v>1</v>
      </c>
      <c r="P12">
        <f t="shared" si="5"/>
        <v>1</v>
      </c>
      <c r="Q12">
        <f t="shared" si="6"/>
        <v>1</v>
      </c>
      <c r="S12">
        <f t="shared" si="7"/>
        <v>0</v>
      </c>
    </row>
    <row r="13" spans="1:19" x14ac:dyDescent="0.25">
      <c r="A13">
        <v>7234</v>
      </c>
      <c r="B13" t="s">
        <v>16</v>
      </c>
      <c r="C13">
        <f>Tworząca_W_Klienci_19WtN1315_16!C9</f>
        <v>412.89</v>
      </c>
      <c r="D13">
        <f>Tworząca_W_Klienci_19WtN1315_16!D9</f>
        <v>4.5880000000000001</v>
      </c>
      <c r="E13" s="23">
        <f>Tworząca_W_Klienci_19WtN1315_16!E9</f>
        <v>173.89500000000001</v>
      </c>
      <c r="F13" s="23">
        <f>Tworząca_W_Klienci_19WtN1315_16!F9</f>
        <v>26</v>
      </c>
      <c r="G13">
        <f>Tworząca_W_Klienci_19WtN1315_16!G9</f>
        <v>15.67</v>
      </c>
      <c r="H13">
        <f>Tworząca_W_Klienci_19WtN1315_16!H9</f>
        <v>2.3744000000000001</v>
      </c>
      <c r="I13">
        <f>Tworząca_W_Klienci_19WtN1315_16!I9</f>
        <v>137.63</v>
      </c>
      <c r="K13">
        <f t="shared" si="0"/>
        <v>1</v>
      </c>
      <c r="L13">
        <f t="shared" si="1"/>
        <v>0</v>
      </c>
      <c r="M13">
        <f t="shared" si="2"/>
        <v>0</v>
      </c>
      <c r="N13">
        <f t="shared" si="3"/>
        <v>1</v>
      </c>
      <c r="O13">
        <f t="shared" si="4"/>
        <v>1</v>
      </c>
      <c r="P13">
        <f t="shared" si="5"/>
        <v>1</v>
      </c>
      <c r="Q13">
        <f t="shared" si="6"/>
        <v>1</v>
      </c>
      <c r="S13">
        <f t="shared" si="7"/>
        <v>0</v>
      </c>
    </row>
    <row r="14" spans="1:19" x14ac:dyDescent="0.25">
      <c r="A14">
        <v>1720</v>
      </c>
      <c r="B14" t="s">
        <v>17</v>
      </c>
      <c r="C14">
        <f>Tworząca_W_Klienci_19WtN1315_16!C10</f>
        <v>406.19</v>
      </c>
      <c r="D14">
        <f>Tworząca_W_Klienci_19WtN1315_16!D10</f>
        <v>4.5129999999999999</v>
      </c>
      <c r="E14" s="23">
        <f>Tworząca_W_Klienci_19WtN1315_16!E10</f>
        <v>161.072</v>
      </c>
      <c r="F14" s="23">
        <f>Tworząca_W_Klienci_19WtN1315_16!F10</f>
        <v>4</v>
      </c>
      <c r="G14">
        <f>Tworząca_W_Klienci_19WtN1315_16!G10</f>
        <v>17.670000000000002</v>
      </c>
      <c r="H14">
        <f>Tworząca_W_Klienci_19WtN1315_16!H10</f>
        <v>2.5217999999999998</v>
      </c>
      <c r="I14">
        <f>Tworząca_W_Klienci_19WtN1315_16!I10</f>
        <v>135.4</v>
      </c>
      <c r="K14">
        <f t="shared" si="0"/>
        <v>1</v>
      </c>
      <c r="L14">
        <f t="shared" si="1"/>
        <v>0</v>
      </c>
      <c r="M14">
        <f t="shared" si="2"/>
        <v>1</v>
      </c>
      <c r="N14">
        <f t="shared" si="3"/>
        <v>1</v>
      </c>
      <c r="O14">
        <f t="shared" si="4"/>
        <v>1</v>
      </c>
      <c r="P14">
        <f t="shared" si="5"/>
        <v>1</v>
      </c>
      <c r="Q14">
        <f t="shared" si="6"/>
        <v>1</v>
      </c>
      <c r="S14">
        <f t="shared" si="7"/>
        <v>0</v>
      </c>
    </row>
    <row r="15" spans="1:19" x14ac:dyDescent="0.25">
      <c r="A15">
        <v>2769</v>
      </c>
      <c r="B15" t="s">
        <v>18</v>
      </c>
      <c r="C15">
        <f>Tworząca_W_Klienci_19WtN1315_16!C11</f>
        <v>392.02</v>
      </c>
      <c r="D15">
        <f>Tworząca_W_Klienci_19WtN1315_16!D11</f>
        <v>13.067</v>
      </c>
      <c r="E15" s="23">
        <f>Tworząca_W_Klienci_19WtN1315_16!E11</f>
        <v>146.44200000000001</v>
      </c>
      <c r="F15" s="23">
        <f>Tworząca_W_Klienci_19WtN1315_16!F11</f>
        <v>21</v>
      </c>
      <c r="G15">
        <f>Tworząca_W_Klienci_19WtN1315_16!G11</f>
        <v>17.670000000000002</v>
      </c>
      <c r="H15">
        <f>Tworząca_W_Klienci_19WtN1315_16!H11</f>
        <v>2.677</v>
      </c>
      <c r="I15">
        <f>Tworząca_W_Klienci_19WtN1315_16!I11</f>
        <v>130.66999999999999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O15">
        <f t="shared" si="4"/>
        <v>1</v>
      </c>
      <c r="P15">
        <f t="shared" si="5"/>
        <v>1</v>
      </c>
      <c r="Q15">
        <f t="shared" si="6"/>
        <v>1</v>
      </c>
      <c r="S15">
        <f t="shared" si="7"/>
        <v>1</v>
      </c>
    </row>
    <row r="16" spans="1:19" x14ac:dyDescent="0.25">
      <c r="A16">
        <v>1850</v>
      </c>
      <c r="B16" t="s">
        <v>19</v>
      </c>
      <c r="C16">
        <f>Tworząca_W_Klienci_19WtN1315_16!C12</f>
        <v>390.46</v>
      </c>
      <c r="D16">
        <f>Tworząca_W_Klienci_19WtN1315_16!D12</f>
        <v>1.0009999999999999</v>
      </c>
      <c r="E16" s="23">
        <f>Tworząca_W_Klienci_19WtN1315_16!E12</f>
        <v>153.185</v>
      </c>
      <c r="F16" s="23">
        <f>Tworząca_W_Klienci_19WtN1315_16!F12</f>
        <v>4</v>
      </c>
      <c r="G16">
        <f>Tworząca_W_Klienci_19WtN1315_16!G12</f>
        <v>18</v>
      </c>
      <c r="H16">
        <f>Tworząca_W_Klienci_19WtN1315_16!H12</f>
        <v>2.5489000000000002</v>
      </c>
      <c r="I16">
        <f>Tworząca_W_Klienci_19WtN1315_16!I12</f>
        <v>130.15</v>
      </c>
      <c r="K16">
        <f t="shared" si="0"/>
        <v>1</v>
      </c>
      <c r="L16">
        <f t="shared" si="1"/>
        <v>0</v>
      </c>
      <c r="M16">
        <f t="shared" si="2"/>
        <v>1</v>
      </c>
      <c r="N16">
        <f t="shared" si="3"/>
        <v>1</v>
      </c>
      <c r="O16">
        <f t="shared" si="4"/>
        <v>1</v>
      </c>
      <c r="P16">
        <f t="shared" si="5"/>
        <v>1</v>
      </c>
      <c r="Q16">
        <f t="shared" si="6"/>
        <v>1</v>
      </c>
      <c r="S16">
        <f t="shared" si="7"/>
        <v>0</v>
      </c>
    </row>
    <row r="17" spans="1:19" x14ac:dyDescent="0.25">
      <c r="A17">
        <v>1415</v>
      </c>
      <c r="B17" t="s">
        <v>20</v>
      </c>
      <c r="C17">
        <f>Tworząca_W_Klienci_19WtN1315_16!C13</f>
        <v>387.63</v>
      </c>
      <c r="D17">
        <f>Tworząca_W_Klienci_19WtN1315_16!D13</f>
        <v>2.5840000000000001</v>
      </c>
      <c r="E17" s="23">
        <f>Tworząca_W_Klienci_19WtN1315_16!E13</f>
        <v>157.989</v>
      </c>
      <c r="F17" s="23">
        <f>Tworząca_W_Klienci_19WtN1315_16!F13</f>
        <v>25</v>
      </c>
      <c r="G17">
        <f>Tworząca_W_Klienci_19WtN1315_16!G13</f>
        <v>19.670000000000002</v>
      </c>
      <c r="H17">
        <f>Tworząca_W_Klienci_19WtN1315_16!H13</f>
        <v>2.4535</v>
      </c>
      <c r="I17">
        <f>Tworząca_W_Klienci_19WtN1315_16!I13</f>
        <v>129.21</v>
      </c>
      <c r="K17">
        <f t="shared" si="0"/>
        <v>1</v>
      </c>
      <c r="L17">
        <f t="shared" si="1"/>
        <v>0</v>
      </c>
      <c r="M17">
        <f t="shared" si="2"/>
        <v>1</v>
      </c>
      <c r="N17">
        <f t="shared" si="3"/>
        <v>1</v>
      </c>
      <c r="O17">
        <f t="shared" si="4"/>
        <v>1</v>
      </c>
      <c r="P17">
        <f t="shared" si="5"/>
        <v>1</v>
      </c>
      <c r="Q17">
        <f t="shared" si="6"/>
        <v>1</v>
      </c>
      <c r="S17">
        <f t="shared" si="7"/>
        <v>0</v>
      </c>
    </row>
    <row r="18" spans="1:19" x14ac:dyDescent="0.25">
      <c r="A18">
        <v>9263</v>
      </c>
      <c r="B18" t="s">
        <v>21</v>
      </c>
      <c r="C18">
        <f>Tworząca_W_Klienci_19WtN1315_16!C14</f>
        <v>363.97</v>
      </c>
      <c r="D18">
        <f>Tworząca_W_Klienci_19WtN1315_16!D14</f>
        <v>4.0439999999999996</v>
      </c>
      <c r="E18" s="23">
        <f>Tworząca_W_Klienci_19WtN1315_16!E14</f>
        <v>156.352</v>
      </c>
      <c r="F18" s="23">
        <f>Tworząca_W_Klienci_19WtN1315_16!F14</f>
        <v>21</v>
      </c>
      <c r="G18">
        <f>Tworząca_W_Klienci_19WtN1315_16!G14</f>
        <v>16.329999999999998</v>
      </c>
      <c r="H18">
        <f>Tworząca_W_Klienci_19WtN1315_16!H14</f>
        <v>2.3279000000000001</v>
      </c>
      <c r="I18">
        <f>Tworząca_W_Klienci_19WtN1315_16!I14</f>
        <v>121.32</v>
      </c>
      <c r="K18">
        <f t="shared" si="0"/>
        <v>1</v>
      </c>
      <c r="L18">
        <f t="shared" si="1"/>
        <v>0</v>
      </c>
      <c r="M18">
        <f t="shared" si="2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6"/>
        <v>1</v>
      </c>
      <c r="S18">
        <f t="shared" si="7"/>
        <v>0</v>
      </c>
    </row>
    <row r="19" spans="1:19" x14ac:dyDescent="0.25">
      <c r="A19">
        <v>8351</v>
      </c>
      <c r="B19" t="s">
        <v>22</v>
      </c>
      <c r="C19">
        <f>Tworząca_W_Klienci_19WtN1315_16!C15</f>
        <v>363.32</v>
      </c>
      <c r="D19">
        <f>Tworząca_W_Klienci_19WtN1315_16!D15</f>
        <v>1.73</v>
      </c>
      <c r="E19" s="23">
        <f>Tworząca_W_Klienci_19WtN1315_16!E15</f>
        <v>147.24700000000001</v>
      </c>
      <c r="F19" s="23">
        <f>Tworząca_W_Klienci_19WtN1315_16!F15</f>
        <v>17</v>
      </c>
      <c r="G19">
        <f>Tworząca_W_Klienci_19WtN1315_16!G15</f>
        <v>17.670000000000002</v>
      </c>
      <c r="H19">
        <f>Tworząca_W_Klienci_19WtN1315_16!H15</f>
        <v>2.4674</v>
      </c>
      <c r="I19">
        <f>Tworząca_W_Klienci_19WtN1315_16!I15</f>
        <v>121.11</v>
      </c>
      <c r="K19">
        <f t="shared" si="0"/>
        <v>1</v>
      </c>
      <c r="L19">
        <f t="shared" si="1"/>
        <v>0</v>
      </c>
      <c r="M19">
        <f t="shared" si="2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6"/>
        <v>1</v>
      </c>
      <c r="S19">
        <f t="shared" si="7"/>
        <v>0</v>
      </c>
    </row>
    <row r="20" spans="1:19" x14ac:dyDescent="0.25">
      <c r="A20">
        <v>4094</v>
      </c>
      <c r="B20" t="s">
        <v>23</v>
      </c>
      <c r="C20">
        <f>Tworząca_W_Klienci_19WtN1315_16!C16</f>
        <v>359.11</v>
      </c>
      <c r="D20">
        <f>Tworząca_W_Klienci_19WtN1315_16!D16</f>
        <v>11.97</v>
      </c>
      <c r="E20" s="23">
        <f>Tworząca_W_Klienci_19WtN1315_16!E16</f>
        <v>140.61199999999999</v>
      </c>
      <c r="F20" s="23">
        <f>Tworząca_W_Klienci_19WtN1315_16!F16</f>
        <v>26</v>
      </c>
      <c r="G20">
        <f>Tworząca_W_Klienci_19WtN1315_16!G16</f>
        <v>16</v>
      </c>
      <c r="H20">
        <f>Tworząca_W_Klienci_19WtN1315_16!H16</f>
        <v>2.5539000000000001</v>
      </c>
      <c r="I20">
        <f>Tworząca_W_Klienci_19WtN1315_16!I16</f>
        <v>119.7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6"/>
        <v>1</v>
      </c>
      <c r="S20">
        <f t="shared" si="7"/>
        <v>1</v>
      </c>
    </row>
    <row r="21" spans="1:19" x14ac:dyDescent="0.25">
      <c r="A21">
        <v>2224</v>
      </c>
      <c r="B21" t="s">
        <v>24</v>
      </c>
      <c r="C21">
        <f>Tworząca_W_Klienci_19WtN1315_16!C17</f>
        <v>354.5</v>
      </c>
      <c r="D21">
        <f>Tworząca_W_Klienci_19WtN1315_16!D17</f>
        <v>1.3129999999999999</v>
      </c>
      <c r="E21" s="23">
        <f>Tworząca_W_Klienci_19WtN1315_16!E17</f>
        <v>145.43600000000001</v>
      </c>
      <c r="F21" s="23">
        <f>Tworząca_W_Klienci_19WtN1315_16!F17</f>
        <v>74</v>
      </c>
      <c r="G21">
        <f>Tworząca_W_Klienci_19WtN1315_16!G17</f>
        <v>13.67</v>
      </c>
      <c r="H21">
        <f>Tworząca_W_Klienci_19WtN1315_16!H17</f>
        <v>2.4375</v>
      </c>
      <c r="I21">
        <f>Tworząca_W_Klienci_19WtN1315_16!I17</f>
        <v>118.17</v>
      </c>
      <c r="K21">
        <f t="shared" si="0"/>
        <v>1</v>
      </c>
      <c r="L21">
        <f t="shared" si="1"/>
        <v>0</v>
      </c>
      <c r="M21">
        <f t="shared" si="2"/>
        <v>1</v>
      </c>
      <c r="N21">
        <f t="shared" si="3"/>
        <v>0</v>
      </c>
      <c r="O21">
        <f t="shared" si="4"/>
        <v>1</v>
      </c>
      <c r="P21">
        <f t="shared" si="5"/>
        <v>1</v>
      </c>
      <c r="Q21">
        <f t="shared" si="6"/>
        <v>1</v>
      </c>
      <c r="S21">
        <f t="shared" si="7"/>
        <v>0</v>
      </c>
    </row>
    <row r="22" spans="1:19" x14ac:dyDescent="0.25">
      <c r="A22">
        <v>5374</v>
      </c>
      <c r="B22" t="s">
        <v>25</v>
      </c>
      <c r="C22">
        <f>Tworząca_W_Klienci_19WtN1315_16!C18</f>
        <v>334.74</v>
      </c>
      <c r="D22">
        <f>Tworząca_W_Klienci_19WtN1315_16!D18</f>
        <v>3.7189999999999999</v>
      </c>
      <c r="E22" s="23">
        <f>Tworząca_W_Klienci_19WtN1315_16!E18</f>
        <v>135.56700000000001</v>
      </c>
      <c r="F22" s="23">
        <f>Tworząca_W_Klienci_19WtN1315_16!F18</f>
        <v>4</v>
      </c>
      <c r="G22">
        <f>Tworząca_W_Klienci_19WtN1315_16!G18</f>
        <v>17.329999999999998</v>
      </c>
      <c r="H22">
        <f>Tworząca_W_Klienci_19WtN1315_16!H18</f>
        <v>2.4691999999999998</v>
      </c>
      <c r="I22">
        <f>Tworząca_W_Klienci_19WtN1315_16!I18</f>
        <v>111.58</v>
      </c>
      <c r="K22">
        <f t="shared" si="0"/>
        <v>1</v>
      </c>
      <c r="L22">
        <f t="shared" si="1"/>
        <v>0</v>
      </c>
      <c r="M22">
        <f t="shared" si="2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6"/>
        <v>1</v>
      </c>
      <c r="S22">
        <f t="shared" si="7"/>
        <v>0</v>
      </c>
    </row>
    <row r="23" spans="1:19" x14ac:dyDescent="0.25">
      <c r="A23">
        <v>4868</v>
      </c>
      <c r="B23" t="s">
        <v>26</v>
      </c>
      <c r="C23">
        <f>Tworząca_W_Klienci_19WtN1315_16!C19</f>
        <v>328.42</v>
      </c>
      <c r="D23">
        <f>Tworząca_W_Klienci_19WtN1315_16!D19</f>
        <v>0.84199999999999997</v>
      </c>
      <c r="E23" s="23">
        <f>Tworząca_W_Klienci_19WtN1315_16!E19</f>
        <v>131.15299999999999</v>
      </c>
      <c r="F23" s="23">
        <f>Tworząca_W_Klienci_19WtN1315_16!F19</f>
        <v>4</v>
      </c>
      <c r="G23">
        <f>Tworząca_W_Klienci_19WtN1315_16!G19</f>
        <v>16</v>
      </c>
      <c r="H23">
        <f>Tworząca_W_Klienci_19WtN1315_16!H19</f>
        <v>2.5041000000000002</v>
      </c>
      <c r="I23">
        <f>Tworząca_W_Klienci_19WtN1315_16!I19</f>
        <v>109.47</v>
      </c>
      <c r="K23">
        <f t="shared" si="0"/>
        <v>1</v>
      </c>
      <c r="L23">
        <f t="shared" si="1"/>
        <v>0</v>
      </c>
      <c r="M23">
        <f t="shared" si="2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6"/>
        <v>1</v>
      </c>
      <c r="S23">
        <f t="shared" si="7"/>
        <v>0</v>
      </c>
    </row>
    <row r="24" spans="1:19" x14ac:dyDescent="0.25">
      <c r="A24">
        <v>3491</v>
      </c>
      <c r="B24" t="s">
        <v>27</v>
      </c>
      <c r="C24">
        <f>Tworząca_W_Klienci_19WtN1315_16!C20</f>
        <v>322.49</v>
      </c>
      <c r="D24">
        <f>Tworząca_W_Klienci_19WtN1315_16!D20</f>
        <v>1.536</v>
      </c>
      <c r="E24" s="23">
        <f>Tworząca_W_Klienci_19WtN1315_16!E20</f>
        <v>126.083</v>
      </c>
      <c r="F24" s="23">
        <f>Tworząca_W_Klienci_19WtN1315_16!F20</f>
        <v>119</v>
      </c>
      <c r="G24">
        <f>Tworząca_W_Klienci_19WtN1315_16!G20</f>
        <v>16.329999999999998</v>
      </c>
      <c r="H24">
        <f>Tworząca_W_Klienci_19WtN1315_16!H20</f>
        <v>2.5577999999999999</v>
      </c>
      <c r="I24">
        <f>Tworząca_W_Klienci_19WtN1315_16!I20</f>
        <v>107.5</v>
      </c>
      <c r="K24">
        <f t="shared" si="0"/>
        <v>1</v>
      </c>
      <c r="L24">
        <f t="shared" si="1"/>
        <v>0</v>
      </c>
      <c r="M24">
        <f t="shared" si="2"/>
        <v>1</v>
      </c>
      <c r="N24">
        <f t="shared" si="3"/>
        <v>0</v>
      </c>
      <c r="O24">
        <f t="shared" si="4"/>
        <v>1</v>
      </c>
      <c r="P24">
        <f t="shared" si="5"/>
        <v>1</v>
      </c>
      <c r="Q24">
        <f t="shared" si="6"/>
        <v>1</v>
      </c>
      <c r="S24">
        <f t="shared" si="7"/>
        <v>0</v>
      </c>
    </row>
    <row r="25" spans="1:19" x14ac:dyDescent="0.25">
      <c r="A25">
        <v>9200</v>
      </c>
      <c r="B25" t="s">
        <v>28</v>
      </c>
      <c r="C25">
        <f>Tworząca_W_Klienci_19WtN1315_16!C21</f>
        <v>321.08999999999997</v>
      </c>
      <c r="D25">
        <f>Tworząca_W_Klienci_19WtN1315_16!D21</f>
        <v>10.702999999999999</v>
      </c>
      <c r="E25" s="23">
        <f>Tworząca_W_Klienci_19WtN1315_16!E21</f>
        <v>130.34100000000001</v>
      </c>
      <c r="F25" s="23">
        <f>Tworząca_W_Klienci_19WtN1315_16!F21</f>
        <v>17</v>
      </c>
      <c r="G25">
        <f>Tworząca_W_Klienci_19WtN1315_16!G21</f>
        <v>15</v>
      </c>
      <c r="H25">
        <f>Tworząca_W_Klienci_19WtN1315_16!H21</f>
        <v>2.4634999999999998</v>
      </c>
      <c r="I25">
        <f>Tworząca_W_Klienci_19WtN1315_16!I21</f>
        <v>107.03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6"/>
        <v>1</v>
      </c>
      <c r="S25">
        <f t="shared" si="7"/>
        <v>1</v>
      </c>
    </row>
    <row r="27" spans="1:19" x14ac:dyDescent="0.25">
      <c r="B27" s="17" t="s">
        <v>30</v>
      </c>
      <c r="C27">
        <f>MAX(C6:C25)</f>
        <v>554.23</v>
      </c>
      <c r="D27">
        <f t="shared" ref="D27:I27" si="8">MAX(D6:D25)</f>
        <v>13.067</v>
      </c>
      <c r="E27">
        <f t="shared" si="8"/>
        <v>220.10900000000001</v>
      </c>
      <c r="F27">
        <f t="shared" si="8"/>
        <v>119</v>
      </c>
      <c r="G27">
        <f t="shared" si="8"/>
        <v>22.67</v>
      </c>
      <c r="H27">
        <f t="shared" si="8"/>
        <v>2.677</v>
      </c>
      <c r="I27">
        <f t="shared" si="8"/>
        <v>184.74</v>
      </c>
    </row>
    <row r="28" spans="1:19" x14ac:dyDescent="0.25">
      <c r="B28" s="17" t="s">
        <v>29</v>
      </c>
      <c r="C28">
        <f>MIN(C6:C25)</f>
        <v>321.08999999999997</v>
      </c>
      <c r="D28">
        <f t="shared" ref="D28:I28" si="9">MIN(D6:D25)</f>
        <v>0.84199999999999997</v>
      </c>
      <c r="E28">
        <f t="shared" si="9"/>
        <v>126.083</v>
      </c>
      <c r="F28">
        <f t="shared" si="9"/>
        <v>4</v>
      </c>
      <c r="G28">
        <f t="shared" si="9"/>
        <v>13.67</v>
      </c>
      <c r="H28">
        <f t="shared" si="9"/>
        <v>2.3279000000000001</v>
      </c>
      <c r="I28">
        <f t="shared" si="9"/>
        <v>107.03</v>
      </c>
    </row>
    <row r="30" spans="1:19" x14ac:dyDescent="0.25">
      <c r="B30" s="17" t="s">
        <v>38</v>
      </c>
      <c r="C30" s="16">
        <v>0.55000000000000004</v>
      </c>
    </row>
    <row r="32" spans="1:19" x14ac:dyDescent="0.25">
      <c r="A32" s="29"/>
      <c r="B32" s="28" t="s">
        <v>59</v>
      </c>
      <c r="J32" s="28"/>
      <c r="S32" s="28" t="s">
        <v>63</v>
      </c>
    </row>
    <row r="33" spans="5:19" x14ac:dyDescent="0.25">
      <c r="E33" s="28" t="s">
        <v>62</v>
      </c>
      <c r="F33" s="28" t="s">
        <v>68</v>
      </c>
      <c r="M33" s="28"/>
    </row>
    <row r="35" spans="5:19" x14ac:dyDescent="0.25">
      <c r="J35" s="28"/>
      <c r="S35" s="28"/>
    </row>
    <row r="36" spans="5:19" x14ac:dyDescent="0.25">
      <c r="S36" s="28"/>
    </row>
    <row r="37" spans="5:19" x14ac:dyDescent="0.25">
      <c r="J37" s="28"/>
      <c r="S37" s="28"/>
    </row>
    <row r="38" spans="5:19" x14ac:dyDescent="0.25">
      <c r="J38" s="28"/>
    </row>
    <row r="39" spans="5:19" x14ac:dyDescent="0.25">
      <c r="S39" s="28"/>
    </row>
    <row r="40" spans="5:19" x14ac:dyDescent="0.25">
      <c r="S40" s="28"/>
    </row>
    <row r="41" spans="5:19" x14ac:dyDescent="0.25">
      <c r="J41" s="28"/>
    </row>
    <row r="42" spans="5:19" x14ac:dyDescent="0.25">
      <c r="S42" s="28"/>
    </row>
    <row r="43" spans="5:19" x14ac:dyDescent="0.25">
      <c r="S43" s="28"/>
    </row>
    <row r="45" spans="5:19" x14ac:dyDescent="0.25">
      <c r="S45" s="28"/>
    </row>
    <row r="46" spans="5:19" x14ac:dyDescent="0.25">
      <c r="S46" s="28"/>
    </row>
    <row r="48" spans="5:19" x14ac:dyDescent="0.25">
      <c r="S48" s="28"/>
    </row>
  </sheetData>
  <conditionalFormatting sqref="S6:S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E33" location="MenuNawigacyjne_19WtN1315_16!A1" display="Menu" xr:uid="{4218C102-C91C-4676-A3FB-A7D9CEA42561}"/>
    <hyperlink ref="B32" location="'Dane przygotowane_19WtN1315_16'!A1" display="Dane Przygotowane_19WtN1315_16" xr:uid="{718D589A-6BD0-43AC-99DD-1702B0A89BFE}"/>
    <hyperlink ref="S32" location="'Wartość idealna_19WtN1315_16'!A1" display="Wartość idealna_19WtN1315_16" xr:uid="{C98CCF3D-1640-4DAC-AC88-79AB61B667B3}"/>
    <hyperlink ref="F33" location="Podsumowanie_19WtN1315_16!A1" display="Podsumowanie_19WtN1315_16" xr:uid="{85749728-4839-4C0E-A34F-4A538F91621A}"/>
  </hyperlinks>
  <pageMargins left="0.7" right="0.7" top="0.75" bottom="0.75" header="0.3" footer="0.3"/>
  <ignoredErrors>
    <ignoredError sqref="E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F8E5-9F14-4047-9383-7B1BA786CE1D}">
  <dimension ref="A1:S38"/>
  <sheetViews>
    <sheetView workbookViewId="0">
      <selection activeCell="D44" sqref="D44"/>
    </sheetView>
  </sheetViews>
  <sheetFormatPr defaultRowHeight="15" x14ac:dyDescent="0.25"/>
  <cols>
    <col min="1" max="1" width="5.140625" bestFit="1" customWidth="1"/>
    <col min="2" max="2" width="49.85546875" bestFit="1" customWidth="1"/>
    <col min="3" max="3" width="10" bestFit="1" customWidth="1"/>
    <col min="4" max="4" width="11.28515625" bestFit="1" customWidth="1"/>
    <col min="5" max="5" width="10.140625" bestFit="1" customWidth="1"/>
    <col min="6" max="6" width="9.5703125" bestFit="1" customWidth="1"/>
    <col min="8" max="8" width="17.5703125" bestFit="1" customWidth="1"/>
    <col min="9" max="9" width="11.28515625" bestFit="1" customWidth="1"/>
    <col min="10" max="10" width="0" hidden="1" customWidth="1"/>
    <col min="11" max="17" width="9.140625" hidden="1" customWidth="1"/>
  </cols>
  <sheetData>
    <row r="1" spans="1:1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S1" s="1" t="s">
        <v>31</v>
      </c>
    </row>
    <row r="2" spans="1:19" x14ac:dyDescent="0.25">
      <c r="B2" s="17" t="s">
        <v>58</v>
      </c>
      <c r="C2" s="8" t="s">
        <v>30</v>
      </c>
      <c r="D2" s="8" t="s">
        <v>30</v>
      </c>
      <c r="E2" s="7" t="s">
        <v>29</v>
      </c>
      <c r="F2" s="7" t="s">
        <v>29</v>
      </c>
      <c r="G2" s="8" t="s">
        <v>30</v>
      </c>
      <c r="H2" s="8" t="s">
        <v>30</v>
      </c>
      <c r="I2" s="8" t="s">
        <v>30</v>
      </c>
    </row>
    <row r="3" spans="1:19" x14ac:dyDescent="0.25">
      <c r="B3" s="17" t="s">
        <v>32</v>
      </c>
      <c r="C3">
        <f t="shared" ref="C3:I3" si="0">C30*$I$34</f>
        <v>525.79475000000002</v>
      </c>
      <c r="D3">
        <f t="shared" si="0"/>
        <v>5.8923799999999993</v>
      </c>
      <c r="E3">
        <f t="shared" si="0"/>
        <v>210.11919499999999</v>
      </c>
      <c r="F3">
        <f t="shared" si="0"/>
        <v>34.32</v>
      </c>
      <c r="G3">
        <f t="shared" si="0"/>
        <v>22.924200000000003</v>
      </c>
      <c r="H3">
        <f t="shared" si="0"/>
        <v>3.2540299999999998</v>
      </c>
      <c r="I3">
        <f t="shared" si="0"/>
        <v>175.26470000000003</v>
      </c>
    </row>
    <row r="4" spans="1:19" x14ac:dyDescent="0.25">
      <c r="B4" s="17" t="s">
        <v>33</v>
      </c>
      <c r="C4">
        <f>$I$35*C27</f>
        <v>166.26900000000001</v>
      </c>
      <c r="D4">
        <f t="shared" ref="D4:I4" si="1">$I$35*D27</f>
        <v>3.9200999999999997</v>
      </c>
      <c r="E4">
        <f t="shared" si="1"/>
        <v>66.032700000000006</v>
      </c>
      <c r="F4">
        <f t="shared" si="1"/>
        <v>35.699999999999996</v>
      </c>
      <c r="G4">
        <f t="shared" si="1"/>
        <v>6.8010000000000002</v>
      </c>
      <c r="H4">
        <f t="shared" si="1"/>
        <v>0.80310000000000004</v>
      </c>
      <c r="I4">
        <f t="shared" si="1"/>
        <v>55.422000000000004</v>
      </c>
    </row>
    <row r="5" spans="1:19" x14ac:dyDescent="0.25">
      <c r="A5" s="1" t="s">
        <v>0</v>
      </c>
      <c r="B5" s="1" t="s">
        <v>1</v>
      </c>
    </row>
    <row r="6" spans="1:19" x14ac:dyDescent="0.25">
      <c r="A6" s="2">
        <v>4021</v>
      </c>
      <c r="B6" s="3" t="s">
        <v>9</v>
      </c>
      <c r="C6" s="4">
        <f>'Dane przygotowane_19WtN1315_16'!C6</f>
        <v>554.23</v>
      </c>
      <c r="D6" s="4">
        <f>'Dane przygotowane_19WtN1315_16'!D6</f>
        <v>6.1580000000000004</v>
      </c>
      <c r="E6" s="6">
        <f>'Dane przygotowane_19WtN1315_16'!E6</f>
        <v>220.10900000000001</v>
      </c>
      <c r="F6" s="6">
        <f>'Dane przygotowane_19WtN1315_16'!F6</f>
        <v>35</v>
      </c>
      <c r="G6" s="4">
        <f>'Dane przygotowane_19WtN1315_16'!G6</f>
        <v>22.67</v>
      </c>
      <c r="H6" s="4">
        <f>'Dane przygotowane_19WtN1315_16'!H6</f>
        <v>2.5179999999999998</v>
      </c>
      <c r="I6" s="4">
        <f>'Dane przygotowane_19WtN1315_16'!I6</f>
        <v>184.74</v>
      </c>
      <c r="K6">
        <f>IF(ABS(C6-C$3)&gt;C$4,0,1)</f>
        <v>1</v>
      </c>
      <c r="L6">
        <f t="shared" ref="L6:Q21" si="2">IF(ABS(D6-D$3)&gt;D$4,0,1)</f>
        <v>1</v>
      </c>
      <c r="M6">
        <f t="shared" si="2"/>
        <v>1</v>
      </c>
      <c r="N6">
        <f t="shared" si="2"/>
        <v>1</v>
      </c>
      <c r="O6">
        <f t="shared" si="2"/>
        <v>1</v>
      </c>
      <c r="P6">
        <f t="shared" si="2"/>
        <v>1</v>
      </c>
      <c r="Q6">
        <f t="shared" si="2"/>
        <v>1</v>
      </c>
      <c r="S6">
        <f>IF(SUM(K6:Q6)=7,1,0)</f>
        <v>1</v>
      </c>
    </row>
    <row r="7" spans="1:19" x14ac:dyDescent="0.25">
      <c r="A7" s="2">
        <v>5295</v>
      </c>
      <c r="B7" s="3" t="s">
        <v>10</v>
      </c>
      <c r="C7" s="4">
        <f>'Dane przygotowane_19WtN1315_16'!C7</f>
        <v>510.02</v>
      </c>
      <c r="D7" s="4">
        <f>'Dane przygotowane_19WtN1315_16'!D7</f>
        <v>5.6669999999999998</v>
      </c>
      <c r="E7" s="6">
        <f>'Dane przygotowane_19WtN1315_16'!E7</f>
        <v>207.33099999999999</v>
      </c>
      <c r="F7" s="6">
        <f>'Dane przygotowane_19WtN1315_16'!F7</f>
        <v>17</v>
      </c>
      <c r="G7" s="4">
        <f>'Dane przygotowane_19WtN1315_16'!G7</f>
        <v>21.33</v>
      </c>
      <c r="H7" s="4">
        <f>'Dane przygotowane_19WtN1315_16'!H7</f>
        <v>2.4599000000000002</v>
      </c>
      <c r="I7" s="4">
        <f>'Dane przygotowane_19WtN1315_16'!I7</f>
        <v>170.01</v>
      </c>
      <c r="K7">
        <f t="shared" ref="K7:K25" si="3">IF(ABS(C7-C$3)&gt;C$4,0,1)</f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S7">
        <f t="shared" ref="S7:S25" si="4">IF(SUM(K7:Q7)=7,1,0)</f>
        <v>1</v>
      </c>
    </row>
    <row r="8" spans="1:19" x14ac:dyDescent="0.25">
      <c r="A8" s="2">
        <v>7862</v>
      </c>
      <c r="B8" s="3" t="s">
        <v>11</v>
      </c>
      <c r="C8" s="4">
        <f>'Dane przygotowane_19WtN1315_16'!C8</f>
        <v>499.88</v>
      </c>
      <c r="D8" s="4">
        <f>'Dane przygotowane_19WtN1315_16'!D8</f>
        <v>5.5540000000000003</v>
      </c>
      <c r="E8" s="6">
        <f>'Dane przygotowane_19WtN1315_16'!E8</f>
        <v>200.09299999999999</v>
      </c>
      <c r="F8" s="6">
        <f>'Dane przygotowane_19WtN1315_16'!F8</f>
        <v>35</v>
      </c>
      <c r="G8" s="4">
        <f>'Dane przygotowane_19WtN1315_16'!G8</f>
        <v>18.329999999999998</v>
      </c>
      <c r="H8" s="4">
        <f>'Dane przygotowane_19WtN1315_16'!H8</f>
        <v>2.4982000000000002</v>
      </c>
      <c r="I8" s="4">
        <f>'Dane przygotowane_19WtN1315_16'!I8</f>
        <v>166.63</v>
      </c>
      <c r="K8">
        <f t="shared" si="3"/>
        <v>1</v>
      </c>
      <c r="L8">
        <f t="shared" si="2"/>
        <v>1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1</v>
      </c>
      <c r="Q8">
        <f t="shared" si="2"/>
        <v>1</v>
      </c>
      <c r="S8">
        <f t="shared" si="4"/>
        <v>1</v>
      </c>
    </row>
    <row r="9" spans="1:19" x14ac:dyDescent="0.25">
      <c r="A9" s="2">
        <v>4727</v>
      </c>
      <c r="B9" s="3" t="s">
        <v>12</v>
      </c>
      <c r="C9" s="4">
        <f>'Dane przygotowane_19WtN1315_16'!C9</f>
        <v>492.07</v>
      </c>
      <c r="D9" s="4">
        <f>'Dane przygotowane_19WtN1315_16'!D9</f>
        <v>1.093</v>
      </c>
      <c r="E9" s="6">
        <f>'Dane przygotowane_19WtN1315_16'!E9</f>
        <v>195.03700000000001</v>
      </c>
      <c r="F9" s="6">
        <f>'Dane przygotowane_19WtN1315_16'!F9</f>
        <v>4</v>
      </c>
      <c r="G9" s="4">
        <f>'Dane przygotowane_19WtN1315_16'!G9</f>
        <v>20.67</v>
      </c>
      <c r="H9" s="4">
        <f>'Dane przygotowane_19WtN1315_16'!H9</f>
        <v>2.5230000000000001</v>
      </c>
      <c r="I9" s="4">
        <f>'Dane przygotowane_19WtN1315_16'!I9</f>
        <v>164.02</v>
      </c>
      <c r="K9">
        <f t="shared" si="3"/>
        <v>1</v>
      </c>
      <c r="L9">
        <f t="shared" si="2"/>
        <v>0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  <c r="S9">
        <f t="shared" si="4"/>
        <v>0</v>
      </c>
    </row>
    <row r="10" spans="1:19" x14ac:dyDescent="0.25">
      <c r="A10" s="2">
        <v>8452</v>
      </c>
      <c r="B10" s="3" t="s">
        <v>13</v>
      </c>
      <c r="C10" s="4">
        <f>'Dane przygotowane_19WtN1315_16'!C10</f>
        <v>448.27</v>
      </c>
      <c r="D10" s="4">
        <f>'Dane przygotowane_19WtN1315_16'!D10</f>
        <v>1.149</v>
      </c>
      <c r="E10" s="6">
        <f>'Dane przygotowane_19WtN1315_16'!E10</f>
        <v>169.209</v>
      </c>
      <c r="F10" s="6">
        <f>'Dane przygotowane_19WtN1315_16'!F10</f>
        <v>33</v>
      </c>
      <c r="G10" s="4">
        <f>'Dane przygotowane_19WtN1315_16'!G10</f>
        <v>15</v>
      </c>
      <c r="H10" s="4">
        <f>'Dane przygotowane_19WtN1315_16'!H10</f>
        <v>2.6492</v>
      </c>
      <c r="I10" s="4">
        <f>'Dane przygotowane_19WtN1315_16'!I10</f>
        <v>149.41999999999999</v>
      </c>
      <c r="K10">
        <f t="shared" si="3"/>
        <v>1</v>
      </c>
      <c r="L10">
        <f t="shared" si="2"/>
        <v>0</v>
      </c>
      <c r="M10">
        <f t="shared" si="2"/>
        <v>1</v>
      </c>
      <c r="N10">
        <f t="shared" si="2"/>
        <v>1</v>
      </c>
      <c r="O10">
        <f t="shared" si="2"/>
        <v>0</v>
      </c>
      <c r="P10">
        <f t="shared" si="2"/>
        <v>1</v>
      </c>
      <c r="Q10">
        <f t="shared" si="2"/>
        <v>1</v>
      </c>
      <c r="S10">
        <f t="shared" si="4"/>
        <v>0</v>
      </c>
    </row>
    <row r="11" spans="1:19" x14ac:dyDescent="0.25">
      <c r="A11" s="2">
        <v>5174</v>
      </c>
      <c r="B11" s="3" t="s">
        <v>14</v>
      </c>
      <c r="C11" s="4">
        <f>'Dane przygotowane_19WtN1315_16'!C11</f>
        <v>427.4</v>
      </c>
      <c r="D11" s="4">
        <f>'Dane przygotowane_19WtN1315_16'!D11</f>
        <v>4.7489999999999997</v>
      </c>
      <c r="E11" s="6">
        <f>'Dane przygotowane_19WtN1315_16'!E11</f>
        <v>171.62</v>
      </c>
      <c r="F11" s="6">
        <f>'Dane przygotowane_19WtN1315_16'!F11</f>
        <v>17</v>
      </c>
      <c r="G11" s="4">
        <f>'Dane przygotowane_19WtN1315_16'!G11</f>
        <v>20</v>
      </c>
      <c r="H11" s="4">
        <f>'Dane przygotowane_19WtN1315_16'!H11</f>
        <v>2.4904000000000002</v>
      </c>
      <c r="I11" s="4">
        <f>'Dane przygotowane_19WtN1315_16'!I11</f>
        <v>142.47</v>
      </c>
      <c r="K11">
        <f t="shared" si="3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S11">
        <f t="shared" si="4"/>
        <v>1</v>
      </c>
    </row>
    <row r="12" spans="1:19" x14ac:dyDescent="0.25">
      <c r="A12" s="2">
        <v>7702</v>
      </c>
      <c r="B12" s="3" t="s">
        <v>15</v>
      </c>
      <c r="C12" s="4">
        <f>'Dane przygotowane_19WtN1315_16'!C12</f>
        <v>420.45</v>
      </c>
      <c r="D12" s="4">
        <f>'Dane przygotowane_19WtN1315_16'!D12</f>
        <v>4.6719999999999997</v>
      </c>
      <c r="E12" s="6">
        <f>'Dane przygotowane_19WtN1315_16'!E12</f>
        <v>163.83000000000001</v>
      </c>
      <c r="F12" s="6">
        <f>'Dane przygotowane_19WtN1315_16'!F12</f>
        <v>25</v>
      </c>
      <c r="G12" s="4">
        <f>'Dane przygotowane_19WtN1315_16'!G12</f>
        <v>17.670000000000002</v>
      </c>
      <c r="H12" s="4">
        <f>'Dane przygotowane_19WtN1315_16'!H12</f>
        <v>2.5663999999999998</v>
      </c>
      <c r="I12" s="4">
        <f>'Dane przygotowane_19WtN1315_16'!I12</f>
        <v>140.15</v>
      </c>
      <c r="K12">
        <f t="shared" si="3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S12">
        <f t="shared" si="4"/>
        <v>1</v>
      </c>
    </row>
    <row r="13" spans="1:19" x14ac:dyDescent="0.25">
      <c r="A13" s="2">
        <v>7234</v>
      </c>
      <c r="B13" s="3" t="s">
        <v>16</v>
      </c>
      <c r="C13" s="4">
        <f>'Dane przygotowane_19WtN1315_16'!C13</f>
        <v>412.89</v>
      </c>
      <c r="D13" s="4">
        <f>'Dane przygotowane_19WtN1315_16'!D13</f>
        <v>4.5880000000000001</v>
      </c>
      <c r="E13" s="6">
        <f>'Dane przygotowane_19WtN1315_16'!E13</f>
        <v>173.89500000000001</v>
      </c>
      <c r="F13" s="6">
        <f>'Dane przygotowane_19WtN1315_16'!F13</f>
        <v>26</v>
      </c>
      <c r="G13" s="4">
        <f>'Dane przygotowane_19WtN1315_16'!G13</f>
        <v>15.67</v>
      </c>
      <c r="H13" s="4">
        <f>'Dane przygotowane_19WtN1315_16'!H13</f>
        <v>2.3744000000000001</v>
      </c>
      <c r="I13" s="4">
        <f>'Dane przygotowane_19WtN1315_16'!I13</f>
        <v>137.63</v>
      </c>
      <c r="K13">
        <f t="shared" si="3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0</v>
      </c>
      <c r="P13">
        <f t="shared" si="2"/>
        <v>0</v>
      </c>
      <c r="Q13">
        <f t="shared" si="2"/>
        <v>1</v>
      </c>
      <c r="S13">
        <f t="shared" si="4"/>
        <v>0</v>
      </c>
    </row>
    <row r="14" spans="1:19" x14ac:dyDescent="0.25">
      <c r="A14" s="2">
        <v>1720</v>
      </c>
      <c r="B14" s="3" t="s">
        <v>17</v>
      </c>
      <c r="C14" s="4">
        <f>'Dane przygotowane_19WtN1315_16'!C14</f>
        <v>406.19</v>
      </c>
      <c r="D14" s="4">
        <f>'Dane przygotowane_19WtN1315_16'!D14</f>
        <v>4.5129999999999999</v>
      </c>
      <c r="E14" s="6">
        <f>'Dane przygotowane_19WtN1315_16'!E14</f>
        <v>161.072</v>
      </c>
      <c r="F14" s="6">
        <f>'Dane przygotowane_19WtN1315_16'!F14</f>
        <v>4</v>
      </c>
      <c r="G14" s="4">
        <f>'Dane przygotowane_19WtN1315_16'!G14</f>
        <v>17.670000000000002</v>
      </c>
      <c r="H14" s="4">
        <f>'Dane przygotowane_19WtN1315_16'!H14</f>
        <v>2.5217999999999998</v>
      </c>
      <c r="I14" s="4">
        <f>'Dane przygotowane_19WtN1315_16'!I14</f>
        <v>135.4</v>
      </c>
      <c r="K14">
        <f t="shared" si="3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S14">
        <f t="shared" si="4"/>
        <v>1</v>
      </c>
    </row>
    <row r="15" spans="1:19" x14ac:dyDescent="0.25">
      <c r="A15" s="2">
        <v>2769</v>
      </c>
      <c r="B15" s="3" t="s">
        <v>18</v>
      </c>
      <c r="C15" s="4">
        <f>'Dane przygotowane_19WtN1315_16'!C15</f>
        <v>392.02</v>
      </c>
      <c r="D15" s="4">
        <f>'Dane przygotowane_19WtN1315_16'!D15</f>
        <v>13.067</v>
      </c>
      <c r="E15" s="6">
        <f>'Dane przygotowane_19WtN1315_16'!E15</f>
        <v>146.44200000000001</v>
      </c>
      <c r="F15" s="6">
        <f>'Dane przygotowane_19WtN1315_16'!F15</f>
        <v>21</v>
      </c>
      <c r="G15" s="4">
        <f>'Dane przygotowane_19WtN1315_16'!G15</f>
        <v>17.670000000000002</v>
      </c>
      <c r="H15" s="4">
        <f>'Dane przygotowane_19WtN1315_16'!H15</f>
        <v>2.677</v>
      </c>
      <c r="I15" s="4">
        <f>'Dane przygotowane_19WtN1315_16'!I15</f>
        <v>130.66999999999999</v>
      </c>
      <c r="K15">
        <f t="shared" si="3"/>
        <v>1</v>
      </c>
      <c r="L15">
        <f t="shared" si="2"/>
        <v>0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S15">
        <f t="shared" si="4"/>
        <v>0</v>
      </c>
    </row>
    <row r="16" spans="1:19" x14ac:dyDescent="0.25">
      <c r="A16" s="2">
        <v>1850</v>
      </c>
      <c r="B16" s="3" t="s">
        <v>19</v>
      </c>
      <c r="C16" s="4">
        <f>'Dane przygotowane_19WtN1315_16'!C16</f>
        <v>390.46</v>
      </c>
      <c r="D16" s="4">
        <f>'Dane przygotowane_19WtN1315_16'!D16</f>
        <v>1.0009999999999999</v>
      </c>
      <c r="E16" s="6">
        <f>'Dane przygotowane_19WtN1315_16'!E16</f>
        <v>153.185</v>
      </c>
      <c r="F16" s="6">
        <f>'Dane przygotowane_19WtN1315_16'!F16</f>
        <v>4</v>
      </c>
      <c r="G16" s="4">
        <f>'Dane przygotowane_19WtN1315_16'!G16</f>
        <v>18</v>
      </c>
      <c r="H16" s="4">
        <f>'Dane przygotowane_19WtN1315_16'!H16</f>
        <v>2.5489000000000002</v>
      </c>
      <c r="I16" s="4">
        <f>'Dane przygotowane_19WtN1315_16'!I16</f>
        <v>130.15</v>
      </c>
      <c r="K16">
        <f t="shared" si="3"/>
        <v>1</v>
      </c>
      <c r="L16">
        <f t="shared" si="2"/>
        <v>0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S16">
        <f t="shared" si="4"/>
        <v>0</v>
      </c>
    </row>
    <row r="17" spans="1:19" x14ac:dyDescent="0.25">
      <c r="A17" s="2">
        <v>1415</v>
      </c>
      <c r="B17" s="3" t="s">
        <v>20</v>
      </c>
      <c r="C17" s="4">
        <f>'Dane przygotowane_19WtN1315_16'!C17</f>
        <v>387.63</v>
      </c>
      <c r="D17" s="4">
        <f>'Dane przygotowane_19WtN1315_16'!D17</f>
        <v>2.5840000000000001</v>
      </c>
      <c r="E17" s="6">
        <f>'Dane przygotowane_19WtN1315_16'!E17</f>
        <v>157.989</v>
      </c>
      <c r="F17" s="6">
        <f>'Dane przygotowane_19WtN1315_16'!F17</f>
        <v>25</v>
      </c>
      <c r="G17" s="4">
        <f>'Dane przygotowane_19WtN1315_16'!G17</f>
        <v>19.670000000000002</v>
      </c>
      <c r="H17" s="4">
        <f>'Dane przygotowane_19WtN1315_16'!H17</f>
        <v>2.4535</v>
      </c>
      <c r="I17" s="4">
        <f>'Dane przygotowane_19WtN1315_16'!I17</f>
        <v>129.21</v>
      </c>
      <c r="K17">
        <f t="shared" si="3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S17">
        <f t="shared" si="4"/>
        <v>1</v>
      </c>
    </row>
    <row r="18" spans="1:19" x14ac:dyDescent="0.25">
      <c r="A18" s="2">
        <v>9263</v>
      </c>
      <c r="B18" s="3" t="s">
        <v>21</v>
      </c>
      <c r="C18" s="4">
        <f>'Dane przygotowane_19WtN1315_16'!C18</f>
        <v>363.97</v>
      </c>
      <c r="D18" s="4">
        <f>'Dane przygotowane_19WtN1315_16'!D18</f>
        <v>4.0439999999999996</v>
      </c>
      <c r="E18" s="6">
        <f>'Dane przygotowane_19WtN1315_16'!E18</f>
        <v>156.352</v>
      </c>
      <c r="F18" s="6">
        <f>'Dane przygotowane_19WtN1315_16'!F18</f>
        <v>21</v>
      </c>
      <c r="G18" s="4">
        <f>'Dane przygotowane_19WtN1315_16'!G18</f>
        <v>16.329999999999998</v>
      </c>
      <c r="H18" s="4">
        <f>'Dane przygotowane_19WtN1315_16'!H18</f>
        <v>2.3279000000000001</v>
      </c>
      <c r="I18" s="4">
        <f>'Dane przygotowane_19WtN1315_16'!I18</f>
        <v>121.32</v>
      </c>
      <c r="K18">
        <f t="shared" si="3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0</v>
      </c>
      <c r="Q18">
        <f t="shared" si="2"/>
        <v>1</v>
      </c>
      <c r="S18">
        <f t="shared" si="4"/>
        <v>0</v>
      </c>
    </row>
    <row r="19" spans="1:19" x14ac:dyDescent="0.25">
      <c r="A19" s="2">
        <v>8351</v>
      </c>
      <c r="B19" s="3" t="s">
        <v>22</v>
      </c>
      <c r="C19" s="4">
        <f>'Dane przygotowane_19WtN1315_16'!C19</f>
        <v>363.32</v>
      </c>
      <c r="D19" s="4">
        <f>'Dane przygotowane_19WtN1315_16'!D19</f>
        <v>1.73</v>
      </c>
      <c r="E19" s="6">
        <f>'Dane przygotowane_19WtN1315_16'!E19</f>
        <v>147.24700000000001</v>
      </c>
      <c r="F19" s="6">
        <f>'Dane przygotowane_19WtN1315_16'!F19</f>
        <v>17</v>
      </c>
      <c r="G19" s="4">
        <f>'Dane przygotowane_19WtN1315_16'!G19</f>
        <v>17.670000000000002</v>
      </c>
      <c r="H19" s="4">
        <f>'Dane przygotowane_19WtN1315_16'!H19</f>
        <v>2.4674</v>
      </c>
      <c r="I19" s="4">
        <f>'Dane przygotowane_19WtN1315_16'!I19</f>
        <v>121.11</v>
      </c>
      <c r="K19">
        <f t="shared" si="3"/>
        <v>1</v>
      </c>
      <c r="L19">
        <f t="shared" si="2"/>
        <v>0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S19">
        <f t="shared" si="4"/>
        <v>0</v>
      </c>
    </row>
    <row r="20" spans="1:19" x14ac:dyDescent="0.25">
      <c r="A20" s="2">
        <v>4094</v>
      </c>
      <c r="B20" s="3" t="s">
        <v>23</v>
      </c>
      <c r="C20" s="4">
        <f>'Dane przygotowane_19WtN1315_16'!C20</f>
        <v>359.11</v>
      </c>
      <c r="D20" s="4">
        <f>'Dane przygotowane_19WtN1315_16'!D20</f>
        <v>11.97</v>
      </c>
      <c r="E20" s="6">
        <f>'Dane przygotowane_19WtN1315_16'!E20</f>
        <v>140.61199999999999</v>
      </c>
      <c r="F20" s="6">
        <f>'Dane przygotowane_19WtN1315_16'!F20</f>
        <v>26</v>
      </c>
      <c r="G20" s="4">
        <f>'Dane przygotowane_19WtN1315_16'!G20</f>
        <v>16</v>
      </c>
      <c r="H20" s="4">
        <f>'Dane przygotowane_19WtN1315_16'!H20</f>
        <v>2.5539000000000001</v>
      </c>
      <c r="I20" s="4">
        <f>'Dane przygotowane_19WtN1315_16'!I20</f>
        <v>119.7</v>
      </c>
      <c r="K20">
        <f t="shared" si="3"/>
        <v>0</v>
      </c>
      <c r="L20">
        <f t="shared" si="2"/>
        <v>0</v>
      </c>
      <c r="M20">
        <f t="shared" si="2"/>
        <v>0</v>
      </c>
      <c r="N20">
        <f t="shared" si="2"/>
        <v>1</v>
      </c>
      <c r="O20">
        <f t="shared" si="2"/>
        <v>0</v>
      </c>
      <c r="P20">
        <f t="shared" si="2"/>
        <v>1</v>
      </c>
      <c r="Q20">
        <f t="shared" si="2"/>
        <v>0</v>
      </c>
      <c r="S20">
        <f t="shared" si="4"/>
        <v>0</v>
      </c>
    </row>
    <row r="21" spans="1:19" x14ac:dyDescent="0.25">
      <c r="A21" s="2">
        <v>2224</v>
      </c>
      <c r="B21" s="3" t="s">
        <v>24</v>
      </c>
      <c r="C21" s="4">
        <f>'Dane przygotowane_19WtN1315_16'!C21</f>
        <v>354.5</v>
      </c>
      <c r="D21" s="4">
        <f>'Dane przygotowane_19WtN1315_16'!D21</f>
        <v>1.3129999999999999</v>
      </c>
      <c r="E21" s="6">
        <f>'Dane przygotowane_19WtN1315_16'!E21</f>
        <v>145.43600000000001</v>
      </c>
      <c r="F21" s="6">
        <f>'Dane przygotowane_19WtN1315_16'!F21</f>
        <v>74</v>
      </c>
      <c r="G21" s="4">
        <f>'Dane przygotowane_19WtN1315_16'!G21</f>
        <v>13.67</v>
      </c>
      <c r="H21" s="4">
        <f>'Dane przygotowane_19WtN1315_16'!H21</f>
        <v>2.4375</v>
      </c>
      <c r="I21" s="4">
        <f>'Dane przygotowane_19WtN1315_16'!I21</f>
        <v>118.17</v>
      </c>
      <c r="K21">
        <f t="shared" si="3"/>
        <v>0</v>
      </c>
      <c r="L21">
        <f t="shared" si="2"/>
        <v>0</v>
      </c>
      <c r="M21">
        <f t="shared" si="2"/>
        <v>1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S21">
        <f t="shared" si="4"/>
        <v>0</v>
      </c>
    </row>
    <row r="22" spans="1:19" x14ac:dyDescent="0.25">
      <c r="A22" s="2">
        <v>5374</v>
      </c>
      <c r="B22" s="3" t="s">
        <v>25</v>
      </c>
      <c r="C22" s="4">
        <f>'Dane przygotowane_19WtN1315_16'!C22</f>
        <v>334.74</v>
      </c>
      <c r="D22" s="4">
        <f>'Dane przygotowane_19WtN1315_16'!D22</f>
        <v>3.7189999999999999</v>
      </c>
      <c r="E22" s="6">
        <f>'Dane przygotowane_19WtN1315_16'!E22</f>
        <v>135.56700000000001</v>
      </c>
      <c r="F22" s="6">
        <f>'Dane przygotowane_19WtN1315_16'!F22</f>
        <v>4</v>
      </c>
      <c r="G22" s="4">
        <f>'Dane przygotowane_19WtN1315_16'!G22</f>
        <v>17.329999999999998</v>
      </c>
      <c r="H22" s="4">
        <f>'Dane przygotowane_19WtN1315_16'!H22</f>
        <v>2.4691999999999998</v>
      </c>
      <c r="I22" s="4">
        <f>'Dane przygotowane_19WtN1315_16'!I22</f>
        <v>111.58</v>
      </c>
      <c r="K22">
        <f t="shared" si="3"/>
        <v>0</v>
      </c>
      <c r="L22">
        <f t="shared" ref="L22:L25" si="5">IF(ABS(D22-D$3)&gt;D$4,0,1)</f>
        <v>1</v>
      </c>
      <c r="M22">
        <f t="shared" ref="M22:M25" si="6">IF(ABS(E22-E$3)&gt;E$4,0,1)</f>
        <v>0</v>
      </c>
      <c r="N22">
        <f t="shared" ref="N22:N25" si="7">IF(ABS(F22-F$3)&gt;F$4,0,1)</f>
        <v>1</v>
      </c>
      <c r="O22">
        <f t="shared" ref="O22:O25" si="8">IF(ABS(G22-G$3)&gt;G$4,0,1)</f>
        <v>1</v>
      </c>
      <c r="P22">
        <f t="shared" ref="P22:P25" si="9">IF(ABS(H22-H$3)&gt;H$4,0,1)</f>
        <v>1</v>
      </c>
      <c r="Q22">
        <f t="shared" ref="Q22:Q25" si="10">IF(ABS(I22-I$3)&gt;I$4,0,1)</f>
        <v>0</v>
      </c>
      <c r="S22">
        <f t="shared" si="4"/>
        <v>0</v>
      </c>
    </row>
    <row r="23" spans="1:19" x14ac:dyDescent="0.25">
      <c r="A23" s="2">
        <v>4868</v>
      </c>
      <c r="B23" s="3" t="s">
        <v>26</v>
      </c>
      <c r="C23" s="4">
        <f>'Dane przygotowane_19WtN1315_16'!C23</f>
        <v>328.42</v>
      </c>
      <c r="D23" s="4">
        <f>'Dane przygotowane_19WtN1315_16'!D23</f>
        <v>0.84199999999999997</v>
      </c>
      <c r="E23" s="6">
        <f>'Dane przygotowane_19WtN1315_16'!E23</f>
        <v>131.15299999999999</v>
      </c>
      <c r="F23" s="6">
        <f>'Dane przygotowane_19WtN1315_16'!F23</f>
        <v>4</v>
      </c>
      <c r="G23" s="4">
        <f>'Dane przygotowane_19WtN1315_16'!G23</f>
        <v>16</v>
      </c>
      <c r="H23" s="4">
        <f>'Dane przygotowane_19WtN1315_16'!H23</f>
        <v>2.5041000000000002</v>
      </c>
      <c r="I23" s="4">
        <f>'Dane przygotowane_19WtN1315_16'!I23</f>
        <v>109.47</v>
      </c>
      <c r="K23">
        <f t="shared" si="3"/>
        <v>0</v>
      </c>
      <c r="L23">
        <f t="shared" si="5"/>
        <v>0</v>
      </c>
      <c r="M23">
        <f t="shared" si="6"/>
        <v>0</v>
      </c>
      <c r="N23">
        <f t="shared" si="7"/>
        <v>1</v>
      </c>
      <c r="O23">
        <f t="shared" si="8"/>
        <v>0</v>
      </c>
      <c r="P23">
        <f t="shared" si="9"/>
        <v>1</v>
      </c>
      <c r="Q23">
        <f t="shared" si="10"/>
        <v>0</v>
      </c>
      <c r="S23">
        <f t="shared" si="4"/>
        <v>0</v>
      </c>
    </row>
    <row r="24" spans="1:19" x14ac:dyDescent="0.25">
      <c r="A24" s="2">
        <v>3491</v>
      </c>
      <c r="B24" s="3" t="s">
        <v>27</v>
      </c>
      <c r="C24" s="4">
        <f>'Dane przygotowane_19WtN1315_16'!C24</f>
        <v>322.49</v>
      </c>
      <c r="D24" s="4">
        <f>'Dane przygotowane_19WtN1315_16'!D24</f>
        <v>1.536</v>
      </c>
      <c r="E24" s="6">
        <f>'Dane przygotowane_19WtN1315_16'!E24</f>
        <v>126.083</v>
      </c>
      <c r="F24" s="6">
        <f>'Dane przygotowane_19WtN1315_16'!F24</f>
        <v>119</v>
      </c>
      <c r="G24" s="4">
        <f>'Dane przygotowane_19WtN1315_16'!G24</f>
        <v>16.329999999999998</v>
      </c>
      <c r="H24" s="4">
        <f>'Dane przygotowane_19WtN1315_16'!H24</f>
        <v>2.5577999999999999</v>
      </c>
      <c r="I24" s="4">
        <f>'Dane przygotowane_19WtN1315_16'!I24</f>
        <v>107.5</v>
      </c>
      <c r="K24">
        <f t="shared" si="3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1</v>
      </c>
      <c r="P24">
        <f t="shared" si="9"/>
        <v>1</v>
      </c>
      <c r="Q24">
        <f t="shared" si="10"/>
        <v>0</v>
      </c>
      <c r="S24">
        <f t="shared" si="4"/>
        <v>0</v>
      </c>
    </row>
    <row r="25" spans="1:19" x14ac:dyDescent="0.25">
      <c r="A25" s="2">
        <v>9200</v>
      </c>
      <c r="B25" s="3" t="s">
        <v>28</v>
      </c>
      <c r="C25" s="4">
        <f>'Dane przygotowane_19WtN1315_16'!C25</f>
        <v>321.08999999999997</v>
      </c>
      <c r="D25" s="4">
        <f>'Dane przygotowane_19WtN1315_16'!D25</f>
        <v>10.702999999999999</v>
      </c>
      <c r="E25" s="6">
        <f>'Dane przygotowane_19WtN1315_16'!E25</f>
        <v>130.34100000000001</v>
      </c>
      <c r="F25" s="6">
        <f>'Dane przygotowane_19WtN1315_16'!F25</f>
        <v>17</v>
      </c>
      <c r="G25" s="4">
        <f>'Dane przygotowane_19WtN1315_16'!G25</f>
        <v>15</v>
      </c>
      <c r="H25" s="4">
        <f>'Dane przygotowane_19WtN1315_16'!H25</f>
        <v>2.4634999999999998</v>
      </c>
      <c r="I25" s="4">
        <f>'Dane przygotowane_19WtN1315_16'!I25</f>
        <v>107.03</v>
      </c>
      <c r="K25">
        <f t="shared" si="3"/>
        <v>0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0</v>
      </c>
      <c r="P25">
        <f t="shared" si="9"/>
        <v>1</v>
      </c>
      <c r="Q25">
        <f t="shared" si="10"/>
        <v>0</v>
      </c>
      <c r="S25">
        <f t="shared" si="4"/>
        <v>0</v>
      </c>
    </row>
    <row r="27" spans="1:19" x14ac:dyDescent="0.25">
      <c r="B27" s="17" t="s">
        <v>30</v>
      </c>
      <c r="C27" s="5">
        <f>MAX(C6:C25)</f>
        <v>554.23</v>
      </c>
      <c r="D27" s="5">
        <f t="shared" ref="D27:I27" si="11">MAX(D6:D25)</f>
        <v>13.067</v>
      </c>
      <c r="E27" s="5">
        <f t="shared" si="11"/>
        <v>220.10900000000001</v>
      </c>
      <c r="F27" s="5">
        <f t="shared" si="11"/>
        <v>119</v>
      </c>
      <c r="G27" s="5">
        <f t="shared" si="11"/>
        <v>22.67</v>
      </c>
      <c r="H27" s="5">
        <f t="shared" si="11"/>
        <v>2.677</v>
      </c>
      <c r="I27" s="5">
        <f t="shared" si="11"/>
        <v>184.74</v>
      </c>
    </row>
    <row r="28" spans="1:19" x14ac:dyDescent="0.25">
      <c r="B28" s="17" t="s">
        <v>29</v>
      </c>
      <c r="C28">
        <f>MIN(C6:C25)</f>
        <v>321.08999999999997</v>
      </c>
      <c r="D28">
        <f t="shared" ref="D28:I28" si="12">MIN(D6:D25)</f>
        <v>0.84199999999999997</v>
      </c>
      <c r="E28">
        <f t="shared" si="12"/>
        <v>126.083</v>
      </c>
      <c r="F28">
        <f t="shared" si="12"/>
        <v>4</v>
      </c>
      <c r="G28">
        <f t="shared" si="12"/>
        <v>13.67</v>
      </c>
      <c r="H28">
        <f t="shared" si="12"/>
        <v>2.3279000000000001</v>
      </c>
      <c r="I28">
        <f t="shared" si="12"/>
        <v>107.03</v>
      </c>
    </row>
    <row r="30" spans="1:19" x14ac:dyDescent="0.25">
      <c r="B30" s="17" t="s">
        <v>34</v>
      </c>
      <c r="C30">
        <f>AVERAGE(C6:C25)</f>
        <v>404.45749999999998</v>
      </c>
      <c r="D30">
        <f t="shared" ref="D30:I30" si="13">AVERAGE(D6:D25)</f>
        <v>4.5325999999999995</v>
      </c>
      <c r="E30">
        <f t="shared" si="13"/>
        <v>161.63014999999999</v>
      </c>
      <c r="F30">
        <f t="shared" si="13"/>
        <v>26.4</v>
      </c>
      <c r="G30">
        <f t="shared" si="13"/>
        <v>17.634</v>
      </c>
      <c r="H30">
        <f t="shared" si="13"/>
        <v>2.5030999999999999</v>
      </c>
      <c r="I30">
        <f t="shared" si="13"/>
        <v>134.81900000000002</v>
      </c>
    </row>
    <row r="33" spans="2:19" x14ac:dyDescent="0.25">
      <c r="H33" s="1" t="s">
        <v>39</v>
      </c>
    </row>
    <row r="34" spans="2:19" x14ac:dyDescent="0.25">
      <c r="H34" s="17" t="s">
        <v>40</v>
      </c>
      <c r="I34" s="16">
        <v>1.3</v>
      </c>
    </row>
    <row r="35" spans="2:19" x14ac:dyDescent="0.25">
      <c r="H35" s="17" t="s">
        <v>33</v>
      </c>
      <c r="I35" s="16">
        <v>0.3</v>
      </c>
    </row>
    <row r="37" spans="2:19" x14ac:dyDescent="0.25">
      <c r="B37" s="28" t="s">
        <v>61</v>
      </c>
      <c r="S37" s="28" t="s">
        <v>64</v>
      </c>
    </row>
    <row r="38" spans="2:19" x14ac:dyDescent="0.25">
      <c r="D38" s="28" t="s">
        <v>62</v>
      </c>
      <c r="E38" s="28" t="s">
        <v>68</v>
      </c>
    </row>
  </sheetData>
  <conditionalFormatting sqref="S6:S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D38" location="MenuNawigacyjne_19WtN1315_16!A1" display="Menu" xr:uid="{4559978A-19FD-4AE3-93A1-9D6BE7414958}"/>
    <hyperlink ref="B37" location="Koniunkcyjna_19WtN1315_16!A1" display="Koniunkcyjna_19WtN1315_16" xr:uid="{9E1A3B61-8908-4DE5-83FB-4A457BB40317}"/>
    <hyperlink ref="S37" location="Tendencje_19WtN1315_16!A1" display="Tendencje_19WtN1315_16" xr:uid="{7338E956-9BA2-4DF8-ABBE-15D2DA947B06}"/>
    <hyperlink ref="E38" location="Podsumowanie_19WtN1315_16!A1" display="Podsumowanie_19WtN1315_16" xr:uid="{2B33860D-8A1B-4E9E-9B7F-608EC93D906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0A04-B4C1-4836-A9FF-DB07E3312914}">
  <dimension ref="A1:K31"/>
  <sheetViews>
    <sheetView workbookViewId="0">
      <selection activeCell="C37" sqref="C37"/>
    </sheetView>
  </sheetViews>
  <sheetFormatPr defaultRowHeight="15" x14ac:dyDescent="0.25"/>
  <cols>
    <col min="1" max="1" width="5.140625" bestFit="1" customWidth="1"/>
    <col min="2" max="2" width="49.85546875" bestFit="1" customWidth="1"/>
    <col min="3" max="3" width="9.7109375" bestFit="1" customWidth="1"/>
    <col min="4" max="4" width="11.28515625" bestFit="1" customWidth="1"/>
    <col min="5" max="5" width="10.140625" bestFit="1" customWidth="1"/>
    <col min="6" max="6" width="9.5703125" bestFit="1" customWidth="1"/>
    <col min="8" max="8" width="17.5703125" bestFit="1" customWidth="1"/>
    <col min="9" max="9" width="11.28515625" bestFit="1" customWidth="1"/>
  </cols>
  <sheetData>
    <row r="1" spans="1: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 s="17" t="s">
        <v>58</v>
      </c>
      <c r="C2" s="8" t="s">
        <v>30</v>
      </c>
      <c r="D2" s="8" t="s">
        <v>30</v>
      </c>
      <c r="E2" s="8" t="s">
        <v>30</v>
      </c>
      <c r="F2" s="8" t="s">
        <v>30</v>
      </c>
      <c r="G2" s="8" t="s">
        <v>30</v>
      </c>
      <c r="H2" s="8" t="s">
        <v>30</v>
      </c>
      <c r="I2" s="8" t="s">
        <v>30</v>
      </c>
    </row>
    <row r="3" spans="1:9" x14ac:dyDescent="0.25">
      <c r="B3" s="17" t="s">
        <v>30</v>
      </c>
      <c r="C3" s="5">
        <f t="shared" ref="C3:I3" si="0">MAX(C6:C25)</f>
        <v>554.23</v>
      </c>
      <c r="D3" s="5">
        <f t="shared" si="0"/>
        <v>13.067</v>
      </c>
      <c r="E3" s="5">
        <f t="shared" si="0"/>
        <v>94.02600000000001</v>
      </c>
      <c r="F3" s="5">
        <f t="shared" si="0"/>
        <v>115</v>
      </c>
      <c r="G3" s="5">
        <f t="shared" si="0"/>
        <v>22.67</v>
      </c>
      <c r="H3" s="5">
        <f t="shared" si="0"/>
        <v>2.677</v>
      </c>
      <c r="I3" s="5">
        <f t="shared" si="0"/>
        <v>184.74</v>
      </c>
    </row>
    <row r="4" spans="1:9" x14ac:dyDescent="0.25">
      <c r="B4" s="17" t="s">
        <v>29</v>
      </c>
      <c r="C4">
        <f t="shared" ref="C4:I4" si="1">MIN(C6:C25)</f>
        <v>321.08999999999997</v>
      </c>
      <c r="D4">
        <f t="shared" si="1"/>
        <v>0.84199999999999997</v>
      </c>
      <c r="E4">
        <f t="shared" si="1"/>
        <v>0</v>
      </c>
      <c r="F4">
        <f t="shared" si="1"/>
        <v>0</v>
      </c>
      <c r="G4">
        <f t="shared" si="1"/>
        <v>13.67</v>
      </c>
      <c r="H4">
        <f t="shared" si="1"/>
        <v>2.3279000000000001</v>
      </c>
      <c r="I4">
        <f t="shared" si="1"/>
        <v>107.03</v>
      </c>
    </row>
    <row r="5" spans="1:9" x14ac:dyDescent="0.25">
      <c r="A5" s="1" t="s">
        <v>0</v>
      </c>
      <c r="B5" s="1" t="s">
        <v>1</v>
      </c>
    </row>
    <row r="6" spans="1:9" x14ac:dyDescent="0.25">
      <c r="A6" s="2">
        <v>4021</v>
      </c>
      <c r="B6" s="3" t="s">
        <v>9</v>
      </c>
      <c r="C6" s="4">
        <f>'Dane przygotowane_19WtN1315_16'!C6</f>
        <v>554.23</v>
      </c>
      <c r="D6" s="18">
        <f>'Dane przygotowane_19WtN1315_16'!D6</f>
        <v>6.1580000000000004</v>
      </c>
      <c r="E6" s="18">
        <f>'Dane przygotowane_19WtN1315_16'!M6</f>
        <v>0</v>
      </c>
      <c r="F6" s="18">
        <f>'Dane przygotowane_19WtN1315_16'!N6</f>
        <v>84</v>
      </c>
      <c r="G6" s="4">
        <f>'Dane przygotowane_19WtN1315_16'!G6</f>
        <v>22.67</v>
      </c>
      <c r="H6" s="4">
        <f>'Dane przygotowane_19WtN1315_16'!H6</f>
        <v>2.5179999999999998</v>
      </c>
      <c r="I6" s="4">
        <f>'Dane przygotowane_19WtN1315_16'!I6</f>
        <v>184.74</v>
      </c>
    </row>
    <row r="7" spans="1:9" x14ac:dyDescent="0.25">
      <c r="A7" s="2">
        <v>5295</v>
      </c>
      <c r="B7" s="3" t="s">
        <v>10</v>
      </c>
      <c r="C7" s="4">
        <f>'Dane przygotowane_19WtN1315_16'!C7</f>
        <v>510.02</v>
      </c>
      <c r="D7" s="18">
        <f>'Dane przygotowane_19WtN1315_16'!D7</f>
        <v>5.6669999999999998</v>
      </c>
      <c r="E7" s="18">
        <f>'Dane przygotowane_19WtN1315_16'!M7</f>
        <v>12.77800000000002</v>
      </c>
      <c r="F7" s="18">
        <f>'Dane przygotowane_19WtN1315_16'!N7</f>
        <v>102</v>
      </c>
      <c r="G7" s="4">
        <f>'Dane przygotowane_19WtN1315_16'!G7</f>
        <v>21.33</v>
      </c>
      <c r="H7" s="4">
        <f>'Dane przygotowane_19WtN1315_16'!H7</f>
        <v>2.4599000000000002</v>
      </c>
      <c r="I7" s="4">
        <f>'Dane przygotowane_19WtN1315_16'!I7</f>
        <v>170.01</v>
      </c>
    </row>
    <row r="8" spans="1:9" x14ac:dyDescent="0.25">
      <c r="A8" s="2">
        <v>7862</v>
      </c>
      <c r="B8" s="3" t="s">
        <v>11</v>
      </c>
      <c r="C8" s="4">
        <f>'Dane przygotowane_19WtN1315_16'!C8</f>
        <v>499.88</v>
      </c>
      <c r="D8" s="18">
        <f>'Dane przygotowane_19WtN1315_16'!D8</f>
        <v>5.5540000000000003</v>
      </c>
      <c r="E8" s="18">
        <f>'Dane przygotowane_19WtN1315_16'!M8</f>
        <v>20.01600000000002</v>
      </c>
      <c r="F8" s="18">
        <f>'Dane przygotowane_19WtN1315_16'!N8</f>
        <v>84</v>
      </c>
      <c r="G8" s="4">
        <f>'Dane przygotowane_19WtN1315_16'!G8</f>
        <v>18.329999999999998</v>
      </c>
      <c r="H8" s="4">
        <f>'Dane przygotowane_19WtN1315_16'!H8</f>
        <v>2.4982000000000002</v>
      </c>
      <c r="I8" s="4">
        <f>'Dane przygotowane_19WtN1315_16'!I8</f>
        <v>166.63</v>
      </c>
    </row>
    <row r="9" spans="1:9" x14ac:dyDescent="0.25">
      <c r="A9" s="2">
        <v>4727</v>
      </c>
      <c r="B9" s="3" t="s">
        <v>12</v>
      </c>
      <c r="C9" s="4">
        <f>'Dane przygotowane_19WtN1315_16'!C9</f>
        <v>492.07</v>
      </c>
      <c r="D9" s="18">
        <f>'Dane przygotowane_19WtN1315_16'!D9</f>
        <v>1.093</v>
      </c>
      <c r="E9" s="18">
        <f>'Dane przygotowane_19WtN1315_16'!M9</f>
        <v>25.072000000000003</v>
      </c>
      <c r="F9" s="18">
        <f>'Dane przygotowane_19WtN1315_16'!N9</f>
        <v>115</v>
      </c>
      <c r="G9" s="4">
        <f>'Dane przygotowane_19WtN1315_16'!G9</f>
        <v>20.67</v>
      </c>
      <c r="H9" s="4">
        <f>'Dane przygotowane_19WtN1315_16'!H9</f>
        <v>2.5230000000000001</v>
      </c>
      <c r="I9" s="4">
        <f>'Dane przygotowane_19WtN1315_16'!I9</f>
        <v>164.02</v>
      </c>
    </row>
    <row r="10" spans="1:9" x14ac:dyDescent="0.25">
      <c r="A10" s="2">
        <v>8452</v>
      </c>
      <c r="B10" s="3" t="s">
        <v>13</v>
      </c>
      <c r="C10" s="4">
        <f>'Dane przygotowane_19WtN1315_16'!C10</f>
        <v>448.27</v>
      </c>
      <c r="D10" s="18">
        <f>'Dane przygotowane_19WtN1315_16'!D10</f>
        <v>1.149</v>
      </c>
      <c r="E10" s="18">
        <f>'Dane przygotowane_19WtN1315_16'!M10</f>
        <v>50.900000000000006</v>
      </c>
      <c r="F10" s="18">
        <f>'Dane przygotowane_19WtN1315_16'!N10</f>
        <v>86</v>
      </c>
      <c r="G10" s="4">
        <f>'Dane przygotowane_19WtN1315_16'!G10</f>
        <v>15</v>
      </c>
      <c r="H10" s="4">
        <f>'Dane przygotowane_19WtN1315_16'!H10</f>
        <v>2.6492</v>
      </c>
      <c r="I10" s="4">
        <f>'Dane przygotowane_19WtN1315_16'!I10</f>
        <v>149.41999999999999</v>
      </c>
    </row>
    <row r="11" spans="1:9" x14ac:dyDescent="0.25">
      <c r="A11" s="2">
        <v>5174</v>
      </c>
      <c r="B11" s="3" t="s">
        <v>14</v>
      </c>
      <c r="C11" s="4">
        <f>'Dane przygotowane_19WtN1315_16'!C11</f>
        <v>427.4</v>
      </c>
      <c r="D11" s="18">
        <f>'Dane przygotowane_19WtN1315_16'!D11</f>
        <v>4.7489999999999997</v>
      </c>
      <c r="E11" s="18">
        <f>'Dane przygotowane_19WtN1315_16'!M11</f>
        <v>48.489000000000004</v>
      </c>
      <c r="F11" s="18">
        <f>'Dane przygotowane_19WtN1315_16'!N11</f>
        <v>102</v>
      </c>
      <c r="G11" s="4">
        <f>'Dane przygotowane_19WtN1315_16'!G11</f>
        <v>20</v>
      </c>
      <c r="H11" s="4">
        <f>'Dane przygotowane_19WtN1315_16'!H11</f>
        <v>2.4904000000000002</v>
      </c>
      <c r="I11" s="4">
        <f>'Dane przygotowane_19WtN1315_16'!I11</f>
        <v>142.47</v>
      </c>
    </row>
    <row r="12" spans="1:9" x14ac:dyDescent="0.25">
      <c r="A12" s="2">
        <v>7702</v>
      </c>
      <c r="B12" s="3" t="s">
        <v>15</v>
      </c>
      <c r="C12" s="4">
        <f>'Dane przygotowane_19WtN1315_16'!C12</f>
        <v>420.45</v>
      </c>
      <c r="D12" s="18">
        <f>'Dane przygotowane_19WtN1315_16'!D12</f>
        <v>4.6719999999999997</v>
      </c>
      <c r="E12" s="18">
        <f>'Dane przygotowane_19WtN1315_16'!M12</f>
        <v>56.278999999999996</v>
      </c>
      <c r="F12" s="18">
        <f>'Dane przygotowane_19WtN1315_16'!N12</f>
        <v>94</v>
      </c>
      <c r="G12" s="4">
        <f>'Dane przygotowane_19WtN1315_16'!G12</f>
        <v>17.670000000000002</v>
      </c>
      <c r="H12" s="4">
        <f>'Dane przygotowane_19WtN1315_16'!H12</f>
        <v>2.5663999999999998</v>
      </c>
      <c r="I12" s="4">
        <f>'Dane przygotowane_19WtN1315_16'!I12</f>
        <v>140.15</v>
      </c>
    </row>
    <row r="13" spans="1:9" x14ac:dyDescent="0.25">
      <c r="A13" s="2">
        <v>7234</v>
      </c>
      <c r="B13" s="3" t="s">
        <v>16</v>
      </c>
      <c r="C13" s="4">
        <f>'Dane przygotowane_19WtN1315_16'!C13</f>
        <v>412.89</v>
      </c>
      <c r="D13" s="18">
        <f>'Dane przygotowane_19WtN1315_16'!D13</f>
        <v>4.5880000000000001</v>
      </c>
      <c r="E13" s="18">
        <f>'Dane przygotowane_19WtN1315_16'!M13</f>
        <v>46.213999999999999</v>
      </c>
      <c r="F13" s="18">
        <f>'Dane przygotowane_19WtN1315_16'!N13</f>
        <v>93</v>
      </c>
      <c r="G13" s="4">
        <f>'Dane przygotowane_19WtN1315_16'!G13</f>
        <v>15.67</v>
      </c>
      <c r="H13" s="4">
        <f>'Dane przygotowane_19WtN1315_16'!H13</f>
        <v>2.3744000000000001</v>
      </c>
      <c r="I13" s="4">
        <f>'Dane przygotowane_19WtN1315_16'!I13</f>
        <v>137.63</v>
      </c>
    </row>
    <row r="14" spans="1:9" x14ac:dyDescent="0.25">
      <c r="A14" s="2">
        <v>1720</v>
      </c>
      <c r="B14" s="3" t="s">
        <v>17</v>
      </c>
      <c r="C14" s="4">
        <f>'Dane przygotowane_19WtN1315_16'!C14</f>
        <v>406.19</v>
      </c>
      <c r="D14" s="18">
        <f>'Dane przygotowane_19WtN1315_16'!D14</f>
        <v>4.5129999999999999</v>
      </c>
      <c r="E14" s="18">
        <f>'Dane przygotowane_19WtN1315_16'!M14</f>
        <v>59.037000000000006</v>
      </c>
      <c r="F14" s="18">
        <f>'Dane przygotowane_19WtN1315_16'!N14</f>
        <v>115</v>
      </c>
      <c r="G14" s="4">
        <f>'Dane przygotowane_19WtN1315_16'!G14</f>
        <v>17.670000000000002</v>
      </c>
      <c r="H14" s="4">
        <f>'Dane przygotowane_19WtN1315_16'!H14</f>
        <v>2.5217999999999998</v>
      </c>
      <c r="I14" s="4">
        <f>'Dane przygotowane_19WtN1315_16'!I14</f>
        <v>135.4</v>
      </c>
    </row>
    <row r="15" spans="1:9" x14ac:dyDescent="0.25">
      <c r="A15" s="2">
        <v>2769</v>
      </c>
      <c r="B15" s="3" t="s">
        <v>18</v>
      </c>
      <c r="C15" s="4">
        <f>'Dane przygotowane_19WtN1315_16'!C15</f>
        <v>392.02</v>
      </c>
      <c r="D15" s="18">
        <f>'Dane przygotowane_19WtN1315_16'!D15</f>
        <v>13.067</v>
      </c>
      <c r="E15" s="18">
        <f>'Dane przygotowane_19WtN1315_16'!M15</f>
        <v>73.667000000000002</v>
      </c>
      <c r="F15" s="18">
        <f>'Dane przygotowane_19WtN1315_16'!N15</f>
        <v>98</v>
      </c>
      <c r="G15" s="4">
        <f>'Dane przygotowane_19WtN1315_16'!G15</f>
        <v>17.670000000000002</v>
      </c>
      <c r="H15" s="4">
        <f>'Dane przygotowane_19WtN1315_16'!H15</f>
        <v>2.677</v>
      </c>
      <c r="I15" s="4">
        <f>'Dane przygotowane_19WtN1315_16'!I15</f>
        <v>130.66999999999999</v>
      </c>
    </row>
    <row r="16" spans="1:9" x14ac:dyDescent="0.25">
      <c r="A16" s="2">
        <v>1850</v>
      </c>
      <c r="B16" s="3" t="s">
        <v>19</v>
      </c>
      <c r="C16" s="4">
        <f>'Dane przygotowane_19WtN1315_16'!C16</f>
        <v>390.46</v>
      </c>
      <c r="D16" s="18">
        <f>'Dane przygotowane_19WtN1315_16'!D16</f>
        <v>1.0009999999999999</v>
      </c>
      <c r="E16" s="18">
        <f>'Dane przygotowane_19WtN1315_16'!M16</f>
        <v>66.924000000000007</v>
      </c>
      <c r="F16" s="18">
        <f>'Dane przygotowane_19WtN1315_16'!N16</f>
        <v>115</v>
      </c>
      <c r="G16" s="4">
        <f>'Dane przygotowane_19WtN1315_16'!G16</f>
        <v>18</v>
      </c>
      <c r="H16" s="4">
        <f>'Dane przygotowane_19WtN1315_16'!H16</f>
        <v>2.5489000000000002</v>
      </c>
      <c r="I16" s="4">
        <f>'Dane przygotowane_19WtN1315_16'!I16</f>
        <v>130.15</v>
      </c>
    </row>
    <row r="17" spans="1:11" x14ac:dyDescent="0.25">
      <c r="A17" s="2">
        <v>1415</v>
      </c>
      <c r="B17" s="3" t="s">
        <v>20</v>
      </c>
      <c r="C17" s="4">
        <f>'Dane przygotowane_19WtN1315_16'!C17</f>
        <v>387.63</v>
      </c>
      <c r="D17" s="18">
        <f>'Dane przygotowane_19WtN1315_16'!D17</f>
        <v>2.5840000000000001</v>
      </c>
      <c r="E17" s="18">
        <f>'Dane przygotowane_19WtN1315_16'!M17</f>
        <v>62.120000000000005</v>
      </c>
      <c r="F17" s="18">
        <f>'Dane przygotowane_19WtN1315_16'!N17</f>
        <v>94</v>
      </c>
      <c r="G17" s="4">
        <f>'Dane przygotowane_19WtN1315_16'!G17</f>
        <v>19.670000000000002</v>
      </c>
      <c r="H17" s="4">
        <f>'Dane przygotowane_19WtN1315_16'!H17</f>
        <v>2.4535</v>
      </c>
      <c r="I17" s="4">
        <f>'Dane przygotowane_19WtN1315_16'!I17</f>
        <v>129.21</v>
      </c>
    </row>
    <row r="18" spans="1:11" x14ac:dyDescent="0.25">
      <c r="A18" s="2">
        <v>9263</v>
      </c>
      <c r="B18" s="3" t="s">
        <v>21</v>
      </c>
      <c r="C18" s="4">
        <f>'Dane przygotowane_19WtN1315_16'!C18</f>
        <v>363.97</v>
      </c>
      <c r="D18" s="18">
        <f>'Dane przygotowane_19WtN1315_16'!D18</f>
        <v>4.0439999999999996</v>
      </c>
      <c r="E18" s="18">
        <f>'Dane przygotowane_19WtN1315_16'!M18</f>
        <v>63.757000000000005</v>
      </c>
      <c r="F18" s="18">
        <f>'Dane przygotowane_19WtN1315_16'!N18</f>
        <v>98</v>
      </c>
      <c r="G18" s="4">
        <f>'Dane przygotowane_19WtN1315_16'!G18</f>
        <v>16.329999999999998</v>
      </c>
      <c r="H18" s="4">
        <f>'Dane przygotowane_19WtN1315_16'!H18</f>
        <v>2.3279000000000001</v>
      </c>
      <c r="I18" s="4">
        <f>'Dane przygotowane_19WtN1315_16'!I18</f>
        <v>121.32</v>
      </c>
    </row>
    <row r="19" spans="1:11" x14ac:dyDescent="0.25">
      <c r="A19" s="2">
        <v>8351</v>
      </c>
      <c r="B19" s="3" t="s">
        <v>22</v>
      </c>
      <c r="C19" s="4">
        <f>'Dane przygotowane_19WtN1315_16'!C19</f>
        <v>363.32</v>
      </c>
      <c r="D19" s="18">
        <f>'Dane przygotowane_19WtN1315_16'!D19</f>
        <v>1.73</v>
      </c>
      <c r="E19" s="18">
        <f>'Dane przygotowane_19WtN1315_16'!M19</f>
        <v>72.861999999999995</v>
      </c>
      <c r="F19" s="18">
        <f>'Dane przygotowane_19WtN1315_16'!N19</f>
        <v>102</v>
      </c>
      <c r="G19" s="4">
        <f>'Dane przygotowane_19WtN1315_16'!G19</f>
        <v>17.670000000000002</v>
      </c>
      <c r="H19" s="4">
        <f>'Dane przygotowane_19WtN1315_16'!H19</f>
        <v>2.4674</v>
      </c>
      <c r="I19" s="4">
        <f>'Dane przygotowane_19WtN1315_16'!I19</f>
        <v>121.11</v>
      </c>
    </row>
    <row r="20" spans="1:11" x14ac:dyDescent="0.25">
      <c r="A20" s="2">
        <v>4094</v>
      </c>
      <c r="B20" s="3" t="s">
        <v>23</v>
      </c>
      <c r="C20" s="4">
        <f>'Dane przygotowane_19WtN1315_16'!C20</f>
        <v>359.11</v>
      </c>
      <c r="D20" s="18">
        <f>'Dane przygotowane_19WtN1315_16'!D20</f>
        <v>11.97</v>
      </c>
      <c r="E20" s="18">
        <f>'Dane przygotowane_19WtN1315_16'!M20</f>
        <v>79.497000000000014</v>
      </c>
      <c r="F20" s="18">
        <f>'Dane przygotowane_19WtN1315_16'!N20</f>
        <v>93</v>
      </c>
      <c r="G20" s="4">
        <f>'Dane przygotowane_19WtN1315_16'!G20</f>
        <v>16</v>
      </c>
      <c r="H20" s="4">
        <f>'Dane przygotowane_19WtN1315_16'!H20</f>
        <v>2.5539000000000001</v>
      </c>
      <c r="I20" s="4">
        <f>'Dane przygotowane_19WtN1315_16'!I20</f>
        <v>119.7</v>
      </c>
    </row>
    <row r="21" spans="1:11" x14ac:dyDescent="0.25">
      <c r="A21" s="2">
        <v>2224</v>
      </c>
      <c r="B21" s="3" t="s">
        <v>24</v>
      </c>
      <c r="C21" s="4">
        <f>'Dane przygotowane_19WtN1315_16'!C21</f>
        <v>354.5</v>
      </c>
      <c r="D21" s="18">
        <f>'Dane przygotowane_19WtN1315_16'!D21</f>
        <v>1.3129999999999999</v>
      </c>
      <c r="E21" s="18">
        <f>'Dane przygotowane_19WtN1315_16'!M21</f>
        <v>74.673000000000002</v>
      </c>
      <c r="F21" s="18">
        <f>'Dane przygotowane_19WtN1315_16'!N21</f>
        <v>45</v>
      </c>
      <c r="G21" s="4">
        <f>'Dane przygotowane_19WtN1315_16'!G21</f>
        <v>13.67</v>
      </c>
      <c r="H21" s="4">
        <f>'Dane przygotowane_19WtN1315_16'!H21</f>
        <v>2.4375</v>
      </c>
      <c r="I21" s="4">
        <f>'Dane przygotowane_19WtN1315_16'!I21</f>
        <v>118.17</v>
      </c>
    </row>
    <row r="22" spans="1:11" x14ac:dyDescent="0.25">
      <c r="A22" s="2">
        <v>5374</v>
      </c>
      <c r="B22" s="3" t="s">
        <v>25</v>
      </c>
      <c r="C22" s="4">
        <f>'Dane przygotowane_19WtN1315_16'!C22</f>
        <v>334.74</v>
      </c>
      <c r="D22" s="18">
        <f>'Dane przygotowane_19WtN1315_16'!D22</f>
        <v>3.7189999999999999</v>
      </c>
      <c r="E22" s="18">
        <f>'Dane przygotowane_19WtN1315_16'!M22</f>
        <v>84.542000000000002</v>
      </c>
      <c r="F22" s="18">
        <f>'Dane przygotowane_19WtN1315_16'!N22</f>
        <v>115</v>
      </c>
      <c r="G22" s="4">
        <f>'Dane przygotowane_19WtN1315_16'!G22</f>
        <v>17.329999999999998</v>
      </c>
      <c r="H22" s="4">
        <f>'Dane przygotowane_19WtN1315_16'!H22</f>
        <v>2.4691999999999998</v>
      </c>
      <c r="I22" s="4">
        <f>'Dane przygotowane_19WtN1315_16'!I22</f>
        <v>111.58</v>
      </c>
    </row>
    <row r="23" spans="1:11" x14ac:dyDescent="0.25">
      <c r="A23" s="2">
        <v>4868</v>
      </c>
      <c r="B23" s="3" t="s">
        <v>26</v>
      </c>
      <c r="C23" s="4">
        <f>'Dane przygotowane_19WtN1315_16'!C23</f>
        <v>328.42</v>
      </c>
      <c r="D23" s="18">
        <f>'Dane przygotowane_19WtN1315_16'!D23</f>
        <v>0.84199999999999997</v>
      </c>
      <c r="E23" s="18">
        <f>'Dane przygotowane_19WtN1315_16'!M23</f>
        <v>88.956000000000017</v>
      </c>
      <c r="F23" s="18">
        <f>'Dane przygotowane_19WtN1315_16'!N23</f>
        <v>115</v>
      </c>
      <c r="G23" s="4">
        <f>'Dane przygotowane_19WtN1315_16'!G23</f>
        <v>16</v>
      </c>
      <c r="H23" s="4">
        <f>'Dane przygotowane_19WtN1315_16'!H23</f>
        <v>2.5041000000000002</v>
      </c>
      <c r="I23" s="4">
        <f>'Dane przygotowane_19WtN1315_16'!I23</f>
        <v>109.47</v>
      </c>
    </row>
    <row r="24" spans="1:11" x14ac:dyDescent="0.25">
      <c r="A24" s="2">
        <v>3491</v>
      </c>
      <c r="B24" s="3" t="s">
        <v>27</v>
      </c>
      <c r="C24" s="4">
        <f>'Dane przygotowane_19WtN1315_16'!C24</f>
        <v>322.49</v>
      </c>
      <c r="D24" s="18">
        <f>'Dane przygotowane_19WtN1315_16'!D24</f>
        <v>1.536</v>
      </c>
      <c r="E24" s="18">
        <f>'Dane przygotowane_19WtN1315_16'!M24</f>
        <v>94.02600000000001</v>
      </c>
      <c r="F24" s="18">
        <f>'Dane przygotowane_19WtN1315_16'!N24</f>
        <v>0</v>
      </c>
      <c r="G24" s="4">
        <f>'Dane przygotowane_19WtN1315_16'!G24</f>
        <v>16.329999999999998</v>
      </c>
      <c r="H24" s="4">
        <f>'Dane przygotowane_19WtN1315_16'!H24</f>
        <v>2.5577999999999999</v>
      </c>
      <c r="I24" s="4">
        <f>'Dane przygotowane_19WtN1315_16'!I24</f>
        <v>107.5</v>
      </c>
    </row>
    <row r="25" spans="1:11" x14ac:dyDescent="0.25">
      <c r="A25" s="2">
        <v>9200</v>
      </c>
      <c r="B25" s="3" t="s">
        <v>28</v>
      </c>
      <c r="C25" s="4">
        <f>'Dane przygotowane_19WtN1315_16'!C25</f>
        <v>321.08999999999997</v>
      </c>
      <c r="D25" s="18">
        <f>'Dane przygotowane_19WtN1315_16'!D25</f>
        <v>10.702999999999999</v>
      </c>
      <c r="E25" s="18">
        <f>'Dane przygotowane_19WtN1315_16'!M25</f>
        <v>89.768000000000001</v>
      </c>
      <c r="F25" s="18">
        <f>'Dane przygotowane_19WtN1315_16'!N25</f>
        <v>102</v>
      </c>
      <c r="G25" s="4">
        <f>'Dane przygotowane_19WtN1315_16'!G25</f>
        <v>15</v>
      </c>
      <c r="H25" s="4">
        <f>'Dane przygotowane_19WtN1315_16'!H25</f>
        <v>2.4634999999999998</v>
      </c>
      <c r="I25" s="4">
        <f>'Dane przygotowane_19WtN1315_16'!I25</f>
        <v>107.03</v>
      </c>
    </row>
    <row r="30" spans="1:11" x14ac:dyDescent="0.25">
      <c r="B30" s="28" t="s">
        <v>63</v>
      </c>
      <c r="K30" s="28" t="s">
        <v>65</v>
      </c>
    </row>
    <row r="31" spans="1:11" x14ac:dyDescent="0.25">
      <c r="E31" s="28" t="s">
        <v>62</v>
      </c>
      <c r="F31" s="28" t="s">
        <v>68</v>
      </c>
    </row>
  </sheetData>
  <hyperlinks>
    <hyperlink ref="E31" location="MenuNawigacyjne_19WtN1315_16!A1" display="Menu" xr:uid="{9626E1A5-2255-4021-9E58-7CA4E2B8B4CD}"/>
    <hyperlink ref="B30" location="'Wartość idealna_19WtN1315_16'!A1" display="Wartość idealna_19WtN1315_16" xr:uid="{4EF162BF-7385-46E3-9E98-D1B2DB760353}"/>
    <hyperlink ref="K30" location="Normalizacje_19WtN1315_16!A1" display="Normalizacje_19WtN1315_16" xr:uid="{823FBAD5-B532-449D-975F-8610918C9766}"/>
    <hyperlink ref="F31" location="Podsumowanie_19WtN1315_16!A1" display="Podsumowanie_19WtN1315_16" xr:uid="{C59BC8F8-DA7A-4383-A099-55D7CC8D73E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EC41-AC7D-4675-BCEF-4720509E0755}">
  <dimension ref="A1:Y34"/>
  <sheetViews>
    <sheetView workbookViewId="0">
      <selection activeCell="D46" sqref="D46"/>
    </sheetView>
  </sheetViews>
  <sheetFormatPr defaultRowHeight="15" x14ac:dyDescent="0.25"/>
  <cols>
    <col min="1" max="1" width="5.140625" bestFit="1" customWidth="1"/>
    <col min="2" max="2" width="49.85546875" bestFit="1" customWidth="1"/>
    <col min="11" max="11" width="9.85546875" bestFit="1" customWidth="1"/>
  </cols>
  <sheetData>
    <row r="1" spans="1:25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35</v>
      </c>
      <c r="S1" s="1" t="s">
        <v>36</v>
      </c>
    </row>
    <row r="2" spans="1:25" x14ac:dyDescent="0.25">
      <c r="B2" s="17" t="s">
        <v>58</v>
      </c>
      <c r="C2" s="8" t="s">
        <v>30</v>
      </c>
      <c r="D2" s="8" t="s">
        <v>30</v>
      </c>
      <c r="E2" s="8" t="s">
        <v>30</v>
      </c>
      <c r="F2" s="8" t="s">
        <v>30</v>
      </c>
      <c r="G2" s="8" t="s">
        <v>30</v>
      </c>
      <c r="H2" s="8" t="s">
        <v>30</v>
      </c>
      <c r="I2" s="8" t="s">
        <v>30</v>
      </c>
    </row>
    <row r="5" spans="1:25" x14ac:dyDescent="0.25">
      <c r="A5" s="1" t="s">
        <v>0</v>
      </c>
      <c r="B5" s="17" t="s">
        <v>1</v>
      </c>
    </row>
    <row r="6" spans="1:25" x14ac:dyDescent="0.25">
      <c r="A6">
        <v>4021</v>
      </c>
      <c r="B6" t="s">
        <v>9</v>
      </c>
      <c r="C6">
        <f>Tendencje_19WtN1315_16!C6</f>
        <v>554.23</v>
      </c>
      <c r="D6">
        <f>Tendencje_19WtN1315_16!D6</f>
        <v>6.1580000000000004</v>
      </c>
      <c r="E6">
        <f>Tendencje_19WtN1315_16!E6</f>
        <v>0</v>
      </c>
      <c r="F6">
        <f>Tendencje_19WtN1315_16!F6</f>
        <v>84</v>
      </c>
      <c r="G6">
        <f>Tendencje_19WtN1315_16!G6</f>
        <v>22.67</v>
      </c>
      <c r="H6">
        <f>Tendencje_19WtN1315_16!H6</f>
        <v>2.5179999999999998</v>
      </c>
      <c r="I6">
        <f>Tendencje_19WtN1315_16!I6</f>
        <v>184.74</v>
      </c>
      <c r="K6" s="11">
        <f t="shared" ref="K6:K25" si="0">C6/ABS(C$27)</f>
        <v>1</v>
      </c>
      <c r="L6" s="11">
        <f t="shared" ref="L6:L25" si="1">D6/ABS(D$27)</f>
        <v>0.47126348817632208</v>
      </c>
      <c r="M6" s="11">
        <f t="shared" ref="M6:M25" si="2">E6/ABS(E$27)</f>
        <v>0</v>
      </c>
      <c r="N6" s="11">
        <f t="shared" ref="N6:N25" si="3">F6/ABS(F$27)</f>
        <v>0.73043478260869565</v>
      </c>
      <c r="O6" s="11">
        <f t="shared" ref="O6:O25" si="4">G6/ABS(G$27)</f>
        <v>1</v>
      </c>
      <c r="P6" s="11">
        <f t="shared" ref="P6:P25" si="5">H6/ABS(H$27)</f>
        <v>0.94060515502428077</v>
      </c>
      <c r="Q6" s="11">
        <f t="shared" ref="Q6:Q25" si="6">I6/ABS(I$27)</f>
        <v>1</v>
      </c>
      <c r="S6" s="11">
        <f t="shared" ref="S6:S25" si="7">(C6-C$28)/(C$27-C$28)</f>
        <v>1</v>
      </c>
      <c r="T6" s="11">
        <f t="shared" ref="T6:T25" si="8">(D6-D$28)/(D$27-D$28)</f>
        <v>0.47126348817632208</v>
      </c>
      <c r="U6" s="11">
        <f t="shared" ref="U6:U25" si="9">(E6-E$28)/(E$27-E$28)</f>
        <v>0</v>
      </c>
      <c r="V6" s="11">
        <f t="shared" ref="V6:V25" si="10">(F6-F$28)/(F$27-F$28)</f>
        <v>0.73043478260869565</v>
      </c>
      <c r="W6" s="11">
        <f t="shared" ref="W6:W25" si="11">(G6-G$28)/(G$27-G$28)</f>
        <v>1</v>
      </c>
      <c r="X6" s="11">
        <f t="shared" ref="X6:X25" si="12">(H6-H$28)/(H$27-H$28)</f>
        <v>0.54454311085648732</v>
      </c>
      <c r="Y6" s="11">
        <f t="shared" ref="Y6:Y25" si="13">(I6-I$28)/(I$27-I$28)</f>
        <v>1</v>
      </c>
    </row>
    <row r="7" spans="1:25" x14ac:dyDescent="0.25">
      <c r="A7">
        <v>5295</v>
      </c>
      <c r="B7" t="s">
        <v>10</v>
      </c>
      <c r="C7">
        <f>Tendencje_19WtN1315_16!C7</f>
        <v>510.02</v>
      </c>
      <c r="D7">
        <f>Tendencje_19WtN1315_16!D7</f>
        <v>5.6669999999999998</v>
      </c>
      <c r="E7">
        <f>Tendencje_19WtN1315_16!E7</f>
        <v>12.77800000000002</v>
      </c>
      <c r="F7">
        <f>Tendencje_19WtN1315_16!F7</f>
        <v>102</v>
      </c>
      <c r="G7">
        <f>Tendencje_19WtN1315_16!G7</f>
        <v>21.33</v>
      </c>
      <c r="H7">
        <f>Tendencje_19WtN1315_16!H7</f>
        <v>2.4599000000000002</v>
      </c>
      <c r="I7">
        <f>Tendencje_19WtN1315_16!I7</f>
        <v>170.01</v>
      </c>
      <c r="K7" s="11">
        <f t="shared" si="0"/>
        <v>0.92023167277123208</v>
      </c>
      <c r="L7" s="11">
        <f t="shared" si="1"/>
        <v>0.43368791612458862</v>
      </c>
      <c r="M7" s="11">
        <f t="shared" si="2"/>
        <v>0.13589858124348606</v>
      </c>
      <c r="N7" s="11">
        <f t="shared" si="3"/>
        <v>0.88695652173913042</v>
      </c>
      <c r="O7" s="11">
        <f t="shared" si="4"/>
        <v>0.94089104543449475</v>
      </c>
      <c r="P7" s="11">
        <f t="shared" si="5"/>
        <v>0.91890175569667543</v>
      </c>
      <c r="Q7" s="11">
        <f t="shared" si="6"/>
        <v>0.92026632023384203</v>
      </c>
      <c r="S7" s="11">
        <f t="shared" si="7"/>
        <v>0.81037145063052229</v>
      </c>
      <c r="T7" s="11">
        <f t="shared" si="8"/>
        <v>0.43368791612458862</v>
      </c>
      <c r="U7" s="11">
        <f t="shared" si="9"/>
        <v>0.13589858124348606</v>
      </c>
      <c r="V7" s="11">
        <f t="shared" si="10"/>
        <v>0.88695652173913042</v>
      </c>
      <c r="W7" s="11">
        <f t="shared" si="11"/>
        <v>0.85111111111111071</v>
      </c>
      <c r="X7" s="11">
        <f t="shared" si="12"/>
        <v>0.37811515325121781</v>
      </c>
      <c r="Y7" s="11">
        <f t="shared" si="13"/>
        <v>0.81044910564920836</v>
      </c>
    </row>
    <row r="8" spans="1:25" x14ac:dyDescent="0.25">
      <c r="A8">
        <v>7862</v>
      </c>
      <c r="B8" t="s">
        <v>11</v>
      </c>
      <c r="C8">
        <f>Tendencje_19WtN1315_16!C8</f>
        <v>499.88</v>
      </c>
      <c r="D8">
        <f>Tendencje_19WtN1315_16!D8</f>
        <v>5.5540000000000003</v>
      </c>
      <c r="E8">
        <f>Tendencje_19WtN1315_16!E8</f>
        <v>20.01600000000002</v>
      </c>
      <c r="F8">
        <f>Tendencje_19WtN1315_16!F8</f>
        <v>84</v>
      </c>
      <c r="G8">
        <f>Tendencje_19WtN1315_16!G8</f>
        <v>18.329999999999998</v>
      </c>
      <c r="H8">
        <f>Tendencje_19WtN1315_16!H8</f>
        <v>2.4982000000000002</v>
      </c>
      <c r="I8">
        <f>Tendencje_19WtN1315_16!I8</f>
        <v>166.63</v>
      </c>
      <c r="K8" s="11">
        <f t="shared" si="0"/>
        <v>0.90193601934215029</v>
      </c>
      <c r="L8" s="11">
        <f t="shared" si="1"/>
        <v>0.42504017754649115</v>
      </c>
      <c r="M8" s="11">
        <f t="shared" si="2"/>
        <v>0.21287728926041752</v>
      </c>
      <c r="N8" s="11">
        <f t="shared" si="3"/>
        <v>0.73043478260869565</v>
      </c>
      <c r="O8" s="11">
        <f t="shared" si="4"/>
        <v>0.80855756506396104</v>
      </c>
      <c r="P8" s="11">
        <f t="shared" si="5"/>
        <v>0.93320881583862536</v>
      </c>
      <c r="Q8" s="11">
        <f t="shared" si="6"/>
        <v>0.9019703366894013</v>
      </c>
      <c r="S8" s="11">
        <f t="shared" si="7"/>
        <v>0.76687827056704116</v>
      </c>
      <c r="T8" s="11">
        <f t="shared" si="8"/>
        <v>0.42504017754649115</v>
      </c>
      <c r="U8" s="11">
        <f t="shared" si="9"/>
        <v>0.21287728926041752</v>
      </c>
      <c r="V8" s="11">
        <f t="shared" si="10"/>
        <v>0.73043478260869565</v>
      </c>
      <c r="W8" s="11">
        <f t="shared" si="11"/>
        <v>0.51777777777777745</v>
      </c>
      <c r="X8" s="11">
        <f t="shared" si="12"/>
        <v>0.4878258378688059</v>
      </c>
      <c r="Y8" s="11">
        <f t="shared" si="13"/>
        <v>0.76695405996654209</v>
      </c>
    </row>
    <row r="9" spans="1:25" x14ac:dyDescent="0.25">
      <c r="A9">
        <v>4727</v>
      </c>
      <c r="B9" t="s">
        <v>12</v>
      </c>
      <c r="C9">
        <f>Tendencje_19WtN1315_16!C9</f>
        <v>492.07</v>
      </c>
      <c r="D9">
        <f>Tendencje_19WtN1315_16!D9</f>
        <v>1.093</v>
      </c>
      <c r="E9">
        <f>Tendencje_19WtN1315_16!E9</f>
        <v>25.072000000000003</v>
      </c>
      <c r="F9">
        <f>Tendencje_19WtN1315_16!F9</f>
        <v>115</v>
      </c>
      <c r="G9">
        <f>Tendencje_19WtN1315_16!G9</f>
        <v>20.67</v>
      </c>
      <c r="H9">
        <f>Tendencje_19WtN1315_16!H9</f>
        <v>2.5230000000000001</v>
      </c>
      <c r="I9">
        <f>Tendencje_19WtN1315_16!I9</f>
        <v>164.02</v>
      </c>
      <c r="K9" s="11">
        <f t="shared" si="0"/>
        <v>0.88784439673059912</v>
      </c>
      <c r="L9" s="11">
        <f t="shared" si="1"/>
        <v>8.3645825361597911E-2</v>
      </c>
      <c r="M9" s="11">
        <f t="shared" si="2"/>
        <v>0.26664965009678177</v>
      </c>
      <c r="N9" s="11">
        <f t="shared" si="3"/>
        <v>1</v>
      </c>
      <c r="O9" s="11">
        <f t="shared" si="4"/>
        <v>0.91177767975297752</v>
      </c>
      <c r="P9" s="11">
        <f t="shared" si="5"/>
        <v>0.94247291744490103</v>
      </c>
      <c r="Q9" s="11">
        <f t="shared" si="6"/>
        <v>0.88784237306484792</v>
      </c>
      <c r="S9" s="11">
        <f t="shared" si="7"/>
        <v>0.7333790855280089</v>
      </c>
      <c r="T9" s="11">
        <f t="shared" si="8"/>
        <v>8.3645825361597911E-2</v>
      </c>
      <c r="U9" s="11">
        <f t="shared" si="9"/>
        <v>0.26664965009678177</v>
      </c>
      <c r="V9" s="11">
        <f t="shared" si="10"/>
        <v>1</v>
      </c>
      <c r="W9" s="11">
        <f t="shared" si="11"/>
        <v>0.77777777777777779</v>
      </c>
      <c r="X9" s="11">
        <f t="shared" si="12"/>
        <v>0.5588656545402465</v>
      </c>
      <c r="Y9" s="11">
        <f t="shared" si="13"/>
        <v>0.73336764895122897</v>
      </c>
    </row>
    <row r="10" spans="1:25" x14ac:dyDescent="0.25">
      <c r="A10">
        <v>8452</v>
      </c>
      <c r="B10" t="s">
        <v>13</v>
      </c>
      <c r="C10">
        <f>Tendencje_19WtN1315_16!C10</f>
        <v>448.27</v>
      </c>
      <c r="D10">
        <f>Tendencje_19WtN1315_16!D10</f>
        <v>1.149</v>
      </c>
      <c r="E10">
        <f>Tendencje_19WtN1315_16!E10</f>
        <v>50.900000000000006</v>
      </c>
      <c r="F10">
        <f>Tendencje_19WtN1315_16!F10</f>
        <v>86</v>
      </c>
      <c r="G10">
        <f>Tendencje_19WtN1315_16!G10</f>
        <v>15</v>
      </c>
      <c r="H10">
        <f>Tendencje_19WtN1315_16!H10</f>
        <v>2.6492</v>
      </c>
      <c r="I10">
        <f>Tendencje_19WtN1315_16!I10</f>
        <v>149.41999999999999</v>
      </c>
      <c r="K10" s="11">
        <f t="shared" si="0"/>
        <v>0.8088158345813109</v>
      </c>
      <c r="L10" s="11">
        <f t="shared" si="1"/>
        <v>8.7931430320655091E-2</v>
      </c>
      <c r="M10" s="11">
        <f t="shared" si="2"/>
        <v>0.54133962946419079</v>
      </c>
      <c r="N10" s="11">
        <f t="shared" si="3"/>
        <v>0.74782608695652175</v>
      </c>
      <c r="O10" s="11">
        <f t="shared" si="4"/>
        <v>0.6616674018526687</v>
      </c>
      <c r="P10" s="11">
        <f t="shared" si="5"/>
        <v>0.98961524094135223</v>
      </c>
      <c r="Q10" s="11">
        <f t="shared" si="6"/>
        <v>0.80881238497347618</v>
      </c>
      <c r="S10" s="11">
        <f t="shared" si="7"/>
        <v>0.5455091361413742</v>
      </c>
      <c r="T10" s="11">
        <f t="shared" si="8"/>
        <v>8.7931430320655091E-2</v>
      </c>
      <c r="U10" s="11">
        <f t="shared" si="9"/>
        <v>0.54133962946419079</v>
      </c>
      <c r="V10" s="11">
        <f t="shared" si="10"/>
        <v>0.74782608695652175</v>
      </c>
      <c r="W10" s="11">
        <f t="shared" si="11"/>
        <v>0.14777777777777776</v>
      </c>
      <c r="X10" s="11">
        <f t="shared" si="12"/>
        <v>0.92036665711830412</v>
      </c>
      <c r="Y10" s="11">
        <f t="shared" si="13"/>
        <v>0.54548964097284758</v>
      </c>
    </row>
    <row r="11" spans="1:25" x14ac:dyDescent="0.25">
      <c r="A11">
        <v>5174</v>
      </c>
      <c r="B11" t="s">
        <v>14</v>
      </c>
      <c r="C11">
        <f>Tendencje_19WtN1315_16!C11</f>
        <v>427.4</v>
      </c>
      <c r="D11">
        <f>Tendencje_19WtN1315_16!D11</f>
        <v>4.7489999999999997</v>
      </c>
      <c r="E11">
        <f>Tendencje_19WtN1315_16!E11</f>
        <v>48.489000000000004</v>
      </c>
      <c r="F11">
        <f>Tendencje_19WtN1315_16!F11</f>
        <v>102</v>
      </c>
      <c r="G11">
        <f>Tendencje_19WtN1315_16!G11</f>
        <v>20</v>
      </c>
      <c r="H11">
        <f>Tendencje_19WtN1315_16!H11</f>
        <v>2.4904000000000002</v>
      </c>
      <c r="I11">
        <f>Tendencje_19WtN1315_16!I11</f>
        <v>142.47</v>
      </c>
      <c r="K11" s="11">
        <f t="shared" si="0"/>
        <v>0.77115998773072547</v>
      </c>
      <c r="L11" s="11">
        <f t="shared" si="1"/>
        <v>0.36343460626004437</v>
      </c>
      <c r="M11" s="11">
        <f t="shared" si="2"/>
        <v>0.51569778571884373</v>
      </c>
      <c r="N11" s="11">
        <f t="shared" si="3"/>
        <v>0.88695652173913042</v>
      </c>
      <c r="O11" s="11">
        <f t="shared" si="4"/>
        <v>0.8822232024702249</v>
      </c>
      <c r="P11" s="11">
        <f t="shared" si="5"/>
        <v>0.93029510646245805</v>
      </c>
      <c r="Q11" s="11">
        <f t="shared" si="6"/>
        <v>0.77119194543683012</v>
      </c>
      <c r="S11" s="11">
        <f t="shared" si="7"/>
        <v>0.45599210774641841</v>
      </c>
      <c r="T11" s="11">
        <f t="shared" si="8"/>
        <v>0.36343460626004437</v>
      </c>
      <c r="U11" s="11">
        <f t="shared" si="9"/>
        <v>0.51569778571884373</v>
      </c>
      <c r="V11" s="11">
        <f t="shared" si="10"/>
        <v>0.88695652173913042</v>
      </c>
      <c r="W11" s="11">
        <f t="shared" si="11"/>
        <v>0.70333333333333325</v>
      </c>
      <c r="X11" s="11">
        <f t="shared" si="12"/>
        <v>0.46548266972214297</v>
      </c>
      <c r="Y11" s="11">
        <f t="shared" si="13"/>
        <v>0.45605456183245391</v>
      </c>
    </row>
    <row r="12" spans="1:25" x14ac:dyDescent="0.25">
      <c r="A12">
        <v>7702</v>
      </c>
      <c r="B12" t="s">
        <v>15</v>
      </c>
      <c r="C12">
        <f>Tendencje_19WtN1315_16!C12</f>
        <v>420.45</v>
      </c>
      <c r="D12">
        <f>Tendencje_19WtN1315_16!D12</f>
        <v>4.6719999999999997</v>
      </c>
      <c r="E12">
        <f>Tendencje_19WtN1315_16!E12</f>
        <v>56.278999999999996</v>
      </c>
      <c r="F12">
        <f>Tendencje_19WtN1315_16!F12</f>
        <v>94</v>
      </c>
      <c r="G12">
        <f>Tendencje_19WtN1315_16!G12</f>
        <v>17.670000000000002</v>
      </c>
      <c r="H12">
        <f>Tendencje_19WtN1315_16!H12</f>
        <v>2.5663999999999998</v>
      </c>
      <c r="I12">
        <f>Tendencje_19WtN1315_16!I12</f>
        <v>140.15</v>
      </c>
      <c r="K12" s="11">
        <f t="shared" si="0"/>
        <v>0.75862006748100963</v>
      </c>
      <c r="L12" s="11">
        <f t="shared" si="1"/>
        <v>0.35754189944134074</v>
      </c>
      <c r="M12" s="11">
        <f t="shared" si="2"/>
        <v>0.59854721034607439</v>
      </c>
      <c r="N12" s="11">
        <f t="shared" si="3"/>
        <v>0.81739130434782614</v>
      </c>
      <c r="O12" s="11">
        <f t="shared" si="4"/>
        <v>0.7794441993824438</v>
      </c>
      <c r="P12" s="11">
        <f t="shared" si="5"/>
        <v>0.95868509525588341</v>
      </c>
      <c r="Q12" s="11">
        <f t="shared" si="6"/>
        <v>0.75863375554833823</v>
      </c>
      <c r="S12" s="11">
        <f t="shared" si="7"/>
        <v>0.42618169340310541</v>
      </c>
      <c r="T12" s="11">
        <f t="shared" si="8"/>
        <v>0.35754189944134074</v>
      </c>
      <c r="U12" s="11">
        <f t="shared" si="9"/>
        <v>0.59854721034607439</v>
      </c>
      <c r="V12" s="11">
        <f t="shared" si="10"/>
        <v>0.81739130434782614</v>
      </c>
      <c r="W12" s="11">
        <f t="shared" si="11"/>
        <v>0.44444444444444453</v>
      </c>
      <c r="X12" s="11">
        <f t="shared" si="12"/>
        <v>0.68318533371526713</v>
      </c>
      <c r="Y12" s="11">
        <f t="shared" si="13"/>
        <v>0.4261999742632866</v>
      </c>
    </row>
    <row r="13" spans="1:25" x14ac:dyDescent="0.25">
      <c r="A13">
        <v>7234</v>
      </c>
      <c r="B13" t="s">
        <v>16</v>
      </c>
      <c r="C13">
        <f>Tendencje_19WtN1315_16!C13</f>
        <v>412.89</v>
      </c>
      <c r="D13">
        <f>Tendencje_19WtN1315_16!D13</f>
        <v>4.5880000000000001</v>
      </c>
      <c r="E13">
        <f>Tendencje_19WtN1315_16!E13</f>
        <v>46.213999999999999</v>
      </c>
      <c r="F13">
        <f>Tendencje_19WtN1315_16!F13</f>
        <v>93</v>
      </c>
      <c r="G13">
        <f>Tendencje_19WtN1315_16!G13</f>
        <v>15.67</v>
      </c>
      <c r="H13">
        <f>Tendencje_19WtN1315_16!H13</f>
        <v>2.3744000000000001</v>
      </c>
      <c r="I13">
        <f>Tendencje_19WtN1315_16!I13</f>
        <v>137.63</v>
      </c>
      <c r="K13" s="11">
        <f t="shared" si="0"/>
        <v>0.74497952113743382</v>
      </c>
      <c r="L13" s="11">
        <f t="shared" si="1"/>
        <v>0.35111349200275505</v>
      </c>
      <c r="M13" s="11">
        <f t="shared" si="2"/>
        <v>0.49150235041371526</v>
      </c>
      <c r="N13" s="11">
        <f t="shared" si="3"/>
        <v>0.80869565217391304</v>
      </c>
      <c r="O13" s="11">
        <f t="shared" si="4"/>
        <v>0.69122187913542121</v>
      </c>
      <c r="P13" s="11">
        <f t="shared" si="5"/>
        <v>0.88696301830407176</v>
      </c>
      <c r="Q13" s="11">
        <f t="shared" si="6"/>
        <v>0.74499296308325202</v>
      </c>
      <c r="S13" s="11">
        <f t="shared" si="7"/>
        <v>0.39375482542678214</v>
      </c>
      <c r="T13" s="11">
        <f t="shared" si="8"/>
        <v>0.35111349200275505</v>
      </c>
      <c r="U13" s="11">
        <f t="shared" si="9"/>
        <v>0.49150235041371526</v>
      </c>
      <c r="V13" s="11">
        <f t="shared" si="10"/>
        <v>0.80869565217391304</v>
      </c>
      <c r="W13" s="11">
        <f t="shared" si="11"/>
        <v>0.22222222222222218</v>
      </c>
      <c r="X13" s="11">
        <f t="shared" si="12"/>
        <v>0.13319965625895155</v>
      </c>
      <c r="Y13" s="11">
        <f t="shared" si="13"/>
        <v>0.39377171535194944</v>
      </c>
    </row>
    <row r="14" spans="1:25" x14ac:dyDescent="0.25">
      <c r="A14">
        <v>1720</v>
      </c>
      <c r="B14" t="s">
        <v>17</v>
      </c>
      <c r="C14">
        <f>Tendencje_19WtN1315_16!C14</f>
        <v>406.19</v>
      </c>
      <c r="D14">
        <f>Tendencje_19WtN1315_16!D14</f>
        <v>4.5129999999999999</v>
      </c>
      <c r="E14">
        <f>Tendencje_19WtN1315_16!E14</f>
        <v>59.037000000000006</v>
      </c>
      <c r="F14">
        <f>Tendencje_19WtN1315_16!F14</f>
        <v>115</v>
      </c>
      <c r="G14">
        <f>Tendencje_19WtN1315_16!G14</f>
        <v>17.670000000000002</v>
      </c>
      <c r="H14">
        <f>Tendencje_19WtN1315_16!H14</f>
        <v>2.5217999999999998</v>
      </c>
      <c r="I14">
        <f>Tendencje_19WtN1315_16!I14</f>
        <v>135.4</v>
      </c>
      <c r="K14" s="11">
        <f t="shared" si="0"/>
        <v>0.73289067715569345</v>
      </c>
      <c r="L14" s="11">
        <f t="shared" si="1"/>
        <v>0.34537384250401776</v>
      </c>
      <c r="M14" s="11">
        <f t="shared" si="2"/>
        <v>0.62787952268521474</v>
      </c>
      <c r="N14" s="11">
        <f t="shared" si="3"/>
        <v>1</v>
      </c>
      <c r="O14" s="11">
        <f t="shared" si="4"/>
        <v>0.7794441993824438</v>
      </c>
      <c r="P14" s="11">
        <f t="shared" si="5"/>
        <v>0.94202465446395212</v>
      </c>
      <c r="Q14" s="11">
        <f t="shared" si="6"/>
        <v>0.73292194435422753</v>
      </c>
      <c r="S14" s="11">
        <f t="shared" si="7"/>
        <v>0.3650167281461783</v>
      </c>
      <c r="T14" s="11">
        <f t="shared" si="8"/>
        <v>0.34537384250401776</v>
      </c>
      <c r="U14" s="11">
        <f t="shared" si="9"/>
        <v>0.62787952268521474</v>
      </c>
      <c r="V14" s="11">
        <f t="shared" si="10"/>
        <v>1</v>
      </c>
      <c r="W14" s="11">
        <f t="shared" si="11"/>
        <v>0.44444444444444453</v>
      </c>
      <c r="X14" s="11">
        <f t="shared" si="12"/>
        <v>0.55542824405614366</v>
      </c>
      <c r="Y14" s="11">
        <f t="shared" si="13"/>
        <v>0.36507527988675847</v>
      </c>
    </row>
    <row r="15" spans="1:25" x14ac:dyDescent="0.25">
      <c r="A15">
        <v>2769</v>
      </c>
      <c r="B15" t="s">
        <v>18</v>
      </c>
      <c r="C15">
        <f>Tendencje_19WtN1315_16!C15</f>
        <v>392.02</v>
      </c>
      <c r="D15">
        <f>Tendencje_19WtN1315_16!D15</f>
        <v>13.067</v>
      </c>
      <c r="E15">
        <f>Tendencje_19WtN1315_16!E15</f>
        <v>73.667000000000002</v>
      </c>
      <c r="F15">
        <f>Tendencje_19WtN1315_16!F15</f>
        <v>98</v>
      </c>
      <c r="G15">
        <f>Tendencje_19WtN1315_16!G15</f>
        <v>17.670000000000002</v>
      </c>
      <c r="H15">
        <f>Tendencje_19WtN1315_16!H15</f>
        <v>2.677</v>
      </c>
      <c r="I15">
        <f>Tendencje_19WtN1315_16!I15</f>
        <v>130.66999999999999</v>
      </c>
      <c r="K15" s="11">
        <f t="shared" si="0"/>
        <v>0.70732367428684839</v>
      </c>
      <c r="L15" s="11">
        <f t="shared" si="1"/>
        <v>1</v>
      </c>
      <c r="M15" s="11">
        <f t="shared" si="2"/>
        <v>0.78347478357050171</v>
      </c>
      <c r="N15" s="11">
        <f t="shared" si="3"/>
        <v>0.85217391304347823</v>
      </c>
      <c r="O15" s="11">
        <f t="shared" si="4"/>
        <v>0.7794441993824438</v>
      </c>
      <c r="P15" s="11">
        <f t="shared" si="5"/>
        <v>1</v>
      </c>
      <c r="Q15" s="11">
        <f t="shared" si="6"/>
        <v>0.70731839341777625</v>
      </c>
      <c r="S15" s="11">
        <f t="shared" si="7"/>
        <v>0.30423779703182635</v>
      </c>
      <c r="T15" s="11">
        <f t="shared" si="8"/>
        <v>1</v>
      </c>
      <c r="U15" s="11">
        <f t="shared" si="9"/>
        <v>0.78347478357050171</v>
      </c>
      <c r="V15" s="11">
        <f t="shared" si="10"/>
        <v>0.85217391304347823</v>
      </c>
      <c r="W15" s="11">
        <f t="shared" si="11"/>
        <v>0.44444444444444453</v>
      </c>
      <c r="X15" s="11">
        <f t="shared" si="12"/>
        <v>1</v>
      </c>
      <c r="Y15" s="11">
        <f t="shared" si="13"/>
        <v>0.30420795264444711</v>
      </c>
    </row>
    <row r="16" spans="1:25" x14ac:dyDescent="0.25">
      <c r="A16">
        <v>1850</v>
      </c>
      <c r="B16" t="s">
        <v>19</v>
      </c>
      <c r="C16">
        <f>Tendencje_19WtN1315_16!C16</f>
        <v>390.46</v>
      </c>
      <c r="D16">
        <f>Tendencje_19WtN1315_16!D16</f>
        <v>1.0009999999999999</v>
      </c>
      <c r="E16">
        <f>Tendencje_19WtN1315_16!E16</f>
        <v>66.924000000000007</v>
      </c>
      <c r="F16">
        <f>Tendencje_19WtN1315_16!F16</f>
        <v>115</v>
      </c>
      <c r="G16">
        <f>Tendencje_19WtN1315_16!G16</f>
        <v>18</v>
      </c>
      <c r="H16">
        <f>Tendencje_19WtN1315_16!H16</f>
        <v>2.5489000000000002</v>
      </c>
      <c r="I16">
        <f>Tendencje_19WtN1315_16!I16</f>
        <v>130.15</v>
      </c>
      <c r="K16" s="11">
        <f t="shared" si="0"/>
        <v>0.70450895837468197</v>
      </c>
      <c r="L16" s="11">
        <f t="shared" si="1"/>
        <v>7.6605188643146846E-2</v>
      </c>
      <c r="M16" s="11">
        <f t="shared" si="2"/>
        <v>0.71176057686171912</v>
      </c>
      <c r="N16" s="11">
        <f t="shared" si="3"/>
        <v>1</v>
      </c>
      <c r="O16" s="11">
        <f t="shared" si="4"/>
        <v>0.79400088222320242</v>
      </c>
      <c r="P16" s="11">
        <f t="shared" si="5"/>
        <v>0.95214792678371318</v>
      </c>
      <c r="Q16" s="11">
        <f t="shared" si="6"/>
        <v>0.70450362671863154</v>
      </c>
      <c r="S16" s="11">
        <f t="shared" si="7"/>
        <v>0.29754653856052155</v>
      </c>
      <c r="T16" s="11">
        <f t="shared" si="8"/>
        <v>7.6605188643146846E-2</v>
      </c>
      <c r="U16" s="11">
        <f t="shared" si="9"/>
        <v>0.71176057686171912</v>
      </c>
      <c r="V16" s="11">
        <f t="shared" si="10"/>
        <v>1</v>
      </c>
      <c r="W16" s="11">
        <f t="shared" si="11"/>
        <v>0.48111111111111104</v>
      </c>
      <c r="X16" s="11">
        <f t="shared" si="12"/>
        <v>0.63305643082211427</v>
      </c>
      <c r="Y16" s="11">
        <f t="shared" si="13"/>
        <v>0.29751640715480637</v>
      </c>
    </row>
    <row r="17" spans="1:25" x14ac:dyDescent="0.25">
      <c r="A17">
        <v>1415</v>
      </c>
      <c r="B17" t="s">
        <v>20</v>
      </c>
      <c r="C17">
        <f>Tendencje_19WtN1315_16!C17</f>
        <v>387.63</v>
      </c>
      <c r="D17">
        <f>Tendencje_19WtN1315_16!D17</f>
        <v>2.5840000000000001</v>
      </c>
      <c r="E17">
        <f>Tendencje_19WtN1315_16!E17</f>
        <v>62.120000000000005</v>
      </c>
      <c r="F17">
        <f>Tendencje_19WtN1315_16!F17</f>
        <v>94</v>
      </c>
      <c r="G17">
        <f>Tendencje_19WtN1315_16!G17</f>
        <v>19.670000000000002</v>
      </c>
      <c r="H17">
        <f>Tendencje_19WtN1315_16!H17</f>
        <v>2.4535</v>
      </c>
      <c r="I17">
        <f>Tendencje_19WtN1315_16!I17</f>
        <v>129.21</v>
      </c>
      <c r="K17" s="11">
        <f t="shared" si="0"/>
        <v>0.69940277502120052</v>
      </c>
      <c r="L17" s="11">
        <f t="shared" si="1"/>
        <v>0.19775005739649498</v>
      </c>
      <c r="M17" s="11">
        <f t="shared" si="2"/>
        <v>0.66066832578223045</v>
      </c>
      <c r="N17" s="11">
        <f t="shared" si="3"/>
        <v>0.81739130434782614</v>
      </c>
      <c r="O17" s="11">
        <f t="shared" si="4"/>
        <v>0.86766651962946628</v>
      </c>
      <c r="P17" s="11">
        <f t="shared" si="5"/>
        <v>0.91651101979828165</v>
      </c>
      <c r="Q17" s="11">
        <f t="shared" si="6"/>
        <v>0.69941539460863922</v>
      </c>
      <c r="S17" s="11">
        <f t="shared" si="7"/>
        <v>0.28540790941065458</v>
      </c>
      <c r="T17" s="11">
        <f t="shared" si="8"/>
        <v>0.19775005739649498</v>
      </c>
      <c r="U17" s="11">
        <f t="shared" si="9"/>
        <v>0.66066832578223045</v>
      </c>
      <c r="V17" s="11">
        <f t="shared" si="10"/>
        <v>0.81739130434782614</v>
      </c>
      <c r="W17" s="11">
        <f t="shared" si="11"/>
        <v>0.66666666666666674</v>
      </c>
      <c r="X17" s="11">
        <f t="shared" si="12"/>
        <v>0.3597822973360067</v>
      </c>
      <c r="Y17" s="11">
        <f t="shared" si="13"/>
        <v>0.28542015184660924</v>
      </c>
    </row>
    <row r="18" spans="1:25" x14ac:dyDescent="0.25">
      <c r="A18">
        <v>9263</v>
      </c>
      <c r="B18" t="s">
        <v>21</v>
      </c>
      <c r="C18">
        <f>Tendencje_19WtN1315_16!C18</f>
        <v>363.97</v>
      </c>
      <c r="D18">
        <f>Tendencje_19WtN1315_16!D18</f>
        <v>4.0439999999999996</v>
      </c>
      <c r="E18">
        <f>Tendencje_19WtN1315_16!E18</f>
        <v>63.757000000000005</v>
      </c>
      <c r="F18">
        <f>Tendencje_19WtN1315_16!F18</f>
        <v>98</v>
      </c>
      <c r="G18">
        <f>Tendencje_19WtN1315_16!G18</f>
        <v>16.329999999999998</v>
      </c>
      <c r="H18">
        <f>Tendencje_19WtN1315_16!H18</f>
        <v>2.3279000000000001</v>
      </c>
      <c r="I18">
        <f>Tendencje_19WtN1315_16!I18</f>
        <v>121.32</v>
      </c>
      <c r="K18" s="11">
        <f t="shared" si="0"/>
        <v>0.65671291702000978</v>
      </c>
      <c r="L18" s="11">
        <f t="shared" si="1"/>
        <v>0.30948190097191397</v>
      </c>
      <c r="M18" s="11">
        <f t="shared" si="2"/>
        <v>0.6780784038457448</v>
      </c>
      <c r="N18" s="11">
        <f t="shared" si="3"/>
        <v>0.85217391304347823</v>
      </c>
      <c r="O18" s="11">
        <f t="shared" si="4"/>
        <v>0.72033524481693856</v>
      </c>
      <c r="P18" s="11">
        <f t="shared" si="5"/>
        <v>0.86959282779230485</v>
      </c>
      <c r="Q18" s="11">
        <f t="shared" si="6"/>
        <v>0.65670672296200061</v>
      </c>
      <c r="S18" s="11">
        <f t="shared" si="7"/>
        <v>0.18392382259586534</v>
      </c>
      <c r="T18" s="11">
        <f t="shared" si="8"/>
        <v>0.30948190097191397</v>
      </c>
      <c r="U18" s="11">
        <f t="shared" si="9"/>
        <v>0.6780784038457448</v>
      </c>
      <c r="V18" s="11">
        <f t="shared" si="10"/>
        <v>0.85217391304347823</v>
      </c>
      <c r="W18" s="11">
        <f t="shared" si="11"/>
        <v>0.29555555555555529</v>
      </c>
      <c r="X18" s="11">
        <f t="shared" si="12"/>
        <v>0</v>
      </c>
      <c r="Y18" s="11">
        <f t="shared" si="13"/>
        <v>0.18388881739801816</v>
      </c>
    </row>
    <row r="19" spans="1:25" x14ac:dyDescent="0.25">
      <c r="A19">
        <v>8351</v>
      </c>
      <c r="B19" t="s">
        <v>22</v>
      </c>
      <c r="C19">
        <f>Tendencje_19WtN1315_16!C19</f>
        <v>363.32</v>
      </c>
      <c r="D19">
        <f>Tendencje_19WtN1315_16!D19</f>
        <v>1.73</v>
      </c>
      <c r="E19">
        <f>Tendencje_19WtN1315_16!E19</f>
        <v>72.861999999999995</v>
      </c>
      <c r="F19">
        <f>Tendencje_19WtN1315_16!F19</f>
        <v>102</v>
      </c>
      <c r="G19">
        <f>Tendencje_19WtN1315_16!G19</f>
        <v>17.670000000000002</v>
      </c>
      <c r="H19">
        <f>Tendencje_19WtN1315_16!H19</f>
        <v>2.4674</v>
      </c>
      <c r="I19">
        <f>Tendencje_19WtN1315_16!I19</f>
        <v>121.11</v>
      </c>
      <c r="K19" s="11">
        <f t="shared" si="0"/>
        <v>0.65554011872327367</v>
      </c>
      <c r="L19" s="11">
        <f t="shared" si="1"/>
        <v>0.13239458177087318</v>
      </c>
      <c r="M19" s="11">
        <f t="shared" si="2"/>
        <v>0.77491332184714856</v>
      </c>
      <c r="N19" s="11">
        <f t="shared" si="3"/>
        <v>0.88695652173913042</v>
      </c>
      <c r="O19" s="11">
        <f t="shared" si="4"/>
        <v>0.7794441993824438</v>
      </c>
      <c r="P19" s="11">
        <f t="shared" si="5"/>
        <v>0.92170339932760548</v>
      </c>
      <c r="Q19" s="11">
        <f t="shared" si="6"/>
        <v>0.65556999025657681</v>
      </c>
      <c r="S19" s="11">
        <f t="shared" si="7"/>
        <v>0.18113579823282153</v>
      </c>
      <c r="T19" s="11">
        <f t="shared" si="8"/>
        <v>0.13239458177087318</v>
      </c>
      <c r="U19" s="11">
        <f t="shared" si="9"/>
        <v>0.77491332184714856</v>
      </c>
      <c r="V19" s="11">
        <f t="shared" si="10"/>
        <v>0.88695652173913042</v>
      </c>
      <c r="W19" s="11">
        <f t="shared" si="11"/>
        <v>0.44444444444444453</v>
      </c>
      <c r="X19" s="11">
        <f t="shared" si="12"/>
        <v>0.39959896877685469</v>
      </c>
      <c r="Y19" s="11">
        <f t="shared" si="13"/>
        <v>0.18118646248874015</v>
      </c>
    </row>
    <row r="20" spans="1:25" x14ac:dyDescent="0.25">
      <c r="A20">
        <v>4094</v>
      </c>
      <c r="B20" t="s">
        <v>23</v>
      </c>
      <c r="C20">
        <f>Tendencje_19WtN1315_16!C20</f>
        <v>359.11</v>
      </c>
      <c r="D20">
        <f>Tendencje_19WtN1315_16!D20</f>
        <v>11.97</v>
      </c>
      <c r="E20">
        <f>Tendencje_19WtN1315_16!E20</f>
        <v>79.497000000000014</v>
      </c>
      <c r="F20">
        <f>Tendencje_19WtN1315_16!F20</f>
        <v>93</v>
      </c>
      <c r="G20">
        <f>Tendencje_19WtN1315_16!G20</f>
        <v>16</v>
      </c>
      <c r="H20">
        <f>Tendencje_19WtN1315_16!H20</f>
        <v>2.5539000000000001</v>
      </c>
      <c r="I20">
        <f>Tendencje_19WtN1315_16!I20</f>
        <v>119.7</v>
      </c>
      <c r="K20" s="11">
        <f t="shared" si="0"/>
        <v>0.64794399437056815</v>
      </c>
      <c r="L20" s="11">
        <f t="shared" si="1"/>
        <v>0.9160480599984695</v>
      </c>
      <c r="M20" s="11">
        <f t="shared" si="2"/>
        <v>0.84547891008869891</v>
      </c>
      <c r="N20" s="11">
        <f t="shared" si="3"/>
        <v>0.80869565217391304</v>
      </c>
      <c r="O20" s="11">
        <f t="shared" si="4"/>
        <v>0.70577856197617994</v>
      </c>
      <c r="P20" s="11">
        <f t="shared" si="5"/>
        <v>0.95401568920433322</v>
      </c>
      <c r="Q20" s="11">
        <f t="shared" si="6"/>
        <v>0.64793764209158811</v>
      </c>
      <c r="S20" s="11">
        <f t="shared" si="7"/>
        <v>0.16307797889680034</v>
      </c>
      <c r="T20" s="11">
        <f t="shared" si="8"/>
        <v>0.9160480599984695</v>
      </c>
      <c r="U20" s="11">
        <f t="shared" si="9"/>
        <v>0.84547891008869891</v>
      </c>
      <c r="V20" s="11">
        <f t="shared" si="10"/>
        <v>0.80869565217391304</v>
      </c>
      <c r="W20" s="11">
        <f t="shared" si="11"/>
        <v>0.25888888888888884</v>
      </c>
      <c r="X20" s="11">
        <f t="shared" si="12"/>
        <v>0.64737897450587223</v>
      </c>
      <c r="Y20" s="11">
        <f t="shared" si="13"/>
        <v>0.16304207952644448</v>
      </c>
    </row>
    <row r="21" spans="1:25" x14ac:dyDescent="0.25">
      <c r="A21">
        <v>2224</v>
      </c>
      <c r="B21" t="s">
        <v>24</v>
      </c>
      <c r="C21">
        <f>Tendencje_19WtN1315_16!C21</f>
        <v>354.5</v>
      </c>
      <c r="D21">
        <f>Tendencje_19WtN1315_16!D21</f>
        <v>1.3129999999999999</v>
      </c>
      <c r="E21">
        <f>Tendencje_19WtN1315_16!E21</f>
        <v>74.673000000000002</v>
      </c>
      <c r="F21">
        <f>Tendencje_19WtN1315_16!F21</f>
        <v>45</v>
      </c>
      <c r="G21">
        <f>Tendencje_19WtN1315_16!G21</f>
        <v>13.67</v>
      </c>
      <c r="H21">
        <f>Tendencje_19WtN1315_16!H21</f>
        <v>2.4375</v>
      </c>
      <c r="I21">
        <f>Tendencje_19WtN1315_16!I21</f>
        <v>118.17</v>
      </c>
      <c r="K21" s="11">
        <f t="shared" si="0"/>
        <v>0.639626147989102</v>
      </c>
      <c r="L21" s="11">
        <f t="shared" si="1"/>
        <v>0.10048213055789393</v>
      </c>
      <c r="M21" s="11">
        <f t="shared" si="2"/>
        <v>0.79417395188564854</v>
      </c>
      <c r="N21" s="11">
        <f t="shared" si="3"/>
        <v>0.39130434782608697</v>
      </c>
      <c r="O21" s="11">
        <f t="shared" si="4"/>
        <v>0.60299955888839873</v>
      </c>
      <c r="P21" s="11">
        <f t="shared" si="5"/>
        <v>0.91053418005229736</v>
      </c>
      <c r="Q21" s="11">
        <f t="shared" si="6"/>
        <v>0.63965573238064299</v>
      </c>
      <c r="S21" s="11">
        <f t="shared" si="7"/>
        <v>0.14330445226044444</v>
      </c>
      <c r="T21" s="11">
        <f t="shared" si="8"/>
        <v>0.10048213055789393</v>
      </c>
      <c r="U21" s="11">
        <f t="shared" si="9"/>
        <v>0.79417395188564854</v>
      </c>
      <c r="V21" s="11">
        <f t="shared" si="10"/>
        <v>0.39130434782608697</v>
      </c>
      <c r="W21" s="11">
        <f t="shared" si="11"/>
        <v>0</v>
      </c>
      <c r="X21" s="11">
        <f t="shared" si="12"/>
        <v>0.31395015754798034</v>
      </c>
      <c r="Y21" s="11">
        <f t="shared" si="13"/>
        <v>0.14335349375884698</v>
      </c>
    </row>
    <row r="22" spans="1:25" x14ac:dyDescent="0.25">
      <c r="A22">
        <v>5374</v>
      </c>
      <c r="B22" t="s">
        <v>25</v>
      </c>
      <c r="C22">
        <f>Tendencje_19WtN1315_16!C22</f>
        <v>334.74</v>
      </c>
      <c r="D22">
        <f>Tendencje_19WtN1315_16!D22</f>
        <v>3.7189999999999999</v>
      </c>
      <c r="E22">
        <f>Tendencje_19WtN1315_16!E22</f>
        <v>84.542000000000002</v>
      </c>
      <c r="F22">
        <f>Tendencje_19WtN1315_16!F22</f>
        <v>115</v>
      </c>
      <c r="G22">
        <f>Tendencje_19WtN1315_16!G22</f>
        <v>17.329999999999998</v>
      </c>
      <c r="H22">
        <f>Tendencje_19WtN1315_16!H22</f>
        <v>2.4691999999999998</v>
      </c>
      <c r="I22">
        <f>Tendencje_19WtN1315_16!I22</f>
        <v>111.58</v>
      </c>
      <c r="K22" s="11">
        <f t="shared" si="0"/>
        <v>0.60397307976832726</v>
      </c>
      <c r="L22" s="11">
        <f t="shared" si="1"/>
        <v>0.28461008647738578</v>
      </c>
      <c r="M22" s="11">
        <f t="shared" si="2"/>
        <v>0.89913428200710432</v>
      </c>
      <c r="N22" s="11">
        <f t="shared" si="3"/>
        <v>1</v>
      </c>
      <c r="O22" s="11">
        <f t="shared" si="4"/>
        <v>0.7644464049404498</v>
      </c>
      <c r="P22" s="11">
        <f t="shared" si="5"/>
        <v>0.92237579379902868</v>
      </c>
      <c r="Q22" s="11">
        <f t="shared" si="6"/>
        <v>0.60398397748186639</v>
      </c>
      <c r="S22" s="11">
        <f t="shared" si="7"/>
        <v>5.8548511623917096E-2</v>
      </c>
      <c r="T22" s="11">
        <f t="shared" si="8"/>
        <v>0.28461008647738578</v>
      </c>
      <c r="U22" s="11">
        <f t="shared" si="9"/>
        <v>0.89913428200710432</v>
      </c>
      <c r="V22" s="11">
        <f t="shared" si="10"/>
        <v>1</v>
      </c>
      <c r="W22" s="11">
        <f t="shared" si="11"/>
        <v>0.4066666666666664</v>
      </c>
      <c r="X22" s="11">
        <f t="shared" si="12"/>
        <v>0.40475508450300707</v>
      </c>
      <c r="Y22" s="11">
        <f t="shared" si="13"/>
        <v>5.8551023034358468E-2</v>
      </c>
    </row>
    <row r="23" spans="1:25" x14ac:dyDescent="0.25">
      <c r="A23">
        <v>4868</v>
      </c>
      <c r="B23" t="s">
        <v>26</v>
      </c>
      <c r="C23">
        <f>Tendencje_19WtN1315_16!C23</f>
        <v>328.42</v>
      </c>
      <c r="D23">
        <f>Tendencje_19WtN1315_16!D23</f>
        <v>0.84199999999999997</v>
      </c>
      <c r="E23">
        <f>Tendencje_19WtN1315_16!E23</f>
        <v>88.956000000000017</v>
      </c>
      <c r="F23">
        <f>Tendencje_19WtN1315_16!F23</f>
        <v>115</v>
      </c>
      <c r="G23">
        <f>Tendencje_19WtN1315_16!G23</f>
        <v>16</v>
      </c>
      <c r="H23">
        <f>Tendencje_19WtN1315_16!H23</f>
        <v>2.5041000000000002</v>
      </c>
      <c r="I23">
        <f>Tendencje_19WtN1315_16!I23</f>
        <v>109.47</v>
      </c>
      <c r="K23" s="11">
        <f t="shared" si="0"/>
        <v>0.5925698717139094</v>
      </c>
      <c r="L23" s="11">
        <f t="shared" si="1"/>
        <v>6.4437131705823825E-2</v>
      </c>
      <c r="M23" s="11">
        <f t="shared" si="2"/>
        <v>0.94607874417714255</v>
      </c>
      <c r="N23" s="11">
        <f t="shared" si="3"/>
        <v>1</v>
      </c>
      <c r="O23" s="11">
        <f t="shared" si="4"/>
        <v>0.70577856197617994</v>
      </c>
      <c r="P23" s="11">
        <f t="shared" si="5"/>
        <v>0.93541277549495716</v>
      </c>
      <c r="Q23" s="11">
        <f t="shared" si="6"/>
        <v>0.5925625202987983</v>
      </c>
      <c r="S23" s="11">
        <f t="shared" si="7"/>
        <v>3.1440336278631034E-2</v>
      </c>
      <c r="T23" s="11">
        <f t="shared" si="8"/>
        <v>6.4437131705823825E-2</v>
      </c>
      <c r="U23" s="11">
        <f t="shared" si="9"/>
        <v>0.94607874417714255</v>
      </c>
      <c r="V23" s="11">
        <f t="shared" si="10"/>
        <v>1</v>
      </c>
      <c r="W23" s="11">
        <f t="shared" si="11"/>
        <v>0.25888888888888884</v>
      </c>
      <c r="X23" s="11">
        <f t="shared" si="12"/>
        <v>0.50472643941564066</v>
      </c>
      <c r="Y23" s="11">
        <f t="shared" si="13"/>
        <v>3.1398790374469146E-2</v>
      </c>
    </row>
    <row r="24" spans="1:25" x14ac:dyDescent="0.25">
      <c r="A24">
        <v>3491</v>
      </c>
      <c r="B24" t="s">
        <v>27</v>
      </c>
      <c r="C24">
        <f>Tendencje_19WtN1315_16!C24</f>
        <v>322.49</v>
      </c>
      <c r="D24">
        <f>Tendencje_19WtN1315_16!D24</f>
        <v>1.536</v>
      </c>
      <c r="E24">
        <f>Tendencje_19WtN1315_16!E24</f>
        <v>94.02600000000001</v>
      </c>
      <c r="F24">
        <f>Tendencje_19WtN1315_16!F24</f>
        <v>0</v>
      </c>
      <c r="G24">
        <f>Tendencje_19WtN1315_16!G24</f>
        <v>16.329999999999998</v>
      </c>
      <c r="H24">
        <f>Tendencje_19WtN1315_16!H24</f>
        <v>2.5577999999999999</v>
      </c>
      <c r="I24">
        <f>Tendencje_19WtN1315_16!I24</f>
        <v>107.5</v>
      </c>
      <c r="K24" s="11">
        <f t="shared" si="0"/>
        <v>0.58187034263753312</v>
      </c>
      <c r="L24" s="11">
        <f t="shared" si="1"/>
        <v>0.11754802173413943</v>
      </c>
      <c r="M24" s="11">
        <f t="shared" si="2"/>
        <v>1</v>
      </c>
      <c r="N24" s="11">
        <f t="shared" si="3"/>
        <v>0</v>
      </c>
      <c r="O24" s="11">
        <f t="shared" si="4"/>
        <v>0.72033524481693856</v>
      </c>
      <c r="P24" s="11">
        <f t="shared" si="5"/>
        <v>0.95547254389241676</v>
      </c>
      <c r="Q24" s="11">
        <f t="shared" si="6"/>
        <v>0.58189888491934605</v>
      </c>
      <c r="S24" s="11">
        <f t="shared" si="7"/>
        <v>6.0049755511711158E-3</v>
      </c>
      <c r="T24" s="11">
        <f t="shared" si="8"/>
        <v>0.11754802173413943</v>
      </c>
      <c r="U24" s="11">
        <f t="shared" si="9"/>
        <v>1</v>
      </c>
      <c r="V24" s="11">
        <f t="shared" si="10"/>
        <v>0</v>
      </c>
      <c r="W24" s="11">
        <f t="shared" si="11"/>
        <v>0.29555555555555529</v>
      </c>
      <c r="X24" s="11">
        <f t="shared" si="12"/>
        <v>0.65855055857920308</v>
      </c>
      <c r="Y24" s="11">
        <f t="shared" si="13"/>
        <v>6.0481276540985561E-3</v>
      </c>
    </row>
    <row r="25" spans="1:25" x14ac:dyDescent="0.25">
      <c r="A25">
        <v>9200</v>
      </c>
      <c r="B25" t="s">
        <v>28</v>
      </c>
      <c r="C25">
        <f>Tendencje_19WtN1315_16!C25</f>
        <v>321.08999999999997</v>
      </c>
      <c r="D25">
        <f>Tendencje_19WtN1315_16!D25</f>
        <v>10.702999999999999</v>
      </c>
      <c r="E25">
        <f>Tendencje_19WtN1315_16!E25</f>
        <v>89.768000000000001</v>
      </c>
      <c r="F25">
        <f>Tendencje_19WtN1315_16!F25</f>
        <v>102</v>
      </c>
      <c r="G25">
        <f>Tendencje_19WtN1315_16!G25</f>
        <v>15</v>
      </c>
      <c r="H25">
        <f>Tendencje_19WtN1315_16!H25</f>
        <v>2.4634999999999998</v>
      </c>
      <c r="I25">
        <f>Tendencje_19WtN1315_16!I25</f>
        <v>107.03</v>
      </c>
      <c r="K25" s="11">
        <f t="shared" si="0"/>
        <v>0.57934431553687094</v>
      </c>
      <c r="L25" s="11">
        <f t="shared" si="1"/>
        <v>0.81908624779980099</v>
      </c>
      <c r="M25" s="11">
        <f t="shared" si="2"/>
        <v>0.95471465339374206</v>
      </c>
      <c r="N25" s="11">
        <f t="shared" si="3"/>
        <v>0.88695652173913042</v>
      </c>
      <c r="O25" s="11">
        <f t="shared" si="4"/>
        <v>0.6616674018526687</v>
      </c>
      <c r="P25" s="11">
        <f t="shared" si="5"/>
        <v>0.92024654463952171</v>
      </c>
      <c r="Q25" s="11">
        <f t="shared" si="6"/>
        <v>0.57935476886434989</v>
      </c>
      <c r="S25" s="11">
        <f t="shared" si="7"/>
        <v>0</v>
      </c>
      <c r="T25" s="11">
        <f t="shared" si="8"/>
        <v>0.81908624779980099</v>
      </c>
      <c r="U25" s="11">
        <f t="shared" si="9"/>
        <v>0.95471465339374206</v>
      </c>
      <c r="V25" s="11">
        <f t="shared" si="10"/>
        <v>0.88695652173913042</v>
      </c>
      <c r="W25" s="11">
        <f t="shared" si="11"/>
        <v>0.14777777777777776</v>
      </c>
      <c r="X25" s="11">
        <f t="shared" si="12"/>
        <v>0.38842738470352256</v>
      </c>
      <c r="Y25" s="11">
        <f t="shared" si="13"/>
        <v>0</v>
      </c>
    </row>
    <row r="27" spans="1:25" x14ac:dyDescent="0.25">
      <c r="B27" s="17" t="s">
        <v>30</v>
      </c>
      <c r="C27">
        <f>MAX(C6:C25)</f>
        <v>554.23</v>
      </c>
      <c r="D27">
        <f t="shared" ref="D27:I27" si="14">MAX(D6:D25)</f>
        <v>13.067</v>
      </c>
      <c r="E27">
        <f t="shared" si="14"/>
        <v>94.02600000000001</v>
      </c>
      <c r="F27">
        <f t="shared" si="14"/>
        <v>115</v>
      </c>
      <c r="G27">
        <f t="shared" si="14"/>
        <v>22.67</v>
      </c>
      <c r="H27">
        <f t="shared" si="14"/>
        <v>2.677</v>
      </c>
      <c r="I27">
        <f t="shared" si="14"/>
        <v>184.74</v>
      </c>
    </row>
    <row r="28" spans="1:25" x14ac:dyDescent="0.25">
      <c r="B28" s="17" t="s">
        <v>29</v>
      </c>
      <c r="C28">
        <v>321.08999999999997</v>
      </c>
      <c r="D28">
        <v>0</v>
      </c>
      <c r="E28">
        <v>0</v>
      </c>
      <c r="F28">
        <v>0</v>
      </c>
      <c r="G28">
        <v>13.67</v>
      </c>
      <c r="H28">
        <v>2.3279000000000001</v>
      </c>
      <c r="I28">
        <v>107.03</v>
      </c>
    </row>
    <row r="32" spans="1:25" x14ac:dyDescent="0.25">
      <c r="B32" s="28" t="s">
        <v>64</v>
      </c>
      <c r="K32" s="28" t="s">
        <v>66</v>
      </c>
    </row>
    <row r="34" spans="4:5" x14ac:dyDescent="0.25">
      <c r="D34" s="28" t="s">
        <v>62</v>
      </c>
      <c r="E34" s="28" t="s">
        <v>68</v>
      </c>
    </row>
  </sheetData>
  <hyperlinks>
    <hyperlink ref="D34" location="MenuNawigacyjne_19WtN1315_16!A1" display="Menu" xr:uid="{71CE92BB-79F1-4423-816E-648F69421BE0}"/>
    <hyperlink ref="B32" location="Tendencje_19WtN1315_16!A1" display="Tendencje_19WtN1315_16" xr:uid="{C0CB76B6-DEE8-4453-B1EC-50B886412239}"/>
    <hyperlink ref="K32" location="HurwiczNor1_19WtN1315_16!A1" display="HurwiczNor1_19WtN1315_16" xr:uid="{6060D8B8-3691-4B64-B0A1-5273B745C3DA}"/>
    <hyperlink ref="E34" location="Podsumowanie_19WtN1315_16!A1" display="Podsumowanie_19WtN1315_16" xr:uid="{6B2D9DD4-A0A9-46C6-9949-80C21560B899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C70B-A366-41E2-9694-85EADE11CA26}">
  <dimension ref="A1:Q36"/>
  <sheetViews>
    <sheetView workbookViewId="0">
      <selection activeCell="F40" sqref="F40"/>
    </sheetView>
  </sheetViews>
  <sheetFormatPr defaultRowHeight="15" x14ac:dyDescent="0.25"/>
  <cols>
    <col min="1" max="1" width="5.140625" bestFit="1" customWidth="1"/>
    <col min="2" max="2" width="49.85546875" bestFit="1" customWidth="1"/>
    <col min="12" max="12" width="9.140625" style="9"/>
  </cols>
  <sheetData>
    <row r="1" spans="1:17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24" t="s">
        <v>43</v>
      </c>
      <c r="O1" s="25"/>
    </row>
    <row r="2" spans="1:17" x14ac:dyDescent="0.25">
      <c r="B2" s="17" t="s">
        <v>58</v>
      </c>
      <c r="C2" s="8" t="s">
        <v>30</v>
      </c>
      <c r="D2" s="8" t="s">
        <v>30</v>
      </c>
      <c r="E2" s="8" t="s">
        <v>30</v>
      </c>
      <c r="F2" s="8" t="s">
        <v>30</v>
      </c>
      <c r="G2" s="8" t="s">
        <v>30</v>
      </c>
      <c r="H2" s="8" t="s">
        <v>30</v>
      </c>
      <c r="I2" s="8" t="s">
        <v>30</v>
      </c>
      <c r="N2" s="1" t="s">
        <v>30</v>
      </c>
      <c r="O2" s="1" t="s">
        <v>29</v>
      </c>
    </row>
    <row r="5" spans="1:17" x14ac:dyDescent="0.25">
      <c r="A5" s="1" t="s">
        <v>0</v>
      </c>
      <c r="B5" s="17" t="s">
        <v>1</v>
      </c>
    </row>
    <row r="6" spans="1:17" x14ac:dyDescent="0.25">
      <c r="A6">
        <v>4021</v>
      </c>
      <c r="B6" t="s">
        <v>9</v>
      </c>
      <c r="C6">
        <v>1</v>
      </c>
      <c r="D6">
        <v>0.53524229074889862</v>
      </c>
      <c r="E6">
        <v>0</v>
      </c>
      <c r="F6">
        <v>4.5454545454545456E-2</v>
      </c>
      <c r="G6">
        <v>1</v>
      </c>
      <c r="H6">
        <v>0.94060515502428077</v>
      </c>
      <c r="I6">
        <v>1</v>
      </c>
      <c r="K6" s="10">
        <f t="shared" ref="K6:K25" si="0">$N6*($C$31*C$27+(1-$C$31)*C$28)</f>
        <v>0.8317377262147484</v>
      </c>
      <c r="L6" s="20">
        <f>IF(K6=$K$27,1,0)</f>
        <v>1</v>
      </c>
      <c r="M6" s="10"/>
      <c r="N6">
        <f t="shared" ref="N6:N25" si="1">MAX(C6:I6)</f>
        <v>1</v>
      </c>
      <c r="O6">
        <f t="shared" ref="O6:O25" si="2">MIN(C6:I6)</f>
        <v>0</v>
      </c>
      <c r="P6" s="10"/>
      <c r="Q6" s="10"/>
    </row>
    <row r="7" spans="1:17" x14ac:dyDescent="0.25">
      <c r="A7">
        <v>5295</v>
      </c>
      <c r="B7" t="s">
        <v>10</v>
      </c>
      <c r="C7">
        <v>0.92023167277123208</v>
      </c>
      <c r="D7">
        <v>0.56828193832599116</v>
      </c>
      <c r="E7">
        <v>0.1359140699776667</v>
      </c>
      <c r="F7">
        <v>0.40909090909090912</v>
      </c>
      <c r="G7">
        <v>0.94089104543449475</v>
      </c>
      <c r="H7">
        <v>0.91890175569667543</v>
      </c>
      <c r="I7">
        <v>0.92026632023384203</v>
      </c>
      <c r="K7" s="10">
        <f t="shared" si="0"/>
        <v>0.78257457874550418</v>
      </c>
      <c r="L7" s="20">
        <f t="shared" ref="L7:L25" si="3">IF(K7=$K$27,1,0)</f>
        <v>0</v>
      </c>
      <c r="M7" s="10"/>
      <c r="N7">
        <f t="shared" si="1"/>
        <v>0.94089104543449475</v>
      </c>
      <c r="O7">
        <f t="shared" si="2"/>
        <v>0.1359140699776667</v>
      </c>
      <c r="P7" s="10"/>
      <c r="Q7" s="10"/>
    </row>
    <row r="8" spans="1:17" x14ac:dyDescent="0.25">
      <c r="A8">
        <v>7862</v>
      </c>
      <c r="B8" t="s">
        <v>11</v>
      </c>
      <c r="C8">
        <v>0.90193601934215029</v>
      </c>
      <c r="D8">
        <v>0.58590308370044042</v>
      </c>
      <c r="E8">
        <v>0.21291077315750301</v>
      </c>
      <c r="F8">
        <v>4.5454545454545456E-2</v>
      </c>
      <c r="G8">
        <v>0.80855756506396104</v>
      </c>
      <c r="H8">
        <v>0.93324617108703767</v>
      </c>
      <c r="I8">
        <v>0.9019703366894013</v>
      </c>
      <c r="K8" s="10">
        <f t="shared" si="0"/>
        <v>0.77621604833855273</v>
      </c>
      <c r="L8" s="20">
        <f t="shared" si="3"/>
        <v>0</v>
      </c>
      <c r="M8" s="10"/>
      <c r="N8">
        <f t="shared" si="1"/>
        <v>0.93324617108703767</v>
      </c>
      <c r="O8">
        <f t="shared" si="2"/>
        <v>4.5454545454545456E-2</v>
      </c>
      <c r="P8" s="10"/>
      <c r="Q8" s="10"/>
    </row>
    <row r="9" spans="1:17" x14ac:dyDescent="0.25">
      <c r="A9">
        <v>4727</v>
      </c>
      <c r="B9" t="s">
        <v>12</v>
      </c>
      <c r="C9">
        <v>0.88784439673059912</v>
      </c>
      <c r="D9">
        <v>0.98017621145374456</v>
      </c>
      <c r="E9">
        <v>0.2666170371158143</v>
      </c>
      <c r="F9">
        <v>1</v>
      </c>
      <c r="G9">
        <v>0.91177767975297752</v>
      </c>
      <c r="H9">
        <v>0.94243556219648861</v>
      </c>
      <c r="I9">
        <v>0.88784237306484792</v>
      </c>
      <c r="K9" s="10">
        <f t="shared" si="0"/>
        <v>0.8317377262147484</v>
      </c>
      <c r="L9" s="20">
        <f t="shared" si="3"/>
        <v>1</v>
      </c>
      <c r="M9" s="10"/>
      <c r="N9">
        <f t="shared" si="1"/>
        <v>1</v>
      </c>
      <c r="O9">
        <f t="shared" si="2"/>
        <v>0.2666170371158143</v>
      </c>
      <c r="P9" s="10"/>
      <c r="Q9" s="10"/>
    </row>
    <row r="10" spans="1:17" x14ac:dyDescent="0.25">
      <c r="A10">
        <v>8452</v>
      </c>
      <c r="B10" t="s">
        <v>13</v>
      </c>
      <c r="C10">
        <v>0.8088158345813109</v>
      </c>
      <c r="D10">
        <v>0.98017621145374456</v>
      </c>
      <c r="E10">
        <v>0.54131660108476021</v>
      </c>
      <c r="F10">
        <v>0.40909090909090912</v>
      </c>
      <c r="G10">
        <v>0.6616674018526687</v>
      </c>
      <c r="H10">
        <v>0.98961524094135223</v>
      </c>
      <c r="I10">
        <v>0.80881238497347618</v>
      </c>
      <c r="K10" s="10">
        <f t="shared" si="0"/>
        <v>0.82310033032802066</v>
      </c>
      <c r="L10" s="20">
        <f t="shared" si="3"/>
        <v>0</v>
      </c>
      <c r="M10" s="10"/>
      <c r="N10">
        <f t="shared" si="1"/>
        <v>0.98961524094135223</v>
      </c>
      <c r="O10">
        <f t="shared" si="2"/>
        <v>0.40909090909090912</v>
      </c>
      <c r="P10" s="10"/>
      <c r="Q10" s="10"/>
    </row>
    <row r="11" spans="1:17" x14ac:dyDescent="0.25">
      <c r="A11">
        <v>5174</v>
      </c>
      <c r="B11" t="s">
        <v>14</v>
      </c>
      <c r="C11">
        <v>0.77115998773072547</v>
      </c>
      <c r="D11">
        <v>0.6541850220264317</v>
      </c>
      <c r="E11">
        <v>0.51568648303732856</v>
      </c>
      <c r="F11">
        <v>1</v>
      </c>
      <c r="G11">
        <v>0.8822232024702249</v>
      </c>
      <c r="H11">
        <v>0.93029510646245805</v>
      </c>
      <c r="I11">
        <v>0.77119194543683012</v>
      </c>
      <c r="K11" s="10">
        <f t="shared" si="0"/>
        <v>0.8317377262147484</v>
      </c>
      <c r="L11" s="20">
        <f t="shared" si="3"/>
        <v>1</v>
      </c>
      <c r="M11" s="10"/>
      <c r="N11">
        <f t="shared" si="1"/>
        <v>1</v>
      </c>
      <c r="O11">
        <f t="shared" si="2"/>
        <v>0.51568648303732856</v>
      </c>
      <c r="P11" s="10"/>
      <c r="Q11" s="10"/>
    </row>
    <row r="12" spans="1:17" x14ac:dyDescent="0.25">
      <c r="A12">
        <v>7702</v>
      </c>
      <c r="B12" t="s">
        <v>15</v>
      </c>
      <c r="C12">
        <v>0.75862006748100963</v>
      </c>
      <c r="D12">
        <v>0.67400881057268713</v>
      </c>
      <c r="E12">
        <v>0.59853238328193126</v>
      </c>
      <c r="F12">
        <v>4.5454545454545456E-2</v>
      </c>
      <c r="G12">
        <v>0.7794441993824438</v>
      </c>
      <c r="H12">
        <v>0.95868509525588341</v>
      </c>
      <c r="I12">
        <v>0.75863375554833823</v>
      </c>
      <c r="K12" s="10">
        <f t="shared" si="0"/>
        <v>0.79737456128409789</v>
      </c>
      <c r="L12" s="20">
        <f t="shared" si="3"/>
        <v>0</v>
      </c>
      <c r="M12" s="10"/>
      <c r="N12">
        <f t="shared" si="1"/>
        <v>0.95868509525588341</v>
      </c>
      <c r="O12">
        <f t="shared" si="2"/>
        <v>4.5454545454545456E-2</v>
      </c>
      <c r="P12" s="10"/>
      <c r="Q12" s="10"/>
    </row>
    <row r="13" spans="1:17" x14ac:dyDescent="0.25">
      <c r="A13">
        <v>7234</v>
      </c>
      <c r="B13" t="s">
        <v>16</v>
      </c>
      <c r="C13">
        <v>0.74497952113743382</v>
      </c>
      <c r="D13">
        <v>0.64977973568281944</v>
      </c>
      <c r="E13">
        <v>0.49154525151547401</v>
      </c>
      <c r="F13">
        <v>0.40909090909090912</v>
      </c>
      <c r="G13">
        <v>0.69122187913542121</v>
      </c>
      <c r="H13">
        <v>0.88696301830407176</v>
      </c>
      <c r="I13">
        <v>0.74499296308325202</v>
      </c>
      <c r="K13" s="10">
        <f t="shared" si="0"/>
        <v>0.73772060408079887</v>
      </c>
      <c r="L13" s="20">
        <f t="shared" si="3"/>
        <v>0</v>
      </c>
      <c r="M13" s="10"/>
      <c r="N13">
        <f t="shared" si="1"/>
        <v>0.88696301830407176</v>
      </c>
      <c r="O13">
        <f t="shared" si="2"/>
        <v>0.40909090909090912</v>
      </c>
      <c r="P13" s="10"/>
      <c r="Q13" s="10"/>
    </row>
    <row r="14" spans="1:17" x14ac:dyDescent="0.25">
      <c r="A14">
        <v>1720</v>
      </c>
      <c r="B14" t="s">
        <v>17</v>
      </c>
      <c r="C14">
        <v>0.73289067715569345</v>
      </c>
      <c r="D14">
        <v>0.68061674008810569</v>
      </c>
      <c r="E14">
        <v>0.62788471764330545</v>
      </c>
      <c r="F14">
        <v>1</v>
      </c>
      <c r="G14">
        <v>0.7794441993824438</v>
      </c>
      <c r="H14">
        <v>0.94202465446395212</v>
      </c>
      <c r="I14">
        <v>0.73292194435422753</v>
      </c>
      <c r="K14" s="10">
        <f t="shared" si="0"/>
        <v>0.8317377262147484</v>
      </c>
      <c r="L14" s="20">
        <f t="shared" si="3"/>
        <v>1</v>
      </c>
      <c r="M14" s="10"/>
      <c r="N14">
        <f t="shared" si="1"/>
        <v>1</v>
      </c>
      <c r="O14">
        <f t="shared" si="2"/>
        <v>0.62788471764330545</v>
      </c>
      <c r="P14" s="10"/>
      <c r="Q14" s="10"/>
    </row>
    <row r="15" spans="1:17" x14ac:dyDescent="0.25">
      <c r="A15">
        <v>2769</v>
      </c>
      <c r="B15" t="s">
        <v>18</v>
      </c>
      <c r="C15">
        <v>0.70732367428684839</v>
      </c>
      <c r="D15">
        <v>0</v>
      </c>
      <c r="E15">
        <v>0.78347335956609598</v>
      </c>
      <c r="F15">
        <v>0.22727272727272727</v>
      </c>
      <c r="G15">
        <v>0.7794441993824438</v>
      </c>
      <c r="H15">
        <v>1</v>
      </c>
      <c r="I15">
        <v>0.70731839341777625</v>
      </c>
      <c r="K15" s="10">
        <f t="shared" si="0"/>
        <v>0.8317377262147484</v>
      </c>
      <c r="L15" s="20">
        <f t="shared" si="3"/>
        <v>1</v>
      </c>
      <c r="M15" s="10"/>
      <c r="N15">
        <f t="shared" si="1"/>
        <v>1</v>
      </c>
      <c r="O15">
        <f t="shared" si="2"/>
        <v>0</v>
      </c>
      <c r="P15" s="10"/>
      <c r="Q15" s="10"/>
    </row>
    <row r="16" spans="1:17" x14ac:dyDescent="0.25">
      <c r="A16">
        <v>1850</v>
      </c>
      <c r="B16" t="s">
        <v>19</v>
      </c>
      <c r="C16">
        <v>0.70450895837468197</v>
      </c>
      <c r="D16">
        <v>0.98898678414096919</v>
      </c>
      <c r="E16">
        <v>0.71168775922577909</v>
      </c>
      <c r="F16">
        <v>1</v>
      </c>
      <c r="G16">
        <v>0.79400088222320242</v>
      </c>
      <c r="H16">
        <v>0.95214792678371318</v>
      </c>
      <c r="I16">
        <v>0.70450362671863154</v>
      </c>
      <c r="K16" s="10">
        <f t="shared" si="0"/>
        <v>0.8317377262147484</v>
      </c>
      <c r="L16" s="20">
        <f t="shared" si="3"/>
        <v>1</v>
      </c>
      <c r="M16" s="10"/>
      <c r="N16">
        <f t="shared" si="1"/>
        <v>1</v>
      </c>
      <c r="O16">
        <f t="shared" si="2"/>
        <v>0.70450362671863154</v>
      </c>
      <c r="P16" s="10"/>
      <c r="Q16" s="10"/>
    </row>
    <row r="17" spans="1:17" x14ac:dyDescent="0.25">
      <c r="A17">
        <v>1415</v>
      </c>
      <c r="B17" t="s">
        <v>20</v>
      </c>
      <c r="C17">
        <v>0.69940277502120052</v>
      </c>
      <c r="D17">
        <v>0.84361233480176212</v>
      </c>
      <c r="E17">
        <v>0.66064022120599808</v>
      </c>
      <c r="F17">
        <v>0.40909090909090912</v>
      </c>
      <c r="G17">
        <v>0.86766651962946628</v>
      </c>
      <c r="H17">
        <v>0.91651101979828165</v>
      </c>
      <c r="I17">
        <v>0.69941539460863922</v>
      </c>
      <c r="K17" s="10">
        <f t="shared" si="0"/>
        <v>0.76229679165778308</v>
      </c>
      <c r="L17" s="20">
        <f t="shared" si="3"/>
        <v>0</v>
      </c>
      <c r="M17" s="10"/>
      <c r="N17">
        <f t="shared" si="1"/>
        <v>0.91651101979828165</v>
      </c>
      <c r="O17">
        <f t="shared" si="2"/>
        <v>0.40909090909090912</v>
      </c>
      <c r="P17" s="10"/>
      <c r="Q17" s="10"/>
    </row>
    <row r="18" spans="1:17" x14ac:dyDescent="0.25">
      <c r="A18">
        <v>9263</v>
      </c>
      <c r="B18" t="s">
        <v>21</v>
      </c>
      <c r="C18">
        <v>0.65671291702000978</v>
      </c>
      <c r="D18">
        <v>0.6916299559471365</v>
      </c>
      <c r="E18">
        <v>0.67808146336275665</v>
      </c>
      <c r="F18">
        <v>0.40909090909090912</v>
      </c>
      <c r="G18">
        <v>0.72033524481693856</v>
      </c>
      <c r="H18">
        <v>0.86959282779230485</v>
      </c>
      <c r="I18">
        <v>0.65670672296200061</v>
      </c>
      <c r="K18" s="10">
        <f t="shared" si="0"/>
        <v>0.72327316132062491</v>
      </c>
      <c r="L18" s="20">
        <f t="shared" si="3"/>
        <v>0</v>
      </c>
      <c r="M18" s="10"/>
      <c r="N18">
        <f t="shared" si="1"/>
        <v>0.86959282779230485</v>
      </c>
      <c r="O18">
        <f t="shared" si="2"/>
        <v>0.40909090909090912</v>
      </c>
      <c r="P18" s="10"/>
      <c r="Q18" s="10"/>
    </row>
    <row r="19" spans="1:17" x14ac:dyDescent="0.25">
      <c r="A19">
        <v>8351</v>
      </c>
      <c r="B19" t="s">
        <v>22</v>
      </c>
      <c r="C19">
        <v>0.65554011872327367</v>
      </c>
      <c r="D19">
        <v>0.92070484581497791</v>
      </c>
      <c r="E19">
        <v>0.77485908752525789</v>
      </c>
      <c r="F19">
        <v>0.40909090909090912</v>
      </c>
      <c r="G19">
        <v>0.7794441993824438</v>
      </c>
      <c r="H19">
        <v>0.92170339932760548</v>
      </c>
      <c r="I19">
        <v>0.65556999025657681</v>
      </c>
      <c r="K19" s="10">
        <f t="shared" si="0"/>
        <v>0.76661548960114678</v>
      </c>
      <c r="L19" s="20">
        <f t="shared" si="3"/>
        <v>0</v>
      </c>
      <c r="M19" s="10"/>
      <c r="N19">
        <f t="shared" si="1"/>
        <v>0.92170339932760548</v>
      </c>
      <c r="O19">
        <f t="shared" si="2"/>
        <v>0.40909090909090912</v>
      </c>
      <c r="P19" s="10"/>
      <c r="Q19" s="10"/>
    </row>
    <row r="20" spans="1:17" x14ac:dyDescent="0.25">
      <c r="A20">
        <v>4094</v>
      </c>
      <c r="B20" t="s">
        <v>23</v>
      </c>
      <c r="C20">
        <v>0.64794399437056815</v>
      </c>
      <c r="D20">
        <v>4.1850220264317069E-2</v>
      </c>
      <c r="E20">
        <v>0.84547484845262133</v>
      </c>
      <c r="F20">
        <v>0</v>
      </c>
      <c r="G20">
        <v>0.70577856197617994</v>
      </c>
      <c r="H20">
        <v>0.95401568920433322</v>
      </c>
      <c r="I20">
        <v>0.64793764209158811</v>
      </c>
      <c r="K20" s="10">
        <f t="shared" si="0"/>
        <v>0.79349084011200821</v>
      </c>
      <c r="L20" s="20">
        <f t="shared" si="3"/>
        <v>0</v>
      </c>
      <c r="M20" s="10"/>
      <c r="N20">
        <f t="shared" si="1"/>
        <v>0.95401568920433322</v>
      </c>
      <c r="O20">
        <f t="shared" si="2"/>
        <v>0</v>
      </c>
      <c r="P20" s="10"/>
      <c r="Q20" s="10"/>
    </row>
    <row r="21" spans="1:17" x14ac:dyDescent="0.25">
      <c r="A21">
        <v>2224</v>
      </c>
      <c r="B21" t="s">
        <v>24</v>
      </c>
      <c r="C21">
        <v>0.639626147989102</v>
      </c>
      <c r="D21">
        <v>0.95594713656387664</v>
      </c>
      <c r="E21">
        <v>0.794108263320217</v>
      </c>
      <c r="F21">
        <v>1</v>
      </c>
      <c r="G21">
        <v>0.60299955888839873</v>
      </c>
      <c r="H21">
        <v>0.91049682480388483</v>
      </c>
      <c r="I21">
        <v>0.63965573238064299</v>
      </c>
      <c r="K21" s="10">
        <f t="shared" si="0"/>
        <v>0.8317377262147484</v>
      </c>
      <c r="L21" s="20">
        <f t="shared" si="3"/>
        <v>1</v>
      </c>
      <c r="M21" s="10"/>
      <c r="N21">
        <f t="shared" si="1"/>
        <v>1</v>
      </c>
      <c r="O21">
        <f t="shared" si="2"/>
        <v>0.60299955888839873</v>
      </c>
      <c r="P21" s="10"/>
      <c r="Q21" s="10"/>
    </row>
    <row r="22" spans="1:17" x14ac:dyDescent="0.25">
      <c r="A22">
        <v>5374</v>
      </c>
      <c r="B22" t="s">
        <v>25</v>
      </c>
      <c r="C22">
        <v>0.60397307976832726</v>
      </c>
      <c r="D22">
        <v>0.74229074889867841</v>
      </c>
      <c r="E22">
        <v>0.89907476337339154</v>
      </c>
      <c r="F22">
        <v>1</v>
      </c>
      <c r="G22">
        <v>0.7644464049404498</v>
      </c>
      <c r="H22">
        <v>0.92233843855061637</v>
      </c>
      <c r="I22">
        <v>0.60398397748186639</v>
      </c>
      <c r="K22" s="10">
        <f t="shared" si="0"/>
        <v>0.8317377262147484</v>
      </c>
      <c r="L22" s="20">
        <f t="shared" si="3"/>
        <v>1</v>
      </c>
      <c r="M22" s="10"/>
      <c r="N22">
        <f t="shared" si="1"/>
        <v>1</v>
      </c>
      <c r="O22">
        <f t="shared" si="2"/>
        <v>0.60397307976832726</v>
      </c>
      <c r="P22" s="10"/>
      <c r="Q22" s="10"/>
    </row>
    <row r="23" spans="1:17" x14ac:dyDescent="0.25">
      <c r="A23">
        <v>4868</v>
      </c>
      <c r="B23" t="s">
        <v>26</v>
      </c>
      <c r="C23">
        <v>0.5925698717139094</v>
      </c>
      <c r="D23">
        <v>1</v>
      </c>
      <c r="E23">
        <v>0.94608103796660636</v>
      </c>
      <c r="F23">
        <v>1</v>
      </c>
      <c r="G23">
        <v>0.70577856197617994</v>
      </c>
      <c r="H23">
        <v>0.93545013074336947</v>
      </c>
      <c r="I23">
        <v>0.5925625202987983</v>
      </c>
      <c r="K23" s="10">
        <f t="shared" si="0"/>
        <v>0.8317377262147484</v>
      </c>
      <c r="L23" s="20">
        <f t="shared" si="3"/>
        <v>1</v>
      </c>
      <c r="M23" s="10"/>
      <c r="N23">
        <f t="shared" si="1"/>
        <v>1</v>
      </c>
      <c r="O23">
        <f t="shared" si="2"/>
        <v>0.5925625202987983</v>
      </c>
      <c r="P23" s="10"/>
      <c r="Q23" s="10"/>
    </row>
    <row r="24" spans="1:17" x14ac:dyDescent="0.25">
      <c r="A24">
        <v>3491</v>
      </c>
      <c r="B24" t="s">
        <v>27</v>
      </c>
      <c r="C24">
        <v>0.58187034263753312</v>
      </c>
      <c r="D24">
        <v>0.94273127753303965</v>
      </c>
      <c r="E24">
        <v>1</v>
      </c>
      <c r="F24">
        <v>0.40909090909090912</v>
      </c>
      <c r="G24">
        <v>0.72033524481693856</v>
      </c>
      <c r="H24">
        <v>0.95547254389241676</v>
      </c>
      <c r="I24">
        <v>0.58189888491934605</v>
      </c>
      <c r="K24" s="10">
        <f t="shared" si="0"/>
        <v>0.8317377262147484</v>
      </c>
      <c r="L24" s="20">
        <f t="shared" si="3"/>
        <v>1</v>
      </c>
      <c r="M24" s="10"/>
      <c r="N24">
        <f t="shared" si="1"/>
        <v>1</v>
      </c>
      <c r="O24">
        <f t="shared" si="2"/>
        <v>0.40909090909090912</v>
      </c>
      <c r="P24" s="10"/>
      <c r="Q24" s="10"/>
    </row>
    <row r="25" spans="1:17" x14ac:dyDescent="0.25">
      <c r="A25">
        <v>9200</v>
      </c>
      <c r="B25" t="s">
        <v>28</v>
      </c>
      <c r="C25">
        <v>0.57934431553687094</v>
      </c>
      <c r="D25">
        <v>0.11894273127753305</v>
      </c>
      <c r="E25">
        <v>0.95469531000744434</v>
      </c>
      <c r="F25">
        <v>0.40909090909090912</v>
      </c>
      <c r="G25">
        <v>0.6616674018526687</v>
      </c>
      <c r="H25">
        <v>0.92024654463952171</v>
      </c>
      <c r="I25">
        <v>0.57935476886434989</v>
      </c>
      <c r="K25" s="10">
        <f t="shared" si="0"/>
        <v>0.79405610637347612</v>
      </c>
      <c r="L25" s="20">
        <f t="shared" si="3"/>
        <v>0</v>
      </c>
      <c r="M25" s="10"/>
      <c r="N25">
        <f t="shared" si="1"/>
        <v>0.95469531000744434</v>
      </c>
      <c r="O25">
        <f t="shared" si="2"/>
        <v>0.11894273127753305</v>
      </c>
      <c r="P25" s="10"/>
      <c r="Q25" s="10"/>
    </row>
    <row r="27" spans="1:17" x14ac:dyDescent="0.25">
      <c r="B27" s="17" t="s">
        <v>30</v>
      </c>
      <c r="C27">
        <f>MAX(C6:C25)</f>
        <v>1</v>
      </c>
      <c r="D27">
        <f t="shared" ref="D27:I27" si="4">MAX(D6:D25)</f>
        <v>1</v>
      </c>
      <c r="E27">
        <f t="shared" si="4"/>
        <v>1</v>
      </c>
      <c r="F27">
        <f t="shared" si="4"/>
        <v>1</v>
      </c>
      <c r="G27">
        <f t="shared" si="4"/>
        <v>1</v>
      </c>
      <c r="H27">
        <f t="shared" si="4"/>
        <v>1</v>
      </c>
      <c r="I27">
        <f t="shared" si="4"/>
        <v>1</v>
      </c>
      <c r="K27" s="10">
        <f>MAX(K6:K25)</f>
        <v>0.8317377262147484</v>
      </c>
    </row>
    <row r="28" spans="1:17" x14ac:dyDescent="0.25">
      <c r="B28" s="17" t="s">
        <v>29</v>
      </c>
      <c r="C28">
        <f>MIN(C6:C25)</f>
        <v>0.57934431553687094</v>
      </c>
      <c r="D28">
        <f t="shared" ref="D28:I28" si="5">MIN(D6:D25)</f>
        <v>0</v>
      </c>
      <c r="E28">
        <f t="shared" si="5"/>
        <v>0</v>
      </c>
      <c r="F28">
        <f t="shared" si="5"/>
        <v>0</v>
      </c>
      <c r="G28">
        <f t="shared" si="5"/>
        <v>0.60299955888839873</v>
      </c>
      <c r="H28">
        <f t="shared" si="5"/>
        <v>0.86959282779230485</v>
      </c>
      <c r="I28">
        <f t="shared" si="5"/>
        <v>0.57935476886434989</v>
      </c>
    </row>
    <row r="31" spans="1:17" x14ac:dyDescent="0.25">
      <c r="B31" s="17" t="s">
        <v>37</v>
      </c>
      <c r="C31" s="16">
        <v>0.6</v>
      </c>
    </row>
    <row r="35" spans="2:14" x14ac:dyDescent="0.25">
      <c r="B35" s="28" t="s">
        <v>65</v>
      </c>
      <c r="N35" s="28" t="s">
        <v>67</v>
      </c>
    </row>
    <row r="36" spans="2:14" x14ac:dyDescent="0.25">
      <c r="F36" s="28" t="s">
        <v>62</v>
      </c>
      <c r="G36" s="28" t="s">
        <v>68</v>
      </c>
    </row>
  </sheetData>
  <mergeCells count="1">
    <mergeCell ref="N1:O1"/>
  </mergeCells>
  <conditionalFormatting sqref="L6:L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F36" location="MenuNawigacyjne_19WtN1315_16!A1" display="Menu" xr:uid="{B332DDBD-9E0B-4D56-ABCD-56C5156381AA}"/>
    <hyperlink ref="B35" location="Normalizacje_19WtN1315_16!A1" display="Normalizacje_19WtN1315_16" xr:uid="{03536E34-00A0-4A4C-9230-51812EFC7E45}"/>
    <hyperlink ref="N35" location="HurwiczNor2_19WtN1315_16!A1" display="HurwiczNor2_19WtN1315_16" xr:uid="{D508EA2C-B654-41B9-A62A-76EA671A05B4}"/>
    <hyperlink ref="G36" location="Podsumowanie_19WtN1315_16!A1" display="Podsumowanie_19WtN1315_16" xr:uid="{256F30E8-3B59-4728-BE5D-7AB7562ADEA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D870-39E3-424C-AF07-68C12A5CCBA9}">
  <dimension ref="A1:Q53"/>
  <sheetViews>
    <sheetView tabSelected="1" workbookViewId="0">
      <selection activeCell="J40" sqref="J40"/>
    </sheetView>
  </sheetViews>
  <sheetFormatPr defaultRowHeight="15" x14ac:dyDescent="0.25"/>
  <cols>
    <col min="1" max="1" width="5.140625" bestFit="1" customWidth="1"/>
    <col min="2" max="2" width="49.85546875" bestFit="1" customWidth="1"/>
    <col min="12" max="12" width="9.140625" style="9"/>
  </cols>
  <sheetData>
    <row r="1" spans="1:17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26" t="s">
        <v>42</v>
      </c>
      <c r="O1" s="27"/>
    </row>
    <row r="2" spans="1:17" x14ac:dyDescent="0.25">
      <c r="B2" s="17" t="s">
        <v>58</v>
      </c>
      <c r="C2" s="8" t="s">
        <v>30</v>
      </c>
      <c r="D2" s="8" t="s">
        <v>30</v>
      </c>
      <c r="E2" s="8" t="s">
        <v>30</v>
      </c>
      <c r="F2" s="8" t="s">
        <v>30</v>
      </c>
      <c r="G2" s="8" t="s">
        <v>30</v>
      </c>
      <c r="H2" s="8" t="s">
        <v>30</v>
      </c>
      <c r="I2" s="8" t="s">
        <v>30</v>
      </c>
      <c r="N2" s="1" t="s">
        <v>30</v>
      </c>
      <c r="O2" s="1" t="s">
        <v>29</v>
      </c>
    </row>
    <row r="5" spans="1:17" x14ac:dyDescent="0.25">
      <c r="A5" s="1" t="s">
        <v>0</v>
      </c>
      <c r="B5" s="17" t="s">
        <v>1</v>
      </c>
    </row>
    <row r="6" spans="1:17" x14ac:dyDescent="0.25">
      <c r="A6">
        <v>4021</v>
      </c>
      <c r="B6" t="s">
        <v>9</v>
      </c>
      <c r="C6">
        <v>1</v>
      </c>
      <c r="D6">
        <v>0.53524229074889862</v>
      </c>
      <c r="E6">
        <v>0</v>
      </c>
      <c r="F6">
        <v>4.5454545454545456E-2</v>
      </c>
      <c r="G6">
        <v>1</v>
      </c>
      <c r="H6">
        <v>0.54454311085648732</v>
      </c>
      <c r="I6">
        <v>1</v>
      </c>
      <c r="K6" s="10">
        <f t="shared" ref="K6:K25" si="0">$N6*($C$31*C$27+(1-$C$31)*C$28)</f>
        <v>0.6</v>
      </c>
      <c r="L6" s="13">
        <f>IF(K6=$K$27,1,0)</f>
        <v>1</v>
      </c>
      <c r="M6" s="10"/>
      <c r="N6">
        <f t="shared" ref="N6:N25" si="1">MAX(C6:I6)</f>
        <v>1</v>
      </c>
      <c r="O6">
        <f t="shared" ref="O6:O25" si="2">MIN(C6:I6)</f>
        <v>0</v>
      </c>
      <c r="P6" s="10"/>
      <c r="Q6" s="10"/>
    </row>
    <row r="7" spans="1:17" x14ac:dyDescent="0.25">
      <c r="A7">
        <v>5295</v>
      </c>
      <c r="B7" t="s">
        <v>10</v>
      </c>
      <c r="C7">
        <v>0.81037145063052229</v>
      </c>
      <c r="D7">
        <v>0.56828193832599116</v>
      </c>
      <c r="E7">
        <v>0.1359140699776667</v>
      </c>
      <c r="F7">
        <v>0.40909090909090912</v>
      </c>
      <c r="G7">
        <v>0.85111111111111071</v>
      </c>
      <c r="H7">
        <v>0.37811515325121781</v>
      </c>
      <c r="I7">
        <v>0.81044910564920836</v>
      </c>
      <c r="K7" s="10">
        <f t="shared" si="0"/>
        <v>0.51066666666666638</v>
      </c>
      <c r="L7" s="13">
        <f t="shared" ref="L7:L25" si="3">IF(K7=$K$27,1,0)</f>
        <v>0</v>
      </c>
      <c r="M7" s="10"/>
      <c r="N7">
        <f t="shared" si="1"/>
        <v>0.85111111111111071</v>
      </c>
      <c r="O7">
        <f t="shared" si="2"/>
        <v>0.1359140699776667</v>
      </c>
      <c r="P7" s="10"/>
      <c r="Q7" s="10"/>
    </row>
    <row r="8" spans="1:17" x14ac:dyDescent="0.25">
      <c r="A8">
        <v>7862</v>
      </c>
      <c r="B8" t="s">
        <v>11</v>
      </c>
      <c r="C8">
        <v>0.76687827056704116</v>
      </c>
      <c r="D8">
        <v>0.58590308370044042</v>
      </c>
      <c r="E8">
        <v>0.21291077315750301</v>
      </c>
      <c r="F8">
        <v>4.5454545454545456E-2</v>
      </c>
      <c r="G8">
        <v>0.51777777777777745</v>
      </c>
      <c r="H8">
        <v>0.48811228874248036</v>
      </c>
      <c r="I8">
        <v>0.76695405996654209</v>
      </c>
      <c r="K8" s="10">
        <f t="shared" si="0"/>
        <v>0.46017243597992524</v>
      </c>
      <c r="L8" s="13">
        <f t="shared" si="3"/>
        <v>0</v>
      </c>
      <c r="M8" s="10"/>
      <c r="N8">
        <f t="shared" si="1"/>
        <v>0.76695405996654209</v>
      </c>
      <c r="O8">
        <f t="shared" si="2"/>
        <v>4.5454545454545456E-2</v>
      </c>
      <c r="P8" s="10"/>
      <c r="Q8" s="10"/>
    </row>
    <row r="9" spans="1:17" x14ac:dyDescent="0.25">
      <c r="A9">
        <v>4727</v>
      </c>
      <c r="B9" t="s">
        <v>12</v>
      </c>
      <c r="C9">
        <v>0.7333790855280089</v>
      </c>
      <c r="D9">
        <v>0.98017621145374456</v>
      </c>
      <c r="E9">
        <v>0.2666170371158143</v>
      </c>
      <c r="F9">
        <v>1</v>
      </c>
      <c r="G9">
        <v>0.77777777777777779</v>
      </c>
      <c r="H9">
        <v>0.55857920366657077</v>
      </c>
      <c r="I9">
        <v>0.73336764895122897</v>
      </c>
      <c r="K9" s="10">
        <f t="shared" si="0"/>
        <v>0.6</v>
      </c>
      <c r="L9" s="13">
        <f t="shared" si="3"/>
        <v>1</v>
      </c>
      <c r="M9" s="10"/>
      <c r="N9">
        <f t="shared" si="1"/>
        <v>1</v>
      </c>
      <c r="O9">
        <f t="shared" si="2"/>
        <v>0.2666170371158143</v>
      </c>
      <c r="P9" s="10"/>
      <c r="Q9" s="10"/>
    </row>
    <row r="10" spans="1:17" x14ac:dyDescent="0.25">
      <c r="A10">
        <v>8452</v>
      </c>
      <c r="B10" t="s">
        <v>13</v>
      </c>
      <c r="C10">
        <v>0.5455091361413742</v>
      </c>
      <c r="D10">
        <v>0.98017621145374456</v>
      </c>
      <c r="E10">
        <v>0.54131660108476021</v>
      </c>
      <c r="F10">
        <v>0.40909090909090912</v>
      </c>
      <c r="G10">
        <v>0.14777777777777776</v>
      </c>
      <c r="H10">
        <v>0.92036665711830412</v>
      </c>
      <c r="I10">
        <v>0.54548964097284758</v>
      </c>
      <c r="K10" s="10">
        <f t="shared" si="0"/>
        <v>0.58810572687224671</v>
      </c>
      <c r="L10" s="13">
        <f t="shared" si="3"/>
        <v>0</v>
      </c>
      <c r="M10" s="10"/>
      <c r="N10">
        <f t="shared" si="1"/>
        <v>0.98017621145374456</v>
      </c>
      <c r="O10">
        <f t="shared" si="2"/>
        <v>0.14777777777777776</v>
      </c>
      <c r="P10" s="10"/>
      <c r="Q10" s="10"/>
    </row>
    <row r="11" spans="1:17" x14ac:dyDescent="0.25">
      <c r="A11">
        <v>5174</v>
      </c>
      <c r="B11" t="s">
        <v>14</v>
      </c>
      <c r="C11">
        <v>0.45599210774641841</v>
      </c>
      <c r="D11">
        <v>0.6541850220264317</v>
      </c>
      <c r="E11">
        <v>0.51568648303732856</v>
      </c>
      <c r="F11">
        <v>1</v>
      </c>
      <c r="G11">
        <v>0.70333333333333325</v>
      </c>
      <c r="H11">
        <v>0.46548266972214297</v>
      </c>
      <c r="I11">
        <v>0.45605456183245391</v>
      </c>
      <c r="K11" s="10">
        <f t="shared" si="0"/>
        <v>0.6</v>
      </c>
      <c r="L11" s="13">
        <f t="shared" si="3"/>
        <v>1</v>
      </c>
      <c r="M11" s="10"/>
      <c r="N11">
        <f t="shared" si="1"/>
        <v>1</v>
      </c>
      <c r="O11">
        <f t="shared" si="2"/>
        <v>0.45599210774641841</v>
      </c>
      <c r="P11" s="10"/>
      <c r="Q11" s="10"/>
    </row>
    <row r="12" spans="1:17" x14ac:dyDescent="0.25">
      <c r="A12">
        <v>7702</v>
      </c>
      <c r="B12" t="s">
        <v>15</v>
      </c>
      <c r="C12">
        <v>0.42618169340310541</v>
      </c>
      <c r="D12">
        <v>0.67400881057268713</v>
      </c>
      <c r="E12">
        <v>0.59853238328193126</v>
      </c>
      <c r="F12">
        <v>4.5454545454545456E-2</v>
      </c>
      <c r="G12">
        <v>0.44444444444444453</v>
      </c>
      <c r="H12">
        <v>0.68318533371526713</v>
      </c>
      <c r="I12">
        <v>0.4261999742632866</v>
      </c>
      <c r="K12" s="10">
        <f t="shared" si="0"/>
        <v>0.40991120022916028</v>
      </c>
      <c r="L12" s="13">
        <f t="shared" si="3"/>
        <v>0</v>
      </c>
      <c r="M12" s="10"/>
      <c r="N12">
        <f t="shared" si="1"/>
        <v>0.68318533371526713</v>
      </c>
      <c r="O12">
        <f t="shared" si="2"/>
        <v>4.5454545454545456E-2</v>
      </c>
      <c r="P12" s="10"/>
      <c r="Q12" s="10"/>
    </row>
    <row r="13" spans="1:17" x14ac:dyDescent="0.25">
      <c r="A13">
        <v>7234</v>
      </c>
      <c r="B13" t="s">
        <v>16</v>
      </c>
      <c r="C13">
        <v>0.39375482542678214</v>
      </c>
      <c r="D13">
        <v>0.64977973568281944</v>
      </c>
      <c r="E13">
        <v>0.49154525151547401</v>
      </c>
      <c r="F13">
        <v>0.40909090909090912</v>
      </c>
      <c r="G13">
        <v>0.22222222222222218</v>
      </c>
      <c r="H13">
        <v>0.13319965625895155</v>
      </c>
      <c r="I13">
        <v>0.39377171535194944</v>
      </c>
      <c r="K13" s="10">
        <f t="shared" si="0"/>
        <v>0.38986784140969166</v>
      </c>
      <c r="L13" s="13">
        <f t="shared" si="3"/>
        <v>0</v>
      </c>
      <c r="M13" s="10"/>
      <c r="N13">
        <f t="shared" si="1"/>
        <v>0.64977973568281944</v>
      </c>
      <c r="O13">
        <f t="shared" si="2"/>
        <v>0.13319965625895155</v>
      </c>
      <c r="P13" s="10"/>
      <c r="Q13" s="10"/>
    </row>
    <row r="14" spans="1:17" x14ac:dyDescent="0.25">
      <c r="A14">
        <v>1720</v>
      </c>
      <c r="B14" t="s">
        <v>17</v>
      </c>
      <c r="C14">
        <v>0.3650167281461783</v>
      </c>
      <c r="D14">
        <v>0.68061674008810569</v>
      </c>
      <c r="E14">
        <v>0.62788471764330545</v>
      </c>
      <c r="F14">
        <v>1</v>
      </c>
      <c r="G14">
        <v>0.44444444444444453</v>
      </c>
      <c r="H14">
        <v>0.55542824405614366</v>
      </c>
      <c r="I14">
        <v>0.36507527988675847</v>
      </c>
      <c r="K14" s="10">
        <f t="shared" si="0"/>
        <v>0.6</v>
      </c>
      <c r="L14" s="13">
        <f t="shared" si="3"/>
        <v>1</v>
      </c>
      <c r="M14" s="10"/>
      <c r="N14">
        <f t="shared" si="1"/>
        <v>1</v>
      </c>
      <c r="O14">
        <f t="shared" si="2"/>
        <v>0.3650167281461783</v>
      </c>
      <c r="P14" s="10"/>
      <c r="Q14" s="10"/>
    </row>
    <row r="15" spans="1:17" x14ac:dyDescent="0.25">
      <c r="A15">
        <v>2769</v>
      </c>
      <c r="B15" t="s">
        <v>18</v>
      </c>
      <c r="C15">
        <v>0.30423779703182635</v>
      </c>
      <c r="D15">
        <v>0</v>
      </c>
      <c r="E15">
        <v>0.78347335956609598</v>
      </c>
      <c r="F15">
        <v>0.22727272727272727</v>
      </c>
      <c r="G15">
        <v>0.44444444444444453</v>
      </c>
      <c r="H15">
        <v>1</v>
      </c>
      <c r="I15">
        <v>0.30420795264444711</v>
      </c>
      <c r="K15" s="10">
        <f t="shared" si="0"/>
        <v>0.6</v>
      </c>
      <c r="L15" s="13">
        <f t="shared" si="3"/>
        <v>1</v>
      </c>
      <c r="M15" s="10"/>
      <c r="N15">
        <f t="shared" si="1"/>
        <v>1</v>
      </c>
      <c r="O15">
        <f t="shared" si="2"/>
        <v>0</v>
      </c>
      <c r="P15" s="10"/>
      <c r="Q15" s="10"/>
    </row>
    <row r="16" spans="1:17" x14ac:dyDescent="0.25">
      <c r="A16">
        <v>1850</v>
      </c>
      <c r="B16" t="s">
        <v>19</v>
      </c>
      <c r="C16">
        <v>0.29754653856052155</v>
      </c>
      <c r="D16">
        <v>0.98898678414096919</v>
      </c>
      <c r="E16">
        <v>0.71168775922577909</v>
      </c>
      <c r="F16">
        <v>1</v>
      </c>
      <c r="G16">
        <v>0.48111111111111104</v>
      </c>
      <c r="H16">
        <v>0.63305643082211427</v>
      </c>
      <c r="I16">
        <v>0.29751640715480637</v>
      </c>
      <c r="K16" s="10">
        <f t="shared" si="0"/>
        <v>0.6</v>
      </c>
      <c r="L16" s="13">
        <f t="shared" si="3"/>
        <v>1</v>
      </c>
      <c r="M16" s="10"/>
      <c r="N16">
        <f t="shared" si="1"/>
        <v>1</v>
      </c>
      <c r="O16">
        <f t="shared" si="2"/>
        <v>0.29751640715480637</v>
      </c>
      <c r="P16" s="10"/>
      <c r="Q16" s="10"/>
    </row>
    <row r="17" spans="1:17" x14ac:dyDescent="0.25">
      <c r="A17">
        <v>1415</v>
      </c>
      <c r="B17" t="s">
        <v>20</v>
      </c>
      <c r="C17">
        <v>0.28540790941065458</v>
      </c>
      <c r="D17">
        <v>0.84361233480176212</v>
      </c>
      <c r="E17">
        <v>0.66064022120599808</v>
      </c>
      <c r="F17">
        <v>0.40909090909090912</v>
      </c>
      <c r="G17">
        <v>0.66666666666666674</v>
      </c>
      <c r="H17">
        <v>0.3597822973360067</v>
      </c>
      <c r="I17">
        <v>0.28542015184660924</v>
      </c>
      <c r="K17" s="10">
        <f t="shared" si="0"/>
        <v>0.50616740088105727</v>
      </c>
      <c r="L17" s="13">
        <f t="shared" si="3"/>
        <v>0</v>
      </c>
      <c r="M17" s="10"/>
      <c r="N17">
        <f t="shared" si="1"/>
        <v>0.84361233480176212</v>
      </c>
      <c r="O17">
        <f t="shared" si="2"/>
        <v>0.28540790941065458</v>
      </c>
      <c r="P17" s="10"/>
      <c r="Q17" s="10"/>
    </row>
    <row r="18" spans="1:17" x14ac:dyDescent="0.25">
      <c r="A18">
        <v>9263</v>
      </c>
      <c r="B18" t="s">
        <v>21</v>
      </c>
      <c r="C18">
        <v>0.18392382259586534</v>
      </c>
      <c r="D18">
        <v>0.6916299559471365</v>
      </c>
      <c r="E18">
        <v>0.67808146336275665</v>
      </c>
      <c r="F18">
        <v>0.40909090909090912</v>
      </c>
      <c r="G18">
        <v>0.29555555555555529</v>
      </c>
      <c r="H18">
        <v>0</v>
      </c>
      <c r="I18">
        <v>0.18388881739801816</v>
      </c>
      <c r="K18" s="10">
        <f t="shared" si="0"/>
        <v>0.41497797356828187</v>
      </c>
      <c r="L18" s="13">
        <f t="shared" si="3"/>
        <v>0</v>
      </c>
      <c r="M18" s="10"/>
      <c r="N18">
        <f t="shared" si="1"/>
        <v>0.6916299559471365</v>
      </c>
      <c r="O18">
        <f t="shared" si="2"/>
        <v>0</v>
      </c>
      <c r="P18" s="10"/>
      <c r="Q18" s="10"/>
    </row>
    <row r="19" spans="1:17" x14ac:dyDescent="0.25">
      <c r="A19">
        <v>8351</v>
      </c>
      <c r="B19" t="s">
        <v>22</v>
      </c>
      <c r="C19">
        <v>0.18113579823282153</v>
      </c>
      <c r="D19">
        <v>0.92070484581497791</v>
      </c>
      <c r="E19">
        <v>0.77485908752525789</v>
      </c>
      <c r="F19">
        <v>0.40909090909090912</v>
      </c>
      <c r="G19">
        <v>0.44444444444444453</v>
      </c>
      <c r="H19">
        <v>0.39959896877685469</v>
      </c>
      <c r="I19">
        <v>0.18118646248874015</v>
      </c>
      <c r="K19" s="10">
        <f t="shared" si="0"/>
        <v>0.5524229074889867</v>
      </c>
      <c r="L19" s="13">
        <f t="shared" si="3"/>
        <v>0</v>
      </c>
      <c r="M19" s="10"/>
      <c r="N19">
        <f t="shared" si="1"/>
        <v>0.92070484581497791</v>
      </c>
      <c r="O19">
        <f t="shared" si="2"/>
        <v>0.18113579823282153</v>
      </c>
      <c r="P19" s="10"/>
      <c r="Q19" s="10"/>
    </row>
    <row r="20" spans="1:17" x14ac:dyDescent="0.25">
      <c r="A20">
        <v>4094</v>
      </c>
      <c r="B20" t="s">
        <v>23</v>
      </c>
      <c r="C20">
        <v>0.16307797889680034</v>
      </c>
      <c r="D20">
        <v>4.1850220264317069E-2</v>
      </c>
      <c r="E20">
        <v>0.84547484845262133</v>
      </c>
      <c r="F20">
        <v>0</v>
      </c>
      <c r="G20">
        <v>0.25888888888888884</v>
      </c>
      <c r="H20">
        <v>0.64737897450587223</v>
      </c>
      <c r="I20">
        <v>0.16304207952644448</v>
      </c>
      <c r="K20" s="10">
        <f t="shared" si="0"/>
        <v>0.50728490907157275</v>
      </c>
      <c r="L20" s="13">
        <f t="shared" si="3"/>
        <v>0</v>
      </c>
      <c r="M20" s="10"/>
      <c r="N20">
        <f t="shared" si="1"/>
        <v>0.84547484845262133</v>
      </c>
      <c r="O20">
        <f t="shared" si="2"/>
        <v>0</v>
      </c>
      <c r="P20" s="10"/>
      <c r="Q20" s="10"/>
    </row>
    <row r="21" spans="1:17" x14ac:dyDescent="0.25">
      <c r="A21">
        <v>2224</v>
      </c>
      <c r="B21" t="s">
        <v>24</v>
      </c>
      <c r="C21">
        <v>0.14330445226044444</v>
      </c>
      <c r="D21">
        <v>0.95594713656387664</v>
      </c>
      <c r="E21">
        <v>0.794108263320217</v>
      </c>
      <c r="F21">
        <v>1</v>
      </c>
      <c r="G21">
        <v>0</v>
      </c>
      <c r="H21">
        <v>0.31366370667430454</v>
      </c>
      <c r="I21">
        <v>0.14335349375884698</v>
      </c>
      <c r="K21" s="10">
        <f t="shared" si="0"/>
        <v>0.6</v>
      </c>
      <c r="L21" s="13">
        <f t="shared" si="3"/>
        <v>1</v>
      </c>
      <c r="M21" s="10"/>
      <c r="N21">
        <f t="shared" si="1"/>
        <v>1</v>
      </c>
      <c r="O21">
        <f t="shared" si="2"/>
        <v>0</v>
      </c>
      <c r="P21" s="10"/>
      <c r="Q21" s="10"/>
    </row>
    <row r="22" spans="1:17" x14ac:dyDescent="0.25">
      <c r="A22">
        <v>5374</v>
      </c>
      <c r="B22" t="s">
        <v>25</v>
      </c>
      <c r="C22">
        <v>5.8548511623917096E-2</v>
      </c>
      <c r="D22">
        <v>0.74229074889867841</v>
      </c>
      <c r="E22">
        <v>0.89907476337339154</v>
      </c>
      <c r="F22">
        <v>1</v>
      </c>
      <c r="G22">
        <v>0.4066666666666664</v>
      </c>
      <c r="H22">
        <v>0.40446863362933261</v>
      </c>
      <c r="I22">
        <v>5.8551023034358468E-2</v>
      </c>
      <c r="K22" s="10">
        <f t="shared" si="0"/>
        <v>0.6</v>
      </c>
      <c r="L22" s="13">
        <f t="shared" si="3"/>
        <v>1</v>
      </c>
      <c r="M22" s="10"/>
      <c r="N22">
        <f t="shared" si="1"/>
        <v>1</v>
      </c>
      <c r="O22">
        <f t="shared" si="2"/>
        <v>5.8548511623917096E-2</v>
      </c>
      <c r="P22" s="10"/>
      <c r="Q22" s="10"/>
    </row>
    <row r="23" spans="1:17" x14ac:dyDescent="0.25">
      <c r="A23">
        <v>4868</v>
      </c>
      <c r="B23" t="s">
        <v>26</v>
      </c>
      <c r="C23">
        <v>3.1440336278631034E-2</v>
      </c>
      <c r="D23">
        <v>1</v>
      </c>
      <c r="E23">
        <v>0.94608103796660636</v>
      </c>
      <c r="F23">
        <v>1</v>
      </c>
      <c r="G23">
        <v>0.25888888888888884</v>
      </c>
      <c r="H23">
        <v>0.50501289028931517</v>
      </c>
      <c r="I23">
        <v>3.1398790374469146E-2</v>
      </c>
      <c r="K23" s="10">
        <f t="shared" si="0"/>
        <v>0.6</v>
      </c>
      <c r="L23" s="13">
        <f t="shared" si="3"/>
        <v>1</v>
      </c>
      <c r="M23" s="10"/>
      <c r="N23">
        <f t="shared" si="1"/>
        <v>1</v>
      </c>
      <c r="O23">
        <f t="shared" si="2"/>
        <v>3.1398790374469146E-2</v>
      </c>
      <c r="P23" s="10"/>
      <c r="Q23" s="10"/>
    </row>
    <row r="24" spans="1:17" x14ac:dyDescent="0.25">
      <c r="A24">
        <v>3491</v>
      </c>
      <c r="B24" t="s">
        <v>27</v>
      </c>
      <c r="C24">
        <v>6.0049755511711158E-3</v>
      </c>
      <c r="D24">
        <v>0.94273127753303965</v>
      </c>
      <c r="E24">
        <v>1</v>
      </c>
      <c r="F24">
        <v>0.40909090909090912</v>
      </c>
      <c r="G24">
        <v>0.29555555555555529</v>
      </c>
      <c r="H24">
        <v>0.65855055857920308</v>
      </c>
      <c r="I24">
        <v>6.0481276540985561E-3</v>
      </c>
      <c r="K24" s="10">
        <f t="shared" si="0"/>
        <v>0.6</v>
      </c>
      <c r="L24" s="13">
        <f t="shared" si="3"/>
        <v>1</v>
      </c>
      <c r="M24" s="10"/>
      <c r="N24">
        <f t="shared" si="1"/>
        <v>1</v>
      </c>
      <c r="O24">
        <f t="shared" si="2"/>
        <v>6.0049755511711158E-3</v>
      </c>
      <c r="P24" s="10"/>
      <c r="Q24" s="10"/>
    </row>
    <row r="25" spans="1:17" x14ac:dyDescent="0.25">
      <c r="A25">
        <v>9200</v>
      </c>
      <c r="B25" t="s">
        <v>28</v>
      </c>
      <c r="C25">
        <v>0</v>
      </c>
      <c r="D25">
        <v>0.11894273127753305</v>
      </c>
      <c r="E25">
        <v>0.95469531000744434</v>
      </c>
      <c r="F25">
        <v>0.40909090909090912</v>
      </c>
      <c r="G25">
        <v>0.14777777777777776</v>
      </c>
      <c r="H25">
        <v>0.38842738470352256</v>
      </c>
      <c r="I25">
        <v>0</v>
      </c>
      <c r="K25" s="10">
        <f t="shared" si="0"/>
        <v>0.57281718600446663</v>
      </c>
      <c r="L25" s="13">
        <f t="shared" si="3"/>
        <v>0</v>
      </c>
      <c r="M25" s="10"/>
      <c r="N25">
        <f t="shared" si="1"/>
        <v>0.95469531000744434</v>
      </c>
      <c r="O25">
        <f t="shared" si="2"/>
        <v>0</v>
      </c>
      <c r="P25" s="10"/>
      <c r="Q25" s="10"/>
    </row>
    <row r="27" spans="1:17" x14ac:dyDescent="0.25">
      <c r="B27" s="17" t="s">
        <v>30</v>
      </c>
      <c r="C27">
        <f>MAX(C6:C25)</f>
        <v>1</v>
      </c>
      <c r="D27">
        <f t="shared" ref="D27:I27" si="4">MAX(D6:D25)</f>
        <v>1</v>
      </c>
      <c r="E27">
        <f t="shared" si="4"/>
        <v>1</v>
      </c>
      <c r="F27">
        <f t="shared" si="4"/>
        <v>1</v>
      </c>
      <c r="G27">
        <f t="shared" si="4"/>
        <v>1</v>
      </c>
      <c r="H27">
        <f t="shared" si="4"/>
        <v>1</v>
      </c>
      <c r="I27">
        <f t="shared" si="4"/>
        <v>1</v>
      </c>
      <c r="K27" s="10">
        <f>MAX(K6:K25)</f>
        <v>0.6</v>
      </c>
    </row>
    <row r="28" spans="1:17" x14ac:dyDescent="0.25">
      <c r="B28" s="17" t="s">
        <v>29</v>
      </c>
      <c r="C28">
        <f>MIN(C6:C25)</f>
        <v>0</v>
      </c>
      <c r="D28">
        <f t="shared" ref="D28:I28" si="5">MIN(D6:D25)</f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</row>
    <row r="31" spans="1:17" x14ac:dyDescent="0.25">
      <c r="B31" s="17" t="s">
        <v>37</v>
      </c>
      <c r="C31" s="16">
        <v>0.6</v>
      </c>
    </row>
    <row r="36" spans="2:11" x14ac:dyDescent="0.25">
      <c r="B36" s="28" t="s">
        <v>66</v>
      </c>
      <c r="K36" s="28" t="s">
        <v>68</v>
      </c>
    </row>
    <row r="37" spans="2:11" x14ac:dyDescent="0.25">
      <c r="E37" s="28" t="s">
        <v>62</v>
      </c>
    </row>
    <row r="42" spans="2:11" x14ac:dyDescent="0.25">
      <c r="H42" s="28"/>
    </row>
    <row r="43" spans="2:11" x14ac:dyDescent="0.25">
      <c r="H43" s="28"/>
    </row>
    <row r="44" spans="2:11" x14ac:dyDescent="0.25">
      <c r="H44" s="28"/>
    </row>
    <row r="46" spans="2:11" x14ac:dyDescent="0.25">
      <c r="H46" s="28"/>
    </row>
    <row r="47" spans="2:11" x14ac:dyDescent="0.25">
      <c r="H47" s="28"/>
    </row>
    <row r="49" spans="8:8" x14ac:dyDescent="0.25">
      <c r="H49" s="28"/>
    </row>
    <row r="50" spans="8:8" x14ac:dyDescent="0.25">
      <c r="H50" s="28"/>
    </row>
    <row r="52" spans="8:8" x14ac:dyDescent="0.25">
      <c r="H52" s="28"/>
    </row>
    <row r="53" spans="8:8" x14ac:dyDescent="0.25">
      <c r="H53" s="28"/>
    </row>
  </sheetData>
  <mergeCells count="1">
    <mergeCell ref="N1:O1"/>
  </mergeCells>
  <conditionalFormatting sqref="L6:L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E37" location="MenuNawigacyjne_19WtN1315_16!A1" display="Menu" xr:uid="{8B863A0C-3751-4FC3-B82F-8EE0E539D5DF}"/>
    <hyperlink ref="B36" location="HurwiczNor1_19WtN1315_16!A1" display="HurwiczNor1_19WtN1315_16" xr:uid="{9F3AB8A7-EBCB-4FBB-8234-C42629CC86AF}"/>
    <hyperlink ref="K36" location="Podsumowanie_19WtN1315_16!A1" display="Podsumowanie_19WtN1315_16" xr:uid="{C99E49B6-413C-42A8-9AEC-509C8970279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5 K J h T x m d 2 z e o A A A A + A A A A B I A H A B D b 2 5 m a W c v U G F j a 2 F n Z S 5 4 b W w g o h g A K K A U A A A A A A A A A A A A A A A A A A A A A A A A A A A A h Y 9 B D o I w F E S v Q r q n L S B K y K c s 3 E J C Y m L c N l C h E Q q h x X I 3 F x 7 J K 0 i i q D u X M 3 m T v H n c 7 p D O X e t c x a h l r x L k Y Y o c o c q + k q p O 0 G T O b o R S B g U v L 7 w W z g I r H c 9 a J q g x Z o g J s d Z i G + B + r I l P q U d O e X Y o G 9 F x V y p t u C o F + q y q / y v E 4 P i S Y T 7 e B T g M o y 3 e R B 6 Q t Y Z c q i / i L 8 a Y A v k p Y T + 1 Z h o F G 1 q 3 y I C s E c j 7 B X s C U E s D B B Q A A g A I A O S i Y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o m F P 9 J g B / g Q B A A B 1 A Q A A E w A c A E Z v c m 1 1 b G F z L 1 N l Y 3 R p b 2 4 x L m 0 g o h g A K K A U A A A A A A A A A A A A A A A A A A A A A A A A A A A A f Z D B S s N A E I b v g b z D s l 5 S i I V V K m j J Q V q E I A Y h h 0 K T E K a 7 Y 7 s l 2 S 2 7 U 6 U R L 7 6 F z + G p Z + 1 7 2 d K D X u p c B u a H n + 8 b j 5 K 0 N S w / b j E M g z D w C 3 C o 2 B m f 1 P e N R i N 1 L a 4 n l I l L M a j F F Y s u e p w l r E E K A 7 a f 3 d Z 9 f a r d u 9 0 f b 6 V E 7 / t j I J i B x + h O N 9 g f W U N o y E d 8 f F M + 2 C W W O a 2 V h j L H F j 2 5 Q Z m B 6 7 4 / V K e B a f N k X Q u 0 k Z 1 B 9 u J X t o U 5 m H 2 i U G 6 6 p S 6 z d D L O R T r 9 C 3 U + F X 2 Q U s 1 4 L 2 b F y C E Q Z v C s 5 3 D w e n R 2 h Y 4 0 + o T c G q t e f C S v T x g m v 0 6 v R S 4 X 2 E L C e Z w S t s m J r / D q r T h Y V 2 G g z b / t w x 9 Q S w E C L Q A U A A I A C A D k o m F P G Z 3 b N 6 g A A A D 4 A A A A E g A A A A A A A A A A A A A A A A A A A A A A Q 2 9 u Z m l n L 1 B h Y 2 t h Z 2 U u e G 1 s U E s B A i 0 A F A A C A A g A 5 K J h T w / K 6 a u k A A A A 6 Q A A A B M A A A A A A A A A A A A A A A A A 9 A A A A F t D b 2 5 0 Z W 5 0 X 1 R 5 c G V z X S 5 4 b W x Q S w E C L Q A U A A I A C A D k o m F P 9 J g B / g Q B A A B 1 A Q A A E w A A A A A A A A A A A A A A A A D l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F Q A A A A A A A M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X 0 t s a W V u Y 2 l f M T l X d E 4 x M z E 1 X z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F U M T k 6 M j I 6 M D U u M z I w N z U w M F o i I C 8 + P E V u d H J 5 I F R 5 c G U 9 I k Z p b G x D b 2 x 1 b W 5 U e X B l c y I g V m F s d W U 9 I n N B Z 1 l G Q l F V R k J R V U Y i I C 8 + P E V u d H J 5 I F R 5 c G U 9 I k Z p b G x D b 2 x 1 b W 5 O Y W 1 l c y I g V m F s d W U 9 I n N b J n F 1 b 3 Q 7 S U R L b G k m c X V v d D s s J n F 1 b 3 Q 7 T m F 6 d 2 F X Y X J p Y W 5 0 d S Z x d W 9 0 O y w m c X V v d D t X Y X J 0 W m F r R C Z x d W 9 0 O y w m c X V v d D t X c 2 t X e W Q x R G E m c X V v d D s s J n F 1 b 3 Q 7 V 2 F y d E t v c 3 p 0 J n F 1 b 3 Q 7 L C Z x d W 9 0 O 1 d z a 0 9 G W k Q m c X V v d D s s J n F 1 b 3 Q 7 V 3 N r U 0 Z a R C Z x d W 9 0 O y w m c X V v d D t X c 2 t Q c n p 5 Y 2 h u Y W t v c 3 p 0 J n F 1 b 3 Q 7 L C Z x d W 9 0 O 1 d z a 8 W a c l d h c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Z D p c X F x c b W 9 q Z V x c X F x z d H V k a W F c X F x c c 2 V t Z X N 0 c j V c X F x c b m F y e s S Z Z H p p Y S B p b m Z v c m 1 h d H l j e m 5 l I H d z c G 9 t Y W d h b m l h I G R l Y 3 l 6 a m l c X F x c b m l 3 Z H M x a X o x O X d 0 b j E z M T V f M T Y t e j E u Y W N j Z G I v L 1 d f S 2 x p Z W 5 j a V 8 x O V d 0 T j E z M T V f M T Y u e 0 l E S 2 x p L D B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T m F 6 d 2 F X Y X J p Y W 5 0 d S w x f S Z x d W 9 0 O y w m c X V v d D t T Z X J 2 Z X I u R G F 0 Y W J h c 2 V c X C 8 y L 0 Z p b G U v Z D p c X F x c b W 9 q Z V x c X F x z d H V k a W F c X F x c c 2 V t Z X N 0 c j V c X F x c b m F y e s S Z Z H p p Y S B p b m Z v c m 1 h d H l j e m 5 l I H d z c G 9 t Y W d h b m l h I G R l Y 3 l 6 a m l c X F x c b m l 3 Z H M x a X o x O X d 0 b j E z M T V f M T Y t e j E u Y W N j Z G I v L 1 d f S 2 x p Z W 5 j a V 8 x O V d 0 T j E z M T V f M T Y u e 1 d h c n R a Y W t E L D J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3 N r V 3 l k M U R h L D N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2 F y d E t v c 3 p 0 L D R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3 N r T 0 Z a R C w 1 f S Z x d W 9 0 O y w m c X V v d D t T Z X J 2 Z X I u R G F 0 Y W J h c 2 V c X C 8 y L 0 Z p b G U v Z D p c X F x c b W 9 q Z V x c X F x z d H V k a W F c X F x c c 2 V t Z X N 0 c j V c X F x c b m F y e s S Z Z H p p Y S B p b m Z v c m 1 h d H l j e m 5 l I H d z c G 9 t Y W d h b m l h I G R l Y 3 l 6 a m l c X F x c b m l 3 Z H M x a X o x O X d 0 b j E z M T V f M T Y t e j E u Y W N j Z G I v L 1 d f S 2 x p Z W 5 j a V 8 x O V d 0 T j E z M T V f M T Y u e 1 d z a 1 N G W k Q s N n 0 m c X V v d D s s J n F 1 b 3 Q 7 U 2 V y d m V y L k R h d G F i Y X N l X F w v M i 9 G a W x l L 2 Q 6 X F x c X G 1 v a m V c X F x c c 3 R 1 Z G l h X F x c X H N l b W V z d H I 1 X F x c X G 5 h c n r E m W R 6 a W E g a W 5 m b 3 J t Y X R 5 Y 3 p u Z S B 3 c 3 B v b W F n Y W 5 p Y S B k Z W N 5 e m p p X F x c X G 5 p d 2 R z M W l 6 M T l 3 d G 4 x M z E 1 X z E 2 L X o x L m F j Y 2 R i L y 9 X X 0 t s a W V u Y 2 l f M T l X d E 4 x M z E 1 X z E 2 L n t X c 2 t Q c n p 5 Y 2 h u Y W t v c 3 p 0 L D d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3 N r x Z p y V 2 F y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X J 2 Z X I u R G F 0 Y W J h c 2 V c X C 8 y L 0 Z p b G U v Z D p c X F x c b W 9 q Z V x c X F x z d H V k a W F c X F x c c 2 V t Z X N 0 c j V c X F x c b m F y e s S Z Z H p p Y S B p b m Z v c m 1 h d H l j e m 5 l I H d z c G 9 t Y W d h b m l h I G R l Y 3 l 6 a m l c X F x c b m l 3 Z H M x a X o x O X d 0 b j E z M T V f M T Y t e j E u Y W N j Z G I v L 1 d f S 2 x p Z W 5 j a V 8 x O V d 0 T j E z M T V f M T Y u e 0 l E S 2 x p L D B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T m F 6 d 2 F X Y X J p Y W 5 0 d S w x f S Z x d W 9 0 O y w m c X V v d D t T Z X J 2 Z X I u R G F 0 Y W J h c 2 V c X C 8 y L 0 Z p b G U v Z D p c X F x c b W 9 q Z V x c X F x z d H V k a W F c X F x c c 2 V t Z X N 0 c j V c X F x c b m F y e s S Z Z H p p Y S B p b m Z v c m 1 h d H l j e m 5 l I H d z c G 9 t Y W d h b m l h I G R l Y 3 l 6 a m l c X F x c b m l 3 Z H M x a X o x O X d 0 b j E z M T V f M T Y t e j E u Y W N j Z G I v L 1 d f S 2 x p Z W 5 j a V 8 x O V d 0 T j E z M T V f M T Y u e 1 d h c n R a Y W t E L D J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3 N r V 3 l k M U R h L D N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2 F y d E t v c 3 p 0 L D R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3 N r T 0 Z a R C w 1 f S Z x d W 9 0 O y w m c X V v d D t T Z X J 2 Z X I u R G F 0 Y W J h c 2 V c X C 8 y L 0 Z p b G U v Z D p c X F x c b W 9 q Z V x c X F x z d H V k a W F c X F x c c 2 V t Z X N 0 c j V c X F x c b m F y e s S Z Z H p p Y S B p b m Z v c m 1 h d H l j e m 5 l I H d z c G 9 t Y W d h b m l h I G R l Y 3 l 6 a m l c X F x c b m l 3 Z H M x a X o x O X d 0 b j E z M T V f M T Y t e j E u Y W N j Z G I v L 1 d f S 2 x p Z W 5 j a V 8 x O V d 0 T j E z M T V f M T Y u e 1 d z a 1 N G W k Q s N n 0 m c X V v d D s s J n F 1 b 3 Q 7 U 2 V y d m V y L k R h d G F i Y X N l X F w v M i 9 G a W x l L 2 Q 6 X F x c X G 1 v a m V c X F x c c 3 R 1 Z G l h X F x c X H N l b W V z d H I 1 X F x c X G 5 h c n r E m W R 6 a W E g a W 5 m b 3 J t Y X R 5 Y 3 p u Z S B 3 c 3 B v b W F n Y W 5 p Y S B k Z W N 5 e m p p X F x c X G 5 p d 2 R z M W l 6 M T l 3 d G 4 x M z E 1 X z E 2 L X o x L m F j Y 2 R i L y 9 X X 0 t s a W V u Y 2 l f M T l X d E 4 x M z E 1 X z E 2 L n t X c 2 t Q c n p 5 Y 2 h u Y W t v c 3 p 0 L D d 9 J n F 1 b 3 Q 7 L C Z x d W 9 0 O 1 N l c n Z l c i 5 E Y X R h Y m F z Z V x c L z I v R m l s Z S 9 k O l x c X F x t b 2 p l X F x c X H N 0 d W R p Y V x c X F x z Z W 1 l c 3 R y N V x c X F x u Y X J 6 x J l k e m l h I G l u Z m 9 y b W F 0 e W N 6 b m U g d 3 N w b 2 1 h Z 2 F u a W E g Z G V j e X p q a V x c X F x u a X d k c z F p e j E 5 d 3 R u M T M x N V 8 x N i 1 6 M S 5 h Y 2 N k Y i 8 v V 1 9 L b G l l b m N p X z E 5 V 3 R O M T M x N V 8 x N i 5 7 V 3 N r x Z p y V 2 F y V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9 L b G l l b m N p X z E 5 V 3 R O M T M x N V 8 x N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0 t s a W V u Y 2 l f M T l X d E 4 x M z E 1 X z E 2 J T I w K D I p L 1 9 X X 0 t s a W V u Y 2 l f M T l X d E 4 x M z E 1 X z E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c v q n s v / A Z O p 8 5 E a X r 8 v h c A A A A A A g A A A A A A E G Y A A A A B A A A g A A A A K g H N O o b + W q Y u / k L o S z J s U v c M E O L l e a a e f G W x / a t E n r k A A A A A D o A A A A A C A A A g A A A A j v D A W V C O m w W s h t o c w S B x c h u 7 q b K k + d 4 0 F u K k U h 0 S A b 5 Q A A A A B G E 3 R x R K 2 P f e 9 h l L r V y 3 m c D D y x s 3 V h D x H 4 q r I + W 5 T y J c O S c 2 w H B j C 0 5 z h B R / t J Z u E a m m B L K y l P Y k L t P O 8 f c j 8 C C i / J o J S W + g a d X X Y c Y O e E V A A A A A p l Z C R I u R u 0 y A 4 6 e O h 6 4 m z S P g K T W 5 l / 0 C C i o b A 2 x q Y m e U T i g T J A 4 b P h F 0 G M X 4 F S j j 8 Q u R W / J 1 8 B V 0 d r F Z V + q 6 k A = = < / D a t a M a s h u p > 
</file>

<file path=customXml/itemProps1.xml><?xml version="1.0" encoding="utf-8"?>
<ds:datastoreItem xmlns:ds="http://schemas.openxmlformats.org/officeDocument/2006/customXml" ds:itemID="{2352F3B1-5BE8-465D-8F20-AD9361D4DB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MenuNawigacyjne_19WtN1315_16</vt:lpstr>
      <vt:lpstr>Tworząca_W_Klienci_19WtN1315_16</vt:lpstr>
      <vt:lpstr>Dane przygotowane_19WtN1315_16</vt:lpstr>
      <vt:lpstr>Koniunkcyjna_19WtN1315_16</vt:lpstr>
      <vt:lpstr>Wartość idealna_19WtN1315_16</vt:lpstr>
      <vt:lpstr>Tendencje_19WtN1315_16</vt:lpstr>
      <vt:lpstr>Normalizacje_19WtN1315_16</vt:lpstr>
      <vt:lpstr>HurwiczNor1_19WtN1315_16</vt:lpstr>
      <vt:lpstr>HurwiczNor2_19WtN1315_16</vt:lpstr>
      <vt:lpstr>Podsumowanie_19WtN1315_16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</cp:lastModifiedBy>
  <dcterms:created xsi:type="dcterms:W3CDTF">2019-11-01T13:31:49Z</dcterms:created>
  <dcterms:modified xsi:type="dcterms:W3CDTF">2019-11-05T07:11:53Z</dcterms:modified>
</cp:coreProperties>
</file>