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ymo\Desktop\OSTATNI SEMESTR\Ropuszyńska-Surma śr15.15 wykład\koniec\"/>
    </mc:Choice>
  </mc:AlternateContent>
  <xr:revisionPtr revIDLastSave="0" documentId="8_{805ABCF5-0B7D-4074-AD9B-52434007F967}" xr6:coauthVersionLast="45" xr6:coauthVersionMax="45" xr10:uidLastSave="{00000000-0000-0000-0000-000000000000}"/>
  <bookViews>
    <workbookView xWindow="28680" yWindow="-6885" windowWidth="29040" windowHeight="15840" tabRatio="890" firstSheet="1" activeTab="10" xr2:uid="{00000000-000D-0000-FFFF-FFFF00000000}"/>
  </bookViews>
  <sheets>
    <sheet name="SKŁADOWE MODELU" sheetId="1" r:id="rId1"/>
    <sheet name="DANE PODSTAWOWE" sheetId="2" r:id="rId2"/>
    <sheet name="ANALIZA POTRZEB" sheetId="4" r:id="rId3"/>
    <sheet name="ZAŁOŻENIA" sheetId="3" r:id="rId4"/>
    <sheet name="HARMONOGRAM" sheetId="6" r:id="rId5"/>
    <sheet name="ŹRÓDŁA FINANSOWANIA" sheetId="7" r:id="rId6"/>
    <sheet name="KOSZTY" sheetId="10" r:id="rId7"/>
    <sheet name="PLAN AMORTYZACJI" sheetId="9" r:id="rId8"/>
    <sheet name="Rachunek Wyników" sheetId="14" r:id="rId9"/>
    <sheet name="cash flow" sheetId="16" r:id="rId10"/>
    <sheet name="Rachunek ekonomiczny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3" l="1"/>
  <c r="E6" i="13"/>
  <c r="F6" i="13"/>
  <c r="G6" i="13"/>
  <c r="C6" i="13"/>
  <c r="G2" i="13"/>
  <c r="G5" i="13" s="1"/>
  <c r="G11" i="13" s="1"/>
  <c r="F2" i="13"/>
  <c r="F5" i="13" s="1"/>
  <c r="F11" i="13" s="1"/>
  <c r="E2" i="13"/>
  <c r="E5" i="13" s="1"/>
  <c r="E11" i="13" s="1"/>
  <c r="D2" i="13"/>
  <c r="D5" i="13" s="1"/>
  <c r="D11" i="13" s="1"/>
  <c r="C2" i="13"/>
  <c r="C5" i="13" s="1"/>
  <c r="C11" i="13" s="1"/>
  <c r="E8" i="14"/>
  <c r="F8" i="14"/>
  <c r="G8" i="14"/>
  <c r="H8" i="14"/>
  <c r="D8" i="14"/>
  <c r="E4" i="14"/>
  <c r="E9" i="14" s="1"/>
  <c r="D2" i="16" s="1"/>
  <c r="D5" i="16" s="1"/>
  <c r="F4" i="14"/>
  <c r="F9" i="14" s="1"/>
  <c r="E2" i="16" s="1"/>
  <c r="E5" i="16" s="1"/>
  <c r="G4" i="14"/>
  <c r="G9" i="14" s="1"/>
  <c r="F2" i="16" s="1"/>
  <c r="F5" i="16" s="1"/>
  <c r="H4" i="14"/>
  <c r="H9" i="14" s="1"/>
  <c r="G2" i="16" s="1"/>
  <c r="G5" i="16" s="1"/>
  <c r="D4" i="14"/>
  <c r="C13" i="10"/>
  <c r="D13" i="10"/>
  <c r="E13" i="10"/>
  <c r="F13" i="10"/>
  <c r="B13" i="10"/>
  <c r="D2" i="4"/>
  <c r="E2" i="4"/>
  <c r="F2" i="4"/>
  <c r="G2" i="4"/>
  <c r="C2" i="4"/>
  <c r="C4" i="4"/>
  <c r="M6" i="13" l="1"/>
  <c r="M7" i="13" s="1"/>
  <c r="M8" i="13" s="1"/>
  <c r="D9" i="14"/>
  <c r="C2" i="16" s="1"/>
  <c r="C5" i="16" s="1"/>
  <c r="C7" i="16" s="1"/>
  <c r="D7" i="16" s="1"/>
  <c r="E7" i="16" s="1"/>
  <c r="F7" i="16" s="1"/>
  <c r="G7" i="16" s="1"/>
  <c r="J3" i="16"/>
  <c r="D5" i="7"/>
  <c r="C5" i="7"/>
  <c r="D4" i="9" l="1"/>
  <c r="E4" i="9" s="1"/>
  <c r="F4" i="9" s="1"/>
  <c r="D5" i="9" l="1"/>
  <c r="E5" i="9"/>
  <c r="F5" i="9"/>
</calcChain>
</file>

<file path=xl/sharedStrings.xml><?xml version="1.0" encoding="utf-8"?>
<sst xmlns="http://schemas.openxmlformats.org/spreadsheetml/2006/main" count="228" uniqueCount="169">
  <si>
    <t>DANE PODSTAWOWE</t>
  </si>
  <si>
    <t>Dane o Inwestorze i Projekcie</t>
  </si>
  <si>
    <t>ZAŁOŻENIA</t>
  </si>
  <si>
    <t>Bazowe założenia których zmiana pozwala m.in. na badanie wrażliwości Projektu</t>
  </si>
  <si>
    <t>ANALIZA POTRZEB</t>
  </si>
  <si>
    <t>Oszacowanie potrzeb i skuteczność ich zaspokajania przez realizację Projektu</t>
  </si>
  <si>
    <t>MODEL</t>
  </si>
  <si>
    <t>ŹRÓDŁA FINANSOWANIA</t>
  </si>
  <si>
    <t>KOSZTY</t>
  </si>
  <si>
    <t>PRZYCHODY</t>
  </si>
  <si>
    <t>ZADŁUŻENIE</t>
  </si>
  <si>
    <t>Harmonogram wypłat i spłat kredytów i pożyczek wraz z odsetkami, możliwa analiza zdolności kredytowej na podstawie wybranych wskaźników  dotyczących  budżetu Inwestora</t>
  </si>
  <si>
    <t>PODSUMOWANIE</t>
  </si>
  <si>
    <t>Podsumowanie efektów realizacji Projektu</t>
  </si>
  <si>
    <t>Analiza finansowa i ekonomiczna - wyliczenie NPV, IRR, ENPV i EIRR Projektu oraz analiza wrażliwości</t>
  </si>
  <si>
    <t>INSTRUKCJA</t>
  </si>
  <si>
    <t xml:space="preserve">Opis poszczególnych elementów modelu i zasad korzystania z modelu </t>
  </si>
  <si>
    <t xml:space="preserve">STRUKTURA MODELU  ANALIZY PROJEKTU </t>
  </si>
  <si>
    <t xml:space="preserve">HARMONOGRAM INWESTYCJI </t>
  </si>
  <si>
    <t>PLAN AMORTYZACJI</t>
  </si>
  <si>
    <t>Planem amortyzacji środków trwałych</t>
  </si>
  <si>
    <t>Szacowanie kosztów eksploatacji i utrzymania systemu (infrastruktury)</t>
  </si>
  <si>
    <t>Szacowanie przychodów ze sprzedaży wynikającej z realizacji Projektu - w powiązaniu z analizą potrzeb: szacowanie zapotrzebownia (wielkości sprzedaży) w poszcególnych latach i cen (taryf)</t>
  </si>
  <si>
    <t>KOSZTY SPOŁECZNE</t>
  </si>
  <si>
    <t>KORZYŚCI SPOŁECZNE</t>
  </si>
  <si>
    <t>Szacowanie kosztów społecznych</t>
  </si>
  <si>
    <t>Szacowanie korzyści społecznych</t>
  </si>
  <si>
    <t>Korekta rachunku wyników o przepływy finansowe związane z projektem</t>
  </si>
  <si>
    <t xml:space="preserve">ANALIZA </t>
  </si>
  <si>
    <t>CASH FLOW</t>
  </si>
  <si>
    <t>RACHUNEK WYNIKÓW</t>
  </si>
  <si>
    <t xml:space="preserve"> </t>
  </si>
  <si>
    <t>Dane dotyczące Inwestora</t>
  </si>
  <si>
    <t>Pełna nazwa Inwestora:</t>
  </si>
  <si>
    <t xml:space="preserve">Miejscowość (siedziba Inwestora): </t>
  </si>
  <si>
    <t>Ulica:</t>
  </si>
  <si>
    <t>Poczta:</t>
  </si>
  <si>
    <t>Powiat:</t>
  </si>
  <si>
    <t>Województwo:</t>
  </si>
  <si>
    <t>Telefon: (........)</t>
  </si>
  <si>
    <t>Fax:</t>
  </si>
  <si>
    <t>E-mail:</t>
  </si>
  <si>
    <t>Dane osoby odpowiedzialnej za przygotowanie Projektu:</t>
  </si>
  <si>
    <t xml:space="preserve">Imię i Nazwisko: </t>
  </si>
  <si>
    <t>Nazwa Projektu:</t>
  </si>
  <si>
    <t>Cel Projektu:</t>
  </si>
  <si>
    <t>Uzasadnienie potrzeby realizacji Projektu (np. zgodność z celami strategii rozwoju):</t>
  </si>
  <si>
    <t>Składowe Projektu:</t>
  </si>
  <si>
    <t xml:space="preserve">CENY/ OBCIĄŻENIE OPŁATAMI (do projektów np.: wodno-kanalizacyjnych, gospodarki odpadami) </t>
  </si>
  <si>
    <t xml:space="preserve">Szacowanie cen/opłat. Dla opłat (projekty wodno-kanalizacyjne, itp. dane jak planowane opłaty obciążą budżet gospodarstwa domowego - porównanie z opłatami pokrywającymi koszty </t>
  </si>
  <si>
    <t>Określenie nakładów inwestycyjnych w poszczególnych latach; Wykres Gantta</t>
  </si>
  <si>
    <t>Wskazanie źródeł finansowania projektu i określenie ich struktury</t>
  </si>
  <si>
    <t>Układ uproszczony (analityczny r-k wyników)</t>
  </si>
  <si>
    <t>Państwowe gospodarstwo wodne "Wody Polskie"</t>
  </si>
  <si>
    <t>Warszawa</t>
  </si>
  <si>
    <t>Wiktoria Fojtar, Mateusz Guściora, Szymon Starżyk</t>
  </si>
  <si>
    <t>Żelazna 59a</t>
  </si>
  <si>
    <t>00-848</t>
  </si>
  <si>
    <t>Warszawski</t>
  </si>
  <si>
    <t>Mazowieckie</t>
  </si>
  <si>
    <t>wodypolskie@wodypolskie.pl</t>
  </si>
  <si>
    <t>niewody@wodypolskie.pl</t>
  </si>
  <si>
    <t>Umocnienie obwałowań Odry oraz wyrównanie i wzmocnienie brzegów</t>
  </si>
  <si>
    <t>Podniesie poziomu bezbieczeństwa w pobliżu Odry</t>
  </si>
  <si>
    <t>Sprawdzenie stanu technicznego poszczególnych wałów i nabrzeży</t>
  </si>
  <si>
    <t>Inwentaryzacja ewentualnych uszkodzeń wałów oraz brzegów rzeki</t>
  </si>
  <si>
    <t>Ustalenie terminu i zakresu prac</t>
  </si>
  <si>
    <t>Uszczelnianie wałów technologią mikrowybuchów</t>
  </si>
  <si>
    <t>Umacnianie brzegów poprzez mury oporowe</t>
  </si>
  <si>
    <t>Sporządzanie raportu</t>
  </si>
  <si>
    <t>Odbiór techniczny</t>
  </si>
  <si>
    <t>%</t>
  </si>
  <si>
    <t>jednostka</t>
  </si>
  <si>
    <t>Gęstość zaludnienia terenów przy Odrze</t>
  </si>
  <si>
    <t>os./km2</t>
  </si>
  <si>
    <t>Budżet państwa</t>
  </si>
  <si>
    <t>Funduszu Spójności Unii Europejskiej</t>
  </si>
  <si>
    <t>Pożyczka Banku Światowego</t>
  </si>
  <si>
    <t>suma</t>
  </si>
  <si>
    <t>mln.</t>
  </si>
  <si>
    <t>PLN/kWh</t>
  </si>
  <si>
    <t>os.</t>
  </si>
  <si>
    <t>Liczba ludności dotkniętej powodzią w sposób fizyczny</t>
  </si>
  <si>
    <t>Powierzchnia terenów zalanych w ciągu roku na terenie powiatu wrocławskiego</t>
  </si>
  <si>
    <t>Pomiary geodezyjne i tyczenie</t>
  </si>
  <si>
    <t>Przygotowanie dokumentacji i pozwoleń</t>
  </si>
  <si>
    <t>Nazwa zadania</t>
  </si>
  <si>
    <t>Czas trwania</t>
  </si>
  <si>
    <t>Rozpoczęcie</t>
  </si>
  <si>
    <t>Zakończenie</t>
  </si>
  <si>
    <t>Poprzedniki</t>
  </si>
  <si>
    <t>15 dn</t>
  </si>
  <si>
    <t>czw, 01.10.20</t>
  </si>
  <si>
    <t>śro, 21.10.20</t>
  </si>
  <si>
    <t>20 dn</t>
  </si>
  <si>
    <t>czw, 22.10.20</t>
  </si>
  <si>
    <t>śro, 18.11.20</t>
  </si>
  <si>
    <t>30 dn</t>
  </si>
  <si>
    <t>czw, 19.11.20</t>
  </si>
  <si>
    <t>śro, 30.12.20</t>
  </si>
  <si>
    <t>czw, 31.12.20</t>
  </si>
  <si>
    <t>śro, 10.02.21</t>
  </si>
  <si>
    <t>5 dn</t>
  </si>
  <si>
    <t>czw, 11.02.21</t>
  </si>
  <si>
    <t>śro, 17.02.21</t>
  </si>
  <si>
    <t>90 dn</t>
  </si>
  <si>
    <t>czw, 18.02.21</t>
  </si>
  <si>
    <t>śro, 23.06.21</t>
  </si>
  <si>
    <t>czw, 24.06.21</t>
  </si>
  <si>
    <t>śro, 30.06.21</t>
  </si>
  <si>
    <t>6;7</t>
  </si>
  <si>
    <t>1 dzień</t>
  </si>
  <si>
    <t>czw, 01.07.21</t>
  </si>
  <si>
    <t xml:space="preserve">Realizacja projektu ma za zadanie poprawić infrastrukturę hydrotechniczną Odry we Wrocławiu. Poprawa bezpieczeństwa mieszkańców terenów zalewowych oraz zmniejszenie ewentualnych strat materialnych. </t>
  </si>
  <si>
    <t>https://www.populationof.net/pl/poland/#:~:text=Populacja%20Polski%20w%202020%20zmaleje,000%20ludzi%20w%202021%20roku.</t>
  </si>
  <si>
    <t>stawka amortyzacyjna</t>
  </si>
  <si>
    <t>Rachunek wyników</t>
  </si>
  <si>
    <t>Redukcja szkód powodziowych</t>
  </si>
  <si>
    <t>NPV</t>
  </si>
  <si>
    <t>ENPV</t>
  </si>
  <si>
    <t>EIRR</t>
  </si>
  <si>
    <t>stopa dyskontowa</t>
  </si>
  <si>
    <t>Wartość skumulowana</t>
  </si>
  <si>
    <t>Koszty społeczne przesiedleń</t>
  </si>
  <si>
    <t>Koszty środowiskowe</t>
  </si>
  <si>
    <t xml:space="preserve">Wskaźniki efektywnosci społecznej </t>
  </si>
  <si>
    <t>ENPVR</t>
  </si>
  <si>
    <t>wartość</t>
  </si>
  <si>
    <t>Waluta</t>
  </si>
  <si>
    <t>1mln</t>
  </si>
  <si>
    <t>PLN</t>
  </si>
  <si>
    <t>Okres analizy</t>
  </si>
  <si>
    <t>lata</t>
  </si>
  <si>
    <t xml:space="preserve">stopa dyskontowa </t>
  </si>
  <si>
    <t>Pierwszy rok realizacji projektu</t>
  </si>
  <si>
    <t>data</t>
  </si>
  <si>
    <t>Stopa inflacji</t>
  </si>
  <si>
    <t>Liczba mieszkańców terenów podlegających modernizacji</t>
  </si>
  <si>
    <t>Założenia dla poszczególnych lat analizy</t>
  </si>
  <si>
    <t>Założenia ogólne</t>
  </si>
  <si>
    <t>Dochody per capita</t>
  </si>
  <si>
    <t>Ceny energii elektrycznej</t>
  </si>
  <si>
    <t>km2</t>
  </si>
  <si>
    <t>Koszty</t>
  </si>
  <si>
    <t>1.Koszty rodzajowe</t>
  </si>
  <si>
    <t>1.1. Amortyzacja</t>
  </si>
  <si>
    <t>1.2. Zużycie materiałów i energii</t>
  </si>
  <si>
    <t>1.3. Usługi obce</t>
  </si>
  <si>
    <t>1.4. Podatki i opłaty</t>
  </si>
  <si>
    <t>1.5. Wynagrodzenia</t>
  </si>
  <si>
    <t>1.6. Ubezpieczenia społeczne i inne św. na rzecz prac.</t>
  </si>
  <si>
    <t>1.7 Pozostałe koszty rodzajowe</t>
  </si>
  <si>
    <t>Razem koszty rodzajowe</t>
  </si>
  <si>
    <t>wartość śródków podlegających amortyzacji</t>
  </si>
  <si>
    <t>wartość amortyzacji</t>
  </si>
  <si>
    <t>mln PLN</t>
  </si>
  <si>
    <t>Przychody</t>
  </si>
  <si>
    <t>1.1. Przychody ze sprzedaży</t>
  </si>
  <si>
    <t>1.2. Przychody ze sprzedaży tow. i mat.</t>
  </si>
  <si>
    <t>1.3. Pozostałe przychody</t>
  </si>
  <si>
    <t>wynik finansowy</t>
  </si>
  <si>
    <t>Wynik finansowy netto</t>
  </si>
  <si>
    <t>"+" Amortyzacja</t>
  </si>
  <si>
    <t>"-" Spłata kredytów</t>
  </si>
  <si>
    <t>Razem stan na koniec roku</t>
  </si>
  <si>
    <t>wskaźniki efektywności finansowej</t>
  </si>
  <si>
    <t>Koszty społeczne (razem)</t>
  </si>
  <si>
    <t>Korzyści społeczne (razem)</t>
  </si>
  <si>
    <t>Wynik ekonomiczny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</si>
</sst>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zł&quot;;[Red]\-#,##0.00\ &quot;zł&quot;"/>
    <numFmt numFmtId="164" formatCode="0.0"/>
    <numFmt numFmtId="170" formatCode="0.0%"/>
  </numFmts>
  <fonts count="10" x14ac:knownFonts="1">
    <font>
      <sz val="11"/>
      <color theme="1"/>
      <name val="Calibri"/>
      <family val="2"/>
      <charset val="238"/>
      <scheme val="minor"/>
    </font>
    <font>
      <b/>
      <sz val="14"/>
      <name val="Arial CE"/>
      <family val="2"/>
      <charset val="238"/>
    </font>
    <font>
      <b/>
      <sz val="10"/>
      <name val="Arial CE"/>
      <family val="2"/>
      <charset val="238"/>
    </font>
    <font>
      <b/>
      <sz val="11"/>
      <name val="Arial CE"/>
      <family val="2"/>
      <charset val="238"/>
    </font>
    <font>
      <sz val="10"/>
      <name val="Arial CE"/>
      <family val="2"/>
      <charset val="238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rgb="FF363636"/>
      <name val="Segoe UI"/>
      <family val="2"/>
      <charset val="238"/>
    </font>
    <font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2" fillId="6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0" fillId="7" borderId="3" xfId="0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4" fillId="8" borderId="4" xfId="0" applyFont="1" applyFill="1" applyBorder="1" applyAlignment="1">
      <alignment vertical="center"/>
    </xf>
    <xf numFmtId="0" fontId="0" fillId="0" borderId="4" xfId="0" applyBorder="1"/>
    <xf numFmtId="0" fontId="5" fillId="8" borderId="4" xfId="1" applyFill="1" applyBorder="1" applyAlignment="1">
      <alignment vertical="center"/>
    </xf>
    <xf numFmtId="0" fontId="2" fillId="9" borderId="4" xfId="0" applyFont="1" applyFill="1" applyBorder="1" applyAlignment="1">
      <alignment vertical="center" wrapText="1"/>
    </xf>
    <xf numFmtId="0" fontId="4" fillId="8" borderId="4" xfId="0" applyFont="1" applyFill="1" applyBorder="1" applyAlignment="1">
      <alignment vertical="center" wrapText="1"/>
    </xf>
    <xf numFmtId="0" fontId="0" fillId="0" borderId="4" xfId="0" applyBorder="1" applyAlignment="1">
      <alignment wrapText="1"/>
    </xf>
    <xf numFmtId="0" fontId="4" fillId="8" borderId="4" xfId="0" applyFont="1" applyFill="1" applyBorder="1" applyAlignment="1">
      <alignment horizontal="left" vertical="center"/>
    </xf>
    <xf numFmtId="0" fontId="0" fillId="10" borderId="0" xfId="0" applyFill="1"/>
    <xf numFmtId="0" fontId="0" fillId="11" borderId="0" xfId="0" applyFill="1"/>
    <xf numFmtId="0" fontId="0" fillId="0" borderId="0" xfId="0" applyAlignment="1"/>
    <xf numFmtId="0" fontId="0" fillId="0" borderId="4" xfId="0" applyFill="1" applyBorder="1"/>
    <xf numFmtId="0" fontId="0" fillId="0" borderId="5" xfId="0" applyBorder="1"/>
    <xf numFmtId="10" fontId="0" fillId="0" borderId="4" xfId="0" applyNumberFormat="1" applyBorder="1"/>
    <xf numFmtId="2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0" fillId="0" borderId="4" xfId="0" applyNumberFormat="1" applyBorder="1" applyAlignment="1">
      <alignment wrapText="1"/>
    </xf>
    <xf numFmtId="0" fontId="8" fillId="12" borderId="7" xfId="0" applyFont="1" applyFill="1" applyBorder="1" applyAlignment="1">
      <alignment vertical="center"/>
    </xf>
    <xf numFmtId="0" fontId="0" fillId="12" borderId="7" xfId="0" applyFill="1" applyBorder="1" applyAlignment="1">
      <alignment vertical="center"/>
    </xf>
    <xf numFmtId="0" fontId="8" fillId="12" borderId="7" xfId="0" applyFont="1" applyFill="1" applyBorder="1" applyAlignment="1">
      <alignment horizontal="right"/>
    </xf>
    <xf numFmtId="9" fontId="0" fillId="0" borderId="4" xfId="0" applyNumberFormat="1" applyBorder="1"/>
    <xf numFmtId="2" fontId="0" fillId="0" borderId="4" xfId="0" applyNumberFormat="1" applyBorder="1" applyAlignment="1">
      <alignment horizontal="center" vertical="center"/>
    </xf>
    <xf numFmtId="8" fontId="0" fillId="0" borderId="4" xfId="0" applyNumberFormat="1" applyBorder="1"/>
    <xf numFmtId="0" fontId="0" fillId="0" borderId="0" xfId="0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9" fillId="0" borderId="0" xfId="0" applyFont="1" applyBorder="1"/>
    <xf numFmtId="10" fontId="0" fillId="0" borderId="4" xfId="0" applyNumberFormat="1" applyFill="1" applyBorder="1"/>
    <xf numFmtId="0" fontId="0" fillId="0" borderId="4" xfId="0" applyFill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13" borderId="4" xfId="0" applyFill="1" applyBorder="1"/>
    <xf numFmtId="0" fontId="0" fillId="0" borderId="4" xfId="0" applyNumberFormat="1" applyFill="1" applyBorder="1"/>
    <xf numFmtId="0" fontId="0" fillId="0" borderId="4" xfId="0" applyFill="1" applyBorder="1" applyAlignment="1">
      <alignment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70" fontId="0" fillId="0" borderId="4" xfId="0" applyNumberFormat="1" applyBorder="1"/>
    <xf numFmtId="0" fontId="0" fillId="13" borderId="4" xfId="0" applyFill="1" applyBorder="1" applyAlignment="1">
      <alignment wrapText="1"/>
    </xf>
    <xf numFmtId="0" fontId="0" fillId="13" borderId="4" xfId="0" applyFill="1" applyBorder="1" applyAlignment="1">
      <alignment horizontal="center" vertical="center"/>
    </xf>
    <xf numFmtId="0" fontId="7" fillId="13" borderId="7" xfId="0" applyFont="1" applyFill="1" applyBorder="1" applyAlignment="1">
      <alignment vertical="center"/>
    </xf>
    <xf numFmtId="0" fontId="0" fillId="13" borderId="6" xfId="0" applyFill="1" applyBorder="1"/>
    <xf numFmtId="2" fontId="0" fillId="13" borderId="4" xfId="0" applyNumberFormat="1" applyFill="1" applyBorder="1"/>
    <xf numFmtId="0" fontId="0" fillId="13" borderId="4" xfId="0" applyFill="1" applyBorder="1" applyAlignment="1">
      <alignment horizontal="center"/>
    </xf>
    <xf numFmtId="0" fontId="0" fillId="13" borderId="4" xfId="0" applyFont="1" applyFill="1" applyBorder="1" applyAlignment="1">
      <alignment wrapText="1"/>
    </xf>
    <xf numFmtId="0" fontId="9" fillId="13" borderId="4" xfId="0" applyFont="1" applyFill="1" applyBorder="1" applyAlignment="1">
      <alignment wrapText="1"/>
    </xf>
    <xf numFmtId="0" fontId="9" fillId="13" borderId="4" xfId="0" applyFont="1" applyFill="1" applyBorder="1"/>
    <xf numFmtId="2" fontId="9" fillId="13" borderId="4" xfId="0" applyNumberFormat="1" applyFont="1" applyFill="1" applyBorder="1"/>
    <xf numFmtId="0" fontId="9" fillId="13" borderId="8" xfId="0" applyFont="1" applyFill="1" applyBorder="1"/>
    <xf numFmtId="2" fontId="9" fillId="13" borderId="0" xfId="0" applyNumberFormat="1" applyFont="1" applyFill="1"/>
    <xf numFmtId="0" fontId="0" fillId="13" borderId="4" xfId="0" applyFill="1" applyBorder="1" applyAlignment="1">
      <alignment horizontal="center"/>
    </xf>
    <xf numFmtId="0" fontId="0" fillId="0" borderId="0" xfId="0" applyFill="1" applyBorder="1" applyAlignment="1">
      <alignment horizontal="right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colors>
    <mruColors>
      <color rgb="FFCCFFCC"/>
      <color rgb="FF00FFC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104775</xdr:rowOff>
    </xdr:from>
    <xdr:to>
      <xdr:col>3</xdr:col>
      <xdr:colOff>9525</xdr:colOff>
      <xdr:row>14</xdr:row>
      <xdr:rowOff>247650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 flipV="1">
          <a:off x="828675" y="1704975"/>
          <a:ext cx="619125" cy="1924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8</xdr:row>
      <xdr:rowOff>190500</xdr:rowOff>
    </xdr:from>
    <xdr:to>
      <xdr:col>3</xdr:col>
      <xdr:colOff>0</xdr:colOff>
      <xdr:row>14</xdr:row>
      <xdr:rowOff>247650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 flipV="1">
          <a:off x="838200" y="2276475"/>
          <a:ext cx="600075" cy="1352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10</xdr:row>
      <xdr:rowOff>266700</xdr:rowOff>
    </xdr:from>
    <xdr:to>
      <xdr:col>2</xdr:col>
      <xdr:colOff>600075</xdr:colOff>
      <xdr:row>14</xdr:row>
      <xdr:rowOff>209550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1219200" y="3305175"/>
          <a:ext cx="600075" cy="2143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257175</xdr:rowOff>
    </xdr:from>
    <xdr:to>
      <xdr:col>2</xdr:col>
      <xdr:colOff>600075</xdr:colOff>
      <xdr:row>14</xdr:row>
      <xdr:rowOff>257175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847725" y="3638550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14</xdr:row>
      <xdr:rowOff>295275</xdr:rowOff>
    </xdr:from>
    <xdr:to>
      <xdr:col>3</xdr:col>
      <xdr:colOff>0</xdr:colOff>
      <xdr:row>16</xdr:row>
      <xdr:rowOff>152400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828675" y="3676650"/>
          <a:ext cx="60960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</xdr:row>
      <xdr:rowOff>47625</xdr:rowOff>
    </xdr:from>
    <xdr:to>
      <xdr:col>3</xdr:col>
      <xdr:colOff>9525</xdr:colOff>
      <xdr:row>14</xdr:row>
      <xdr:rowOff>285750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 flipV="1">
          <a:off x="828675" y="771525"/>
          <a:ext cx="619125" cy="2895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581025</xdr:colOff>
      <xdr:row>14</xdr:row>
      <xdr:rowOff>219075</xdr:rowOff>
    </xdr:from>
    <xdr:to>
      <xdr:col>2</xdr:col>
      <xdr:colOff>581025</xdr:colOff>
      <xdr:row>18</xdr:row>
      <xdr:rowOff>190500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800100" y="3600450"/>
          <a:ext cx="609600" cy="1057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590550</xdr:colOff>
      <xdr:row>14</xdr:row>
      <xdr:rowOff>247650</xdr:rowOff>
    </xdr:from>
    <xdr:to>
      <xdr:col>3</xdr:col>
      <xdr:colOff>0</xdr:colOff>
      <xdr:row>20</xdr:row>
      <xdr:rowOff>409575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809625" y="3629025"/>
          <a:ext cx="6286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14</xdr:row>
      <xdr:rowOff>257175</xdr:rowOff>
    </xdr:from>
    <xdr:to>
      <xdr:col>3</xdr:col>
      <xdr:colOff>9525</xdr:colOff>
      <xdr:row>22</xdr:row>
      <xdr:rowOff>180975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857250" y="3638550"/>
          <a:ext cx="590550" cy="2305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600075</xdr:colOff>
      <xdr:row>14</xdr:row>
      <xdr:rowOff>285750</xdr:rowOff>
    </xdr:from>
    <xdr:to>
      <xdr:col>3</xdr:col>
      <xdr:colOff>0</xdr:colOff>
      <xdr:row>33</xdr:row>
      <xdr:rowOff>171450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819150" y="3667125"/>
          <a:ext cx="619125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15</xdr:row>
      <xdr:rowOff>9525</xdr:rowOff>
    </xdr:from>
    <xdr:to>
      <xdr:col>2</xdr:col>
      <xdr:colOff>600075</xdr:colOff>
      <xdr:row>35</xdr:row>
      <xdr:rowOff>257175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838200" y="3829050"/>
          <a:ext cx="590550" cy="3105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35</xdr:row>
      <xdr:rowOff>142875</xdr:rowOff>
    </xdr:from>
    <xdr:to>
      <xdr:col>4</xdr:col>
      <xdr:colOff>0</xdr:colOff>
      <xdr:row>35</xdr:row>
      <xdr:rowOff>257175</xdr:rowOff>
    </xdr:to>
    <xdr:sp macro="" textlink="">
      <xdr:nvSpPr>
        <xdr:cNvPr id="13" name="AutoShap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3771900" y="6819900"/>
          <a:ext cx="0" cy="11430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35</xdr:row>
      <xdr:rowOff>142875</xdr:rowOff>
    </xdr:from>
    <xdr:to>
      <xdr:col>4</xdr:col>
      <xdr:colOff>0</xdr:colOff>
      <xdr:row>35</xdr:row>
      <xdr:rowOff>257175</xdr:rowOff>
    </xdr:to>
    <xdr:sp macro="" textlink="">
      <xdr:nvSpPr>
        <xdr:cNvPr id="14" name="AutoShap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3771900" y="6819900"/>
          <a:ext cx="0" cy="11430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33</xdr:row>
      <xdr:rowOff>142875</xdr:rowOff>
    </xdr:from>
    <xdr:to>
      <xdr:col>4</xdr:col>
      <xdr:colOff>0</xdr:colOff>
      <xdr:row>33</xdr:row>
      <xdr:rowOff>257175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3771900" y="6334125"/>
          <a:ext cx="0" cy="11430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22</xdr:row>
      <xdr:rowOff>142875</xdr:rowOff>
    </xdr:from>
    <xdr:to>
      <xdr:col>4</xdr:col>
      <xdr:colOff>0</xdr:colOff>
      <xdr:row>22</xdr:row>
      <xdr:rowOff>257175</xdr:rowOff>
    </xdr:to>
    <xdr:sp macro="" textlink="">
      <xdr:nvSpPr>
        <xdr:cNvPr id="16" name="AutoShap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3771900" y="5905500"/>
          <a:ext cx="0" cy="11430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20</xdr:row>
      <xdr:rowOff>228600</xdr:rowOff>
    </xdr:from>
    <xdr:to>
      <xdr:col>4</xdr:col>
      <xdr:colOff>0</xdr:colOff>
      <xdr:row>20</xdr:row>
      <xdr:rowOff>314325</xdr:rowOff>
    </xdr:to>
    <xdr:sp macro="" textlink="">
      <xdr:nvSpPr>
        <xdr:cNvPr id="17" name="AutoShap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3771900" y="5181600"/>
          <a:ext cx="0" cy="85725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18</xdr:row>
      <xdr:rowOff>104775</xdr:rowOff>
    </xdr:from>
    <xdr:to>
      <xdr:col>4</xdr:col>
      <xdr:colOff>0</xdr:colOff>
      <xdr:row>18</xdr:row>
      <xdr:rowOff>190500</xdr:rowOff>
    </xdr:to>
    <xdr:sp macro="" textlink="">
      <xdr:nvSpPr>
        <xdr:cNvPr id="18" name="AutoShap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3771900" y="4572000"/>
          <a:ext cx="0" cy="85725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16</xdr:row>
      <xdr:rowOff>123825</xdr:rowOff>
    </xdr:from>
    <xdr:to>
      <xdr:col>4</xdr:col>
      <xdr:colOff>0</xdr:colOff>
      <xdr:row>16</xdr:row>
      <xdr:rowOff>238125</xdr:rowOff>
    </xdr:to>
    <xdr:sp macro="" textlink="">
      <xdr:nvSpPr>
        <xdr:cNvPr id="19" name="AutoShap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3771900" y="4105275"/>
          <a:ext cx="0" cy="11430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10</xdr:row>
      <xdr:rowOff>266700</xdr:rowOff>
    </xdr:from>
    <xdr:to>
      <xdr:col>4</xdr:col>
      <xdr:colOff>0</xdr:colOff>
      <xdr:row>10</xdr:row>
      <xdr:rowOff>381000</xdr:rowOff>
    </xdr:to>
    <xdr:sp macro="" textlink="">
      <xdr:nvSpPr>
        <xdr:cNvPr id="20" name="AutoShape 2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3771900" y="3000375"/>
          <a:ext cx="0" cy="11430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6</xdr:row>
      <xdr:rowOff>142875</xdr:rowOff>
    </xdr:from>
    <xdr:to>
      <xdr:col>4</xdr:col>
      <xdr:colOff>0</xdr:colOff>
      <xdr:row>6</xdr:row>
      <xdr:rowOff>257175</xdr:rowOff>
    </xdr:to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3771900" y="1743075"/>
          <a:ext cx="0" cy="11430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4</xdr:row>
      <xdr:rowOff>142875</xdr:rowOff>
    </xdr:from>
    <xdr:to>
      <xdr:col>4</xdr:col>
      <xdr:colOff>0</xdr:colOff>
      <xdr:row>4</xdr:row>
      <xdr:rowOff>257175</xdr:rowOff>
    </xdr:to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3771900" y="1257300"/>
          <a:ext cx="0" cy="11430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2</xdr:row>
      <xdr:rowOff>28575</xdr:rowOff>
    </xdr:from>
    <xdr:to>
      <xdr:col>4</xdr:col>
      <xdr:colOff>0</xdr:colOff>
      <xdr:row>2</xdr:row>
      <xdr:rowOff>142875</xdr:rowOff>
    </xdr:to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3771900" y="752475"/>
          <a:ext cx="0" cy="11430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4</xdr:row>
      <xdr:rowOff>104775</xdr:rowOff>
    </xdr:from>
    <xdr:to>
      <xdr:col>3</xdr:col>
      <xdr:colOff>9525</xdr:colOff>
      <xdr:row>14</xdr:row>
      <xdr:rowOff>247650</xdr:rowOff>
    </xdr:to>
    <xdr:sp macro="" textlink="">
      <xdr:nvSpPr>
        <xdr:cNvPr id="24" name="Line 25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 flipV="1">
          <a:off x="838200" y="1219200"/>
          <a:ext cx="609600" cy="2409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552450</xdr:colOff>
      <xdr:row>14</xdr:row>
      <xdr:rowOff>0</xdr:rowOff>
    </xdr:from>
    <xdr:to>
      <xdr:col>2</xdr:col>
      <xdr:colOff>66675</xdr:colOff>
      <xdr:row>15</xdr:row>
      <xdr:rowOff>0</xdr:rowOff>
    </xdr:to>
    <xdr:sp macro="" textlink="">
      <xdr:nvSpPr>
        <xdr:cNvPr id="25" name="Oval 26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771525" y="3381375"/>
          <a:ext cx="123825" cy="4381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14</xdr:row>
      <xdr:rowOff>123825</xdr:rowOff>
    </xdr:from>
    <xdr:to>
      <xdr:col>4</xdr:col>
      <xdr:colOff>0</xdr:colOff>
      <xdr:row>14</xdr:row>
      <xdr:rowOff>238125</xdr:rowOff>
    </xdr:to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3771900" y="3505200"/>
          <a:ext cx="0" cy="11430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8</xdr:row>
      <xdr:rowOff>219075</xdr:rowOff>
    </xdr:from>
    <xdr:to>
      <xdr:col>4</xdr:col>
      <xdr:colOff>0</xdr:colOff>
      <xdr:row>8</xdr:row>
      <xdr:rowOff>333375</xdr:rowOff>
    </xdr:to>
    <xdr:sp macro="" textlink="">
      <xdr:nvSpPr>
        <xdr:cNvPr id="27" name="AutoShape 2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3771900" y="2305050"/>
          <a:ext cx="0" cy="11430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28575</xdr:colOff>
      <xdr:row>2</xdr:row>
      <xdr:rowOff>85725</xdr:rowOff>
    </xdr:from>
    <xdr:to>
      <xdr:col>5</xdr:col>
      <xdr:colOff>28575</xdr:colOff>
      <xdr:row>2</xdr:row>
      <xdr:rowOff>85725</xdr:rowOff>
    </xdr:to>
    <xdr:sp macro="" textlink="">
      <xdr:nvSpPr>
        <xdr:cNvPr id="28" name="Line 32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ShapeType="1"/>
        </xdr:cNvSpPr>
      </xdr:nvSpPr>
      <xdr:spPr bwMode="auto">
        <a:xfrm>
          <a:off x="3800475" y="809625"/>
          <a:ext cx="781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4</xdr:row>
      <xdr:rowOff>180975</xdr:rowOff>
    </xdr:from>
    <xdr:to>
      <xdr:col>5</xdr:col>
      <xdr:colOff>9525</xdr:colOff>
      <xdr:row>4</xdr:row>
      <xdr:rowOff>180975</xdr:rowOff>
    </xdr:to>
    <xdr:sp macro="" textlink="">
      <xdr:nvSpPr>
        <xdr:cNvPr id="29" name="Line 3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ShapeType="1"/>
        </xdr:cNvSpPr>
      </xdr:nvSpPr>
      <xdr:spPr bwMode="auto">
        <a:xfrm>
          <a:off x="3781425" y="1295400"/>
          <a:ext cx="781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6</xdr:row>
      <xdr:rowOff>180975</xdr:rowOff>
    </xdr:from>
    <xdr:to>
      <xdr:col>5</xdr:col>
      <xdr:colOff>9525</xdr:colOff>
      <xdr:row>6</xdr:row>
      <xdr:rowOff>180975</xdr:rowOff>
    </xdr:to>
    <xdr:sp macro="" textlink="">
      <xdr:nvSpPr>
        <xdr:cNvPr id="30" name="Line 3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ShapeType="1"/>
        </xdr:cNvSpPr>
      </xdr:nvSpPr>
      <xdr:spPr bwMode="auto">
        <a:xfrm>
          <a:off x="3781425" y="1781175"/>
          <a:ext cx="781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28575</xdr:colOff>
      <xdr:row>8</xdr:row>
      <xdr:rowOff>257175</xdr:rowOff>
    </xdr:from>
    <xdr:to>
      <xdr:col>5</xdr:col>
      <xdr:colOff>28575</xdr:colOff>
      <xdr:row>8</xdr:row>
      <xdr:rowOff>257175</xdr:rowOff>
    </xdr:to>
    <xdr:sp macro="" textlink="">
      <xdr:nvSpPr>
        <xdr:cNvPr id="31" name="Line 35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ShapeType="1"/>
        </xdr:cNvSpPr>
      </xdr:nvSpPr>
      <xdr:spPr bwMode="auto">
        <a:xfrm>
          <a:off x="3800475" y="2343150"/>
          <a:ext cx="781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</xdr:colOff>
      <xdr:row>10</xdr:row>
      <xdr:rowOff>238125</xdr:rowOff>
    </xdr:from>
    <xdr:to>
      <xdr:col>5</xdr:col>
      <xdr:colOff>38100</xdr:colOff>
      <xdr:row>10</xdr:row>
      <xdr:rowOff>238125</xdr:rowOff>
    </xdr:to>
    <xdr:sp macro="" textlink="">
      <xdr:nvSpPr>
        <xdr:cNvPr id="32" name="Line 3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ShapeType="1"/>
        </xdr:cNvSpPr>
      </xdr:nvSpPr>
      <xdr:spPr bwMode="auto">
        <a:xfrm>
          <a:off x="3810000" y="2971800"/>
          <a:ext cx="781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14</xdr:row>
      <xdr:rowOff>161925</xdr:rowOff>
    </xdr:from>
    <xdr:to>
      <xdr:col>5</xdr:col>
      <xdr:colOff>9525</xdr:colOff>
      <xdr:row>14</xdr:row>
      <xdr:rowOff>161925</xdr:rowOff>
    </xdr:to>
    <xdr:sp macro="" textlink="">
      <xdr:nvSpPr>
        <xdr:cNvPr id="33" name="Line 3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ShapeType="1"/>
        </xdr:cNvSpPr>
      </xdr:nvSpPr>
      <xdr:spPr bwMode="auto">
        <a:xfrm>
          <a:off x="3781425" y="3543300"/>
          <a:ext cx="781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28575</xdr:colOff>
      <xdr:row>16</xdr:row>
      <xdr:rowOff>161925</xdr:rowOff>
    </xdr:from>
    <xdr:to>
      <xdr:col>5</xdr:col>
      <xdr:colOff>28575</xdr:colOff>
      <xdr:row>16</xdr:row>
      <xdr:rowOff>161925</xdr:rowOff>
    </xdr:to>
    <xdr:sp macro="" textlink="">
      <xdr:nvSpPr>
        <xdr:cNvPr id="34" name="Line 38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ShapeType="1"/>
        </xdr:cNvSpPr>
      </xdr:nvSpPr>
      <xdr:spPr bwMode="auto">
        <a:xfrm>
          <a:off x="3800475" y="4143375"/>
          <a:ext cx="781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28575</xdr:colOff>
      <xdr:row>18</xdr:row>
      <xdr:rowOff>180975</xdr:rowOff>
    </xdr:from>
    <xdr:to>
      <xdr:col>5</xdr:col>
      <xdr:colOff>28575</xdr:colOff>
      <xdr:row>18</xdr:row>
      <xdr:rowOff>180975</xdr:rowOff>
    </xdr:to>
    <xdr:sp macro="" textlink="">
      <xdr:nvSpPr>
        <xdr:cNvPr id="35" name="Line 39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ShapeType="1"/>
        </xdr:cNvSpPr>
      </xdr:nvSpPr>
      <xdr:spPr bwMode="auto">
        <a:xfrm>
          <a:off x="3800475" y="4648200"/>
          <a:ext cx="781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28575</xdr:colOff>
      <xdr:row>20</xdr:row>
      <xdr:rowOff>304800</xdr:rowOff>
    </xdr:from>
    <xdr:to>
      <xdr:col>5</xdr:col>
      <xdr:colOff>0</xdr:colOff>
      <xdr:row>20</xdr:row>
      <xdr:rowOff>314325</xdr:rowOff>
    </xdr:to>
    <xdr:sp macro="" textlink="">
      <xdr:nvSpPr>
        <xdr:cNvPr id="36" name="Line 40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ShapeType="1"/>
        </xdr:cNvSpPr>
      </xdr:nvSpPr>
      <xdr:spPr bwMode="auto">
        <a:xfrm>
          <a:off x="4972050" y="7981950"/>
          <a:ext cx="581025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28575</xdr:colOff>
      <xdr:row>22</xdr:row>
      <xdr:rowOff>152400</xdr:rowOff>
    </xdr:from>
    <xdr:to>
      <xdr:col>5</xdr:col>
      <xdr:colOff>28575</xdr:colOff>
      <xdr:row>22</xdr:row>
      <xdr:rowOff>152400</xdr:rowOff>
    </xdr:to>
    <xdr:sp macro="" textlink="">
      <xdr:nvSpPr>
        <xdr:cNvPr id="37" name="Line 4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ShapeType="1"/>
        </xdr:cNvSpPr>
      </xdr:nvSpPr>
      <xdr:spPr bwMode="auto">
        <a:xfrm>
          <a:off x="3800475" y="5915025"/>
          <a:ext cx="781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33</xdr:row>
      <xdr:rowOff>161925</xdr:rowOff>
    </xdr:from>
    <xdr:to>
      <xdr:col>5</xdr:col>
      <xdr:colOff>9525</xdr:colOff>
      <xdr:row>33</xdr:row>
      <xdr:rowOff>161925</xdr:rowOff>
    </xdr:to>
    <xdr:sp macro="" textlink="">
      <xdr:nvSpPr>
        <xdr:cNvPr id="38" name="Line 42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ShapeType="1"/>
        </xdr:cNvSpPr>
      </xdr:nvSpPr>
      <xdr:spPr bwMode="auto">
        <a:xfrm>
          <a:off x="3781425" y="6353175"/>
          <a:ext cx="781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35</xdr:row>
      <xdr:rowOff>180975</xdr:rowOff>
    </xdr:from>
    <xdr:to>
      <xdr:col>5</xdr:col>
      <xdr:colOff>0</xdr:colOff>
      <xdr:row>35</xdr:row>
      <xdr:rowOff>180975</xdr:rowOff>
    </xdr:to>
    <xdr:sp macro="" textlink="">
      <xdr:nvSpPr>
        <xdr:cNvPr id="39" name="Line 43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ShapeType="1"/>
        </xdr:cNvSpPr>
      </xdr:nvSpPr>
      <xdr:spPr bwMode="auto">
        <a:xfrm>
          <a:off x="3771900" y="6858000"/>
          <a:ext cx="781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</xdr:colOff>
      <xdr:row>12</xdr:row>
      <xdr:rowOff>238125</xdr:rowOff>
    </xdr:from>
    <xdr:to>
      <xdr:col>5</xdr:col>
      <xdr:colOff>38100</xdr:colOff>
      <xdr:row>12</xdr:row>
      <xdr:rowOff>238125</xdr:rowOff>
    </xdr:to>
    <xdr:sp macro="" textlink="">
      <xdr:nvSpPr>
        <xdr:cNvPr id="40" name="Line 36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ShapeType="1"/>
        </xdr:cNvSpPr>
      </xdr:nvSpPr>
      <xdr:spPr bwMode="auto">
        <a:xfrm>
          <a:off x="4981575" y="327660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76201</xdr:colOff>
      <xdr:row>12</xdr:row>
      <xdr:rowOff>438149</xdr:rowOff>
    </xdr:from>
    <xdr:to>
      <xdr:col>3</xdr:col>
      <xdr:colOff>1</xdr:colOff>
      <xdr:row>14</xdr:row>
      <xdr:rowOff>9524</xdr:rowOff>
    </xdr:to>
    <xdr:sp macro="" textlink="">
      <xdr:nvSpPr>
        <xdr:cNvPr id="41" name="Line 3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ShapeType="1"/>
        </xdr:cNvSpPr>
      </xdr:nvSpPr>
      <xdr:spPr bwMode="auto">
        <a:xfrm flipV="1">
          <a:off x="1295401" y="4610099"/>
          <a:ext cx="533400" cy="638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28575</xdr:colOff>
      <xdr:row>24</xdr:row>
      <xdr:rowOff>161925</xdr:rowOff>
    </xdr:from>
    <xdr:to>
      <xdr:col>5</xdr:col>
      <xdr:colOff>28575</xdr:colOff>
      <xdr:row>24</xdr:row>
      <xdr:rowOff>161925</xdr:rowOff>
    </xdr:to>
    <xdr:sp macro="" textlink="">
      <xdr:nvSpPr>
        <xdr:cNvPr id="42" name="Line 38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ShapeType="1"/>
        </xdr:cNvSpPr>
      </xdr:nvSpPr>
      <xdr:spPr bwMode="auto">
        <a:xfrm>
          <a:off x="4972050" y="6029325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28575</xdr:colOff>
      <xdr:row>26</xdr:row>
      <xdr:rowOff>161925</xdr:rowOff>
    </xdr:from>
    <xdr:to>
      <xdr:col>5</xdr:col>
      <xdr:colOff>28575</xdr:colOff>
      <xdr:row>26</xdr:row>
      <xdr:rowOff>161925</xdr:rowOff>
    </xdr:to>
    <xdr:sp macro="" textlink="">
      <xdr:nvSpPr>
        <xdr:cNvPr id="43" name="Line 3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 bwMode="auto">
        <a:xfrm>
          <a:off x="4972050" y="6029325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30</xdr:row>
      <xdr:rowOff>114300</xdr:rowOff>
    </xdr:from>
    <xdr:to>
      <xdr:col>5</xdr:col>
      <xdr:colOff>9525</xdr:colOff>
      <xdr:row>30</xdr:row>
      <xdr:rowOff>114300</xdr:rowOff>
    </xdr:to>
    <xdr:sp macro="" textlink="">
      <xdr:nvSpPr>
        <xdr:cNvPr id="44" name="Line 38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ShapeType="1"/>
        </xdr:cNvSpPr>
      </xdr:nvSpPr>
      <xdr:spPr bwMode="auto">
        <a:xfrm>
          <a:off x="4953000" y="952500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28</xdr:row>
      <xdr:rowOff>57150</xdr:rowOff>
    </xdr:from>
    <xdr:to>
      <xdr:col>5</xdr:col>
      <xdr:colOff>0</xdr:colOff>
      <xdr:row>28</xdr:row>
      <xdr:rowOff>57150</xdr:rowOff>
    </xdr:to>
    <xdr:sp macro="" textlink="">
      <xdr:nvSpPr>
        <xdr:cNvPr id="45" name="Line 38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ShapeType="1"/>
        </xdr:cNvSpPr>
      </xdr:nvSpPr>
      <xdr:spPr bwMode="auto">
        <a:xfrm>
          <a:off x="4943475" y="920115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47624</xdr:colOff>
      <xdr:row>14</xdr:row>
      <xdr:rowOff>438149</xdr:rowOff>
    </xdr:from>
    <xdr:to>
      <xdr:col>2</xdr:col>
      <xdr:colOff>600073</xdr:colOff>
      <xdr:row>24</xdr:row>
      <xdr:rowOff>238124</xdr:rowOff>
    </xdr:to>
    <xdr:sp macro="" textlink="">
      <xdr:nvSpPr>
        <xdr:cNvPr id="46" name="Line 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ShapeType="1"/>
        </xdr:cNvSpPr>
      </xdr:nvSpPr>
      <xdr:spPr bwMode="auto">
        <a:xfrm>
          <a:off x="1266824" y="5676899"/>
          <a:ext cx="552449" cy="3171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47624</xdr:colOff>
      <xdr:row>14</xdr:row>
      <xdr:rowOff>438149</xdr:rowOff>
    </xdr:from>
    <xdr:to>
      <xdr:col>2</xdr:col>
      <xdr:colOff>590550</xdr:colOff>
      <xdr:row>26</xdr:row>
      <xdr:rowOff>171450</xdr:rowOff>
    </xdr:to>
    <xdr:sp macro="" textlink="">
      <xdr:nvSpPr>
        <xdr:cNvPr id="47" name="Line 9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ShapeType="1"/>
        </xdr:cNvSpPr>
      </xdr:nvSpPr>
      <xdr:spPr bwMode="auto">
        <a:xfrm>
          <a:off x="1266824" y="5676899"/>
          <a:ext cx="542926" cy="357187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47624</xdr:colOff>
      <xdr:row>14</xdr:row>
      <xdr:rowOff>438149</xdr:rowOff>
    </xdr:from>
    <xdr:to>
      <xdr:col>2</xdr:col>
      <xdr:colOff>600075</xdr:colOff>
      <xdr:row>28</xdr:row>
      <xdr:rowOff>266700</xdr:rowOff>
    </xdr:to>
    <xdr:sp macro="" textlink="">
      <xdr:nvSpPr>
        <xdr:cNvPr id="48" name="Line 9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ShapeType="1"/>
        </xdr:cNvSpPr>
      </xdr:nvSpPr>
      <xdr:spPr bwMode="auto">
        <a:xfrm>
          <a:off x="1266824" y="5676899"/>
          <a:ext cx="552451" cy="418147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15</xdr:row>
      <xdr:rowOff>47625</xdr:rowOff>
    </xdr:from>
    <xdr:to>
      <xdr:col>3</xdr:col>
      <xdr:colOff>19050</xdr:colOff>
      <xdr:row>30</xdr:row>
      <xdr:rowOff>238125</xdr:rowOff>
    </xdr:to>
    <xdr:sp macro="" textlink="">
      <xdr:nvSpPr>
        <xdr:cNvPr id="49" name="Line 9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ShapeType="1"/>
        </xdr:cNvSpPr>
      </xdr:nvSpPr>
      <xdr:spPr bwMode="auto">
        <a:xfrm>
          <a:off x="1247775" y="5724525"/>
          <a:ext cx="600075" cy="4676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niewody@wodypolskie.pl" TargetMode="External"/><Relationship Id="rId1" Type="http://schemas.openxmlformats.org/officeDocument/2006/relationships/hyperlink" Target="mailto:wodypolskie@wodypolskie.p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opLeftCell="B17" zoomScale="107" zoomScaleNormal="107" workbookViewId="0">
      <selection activeCell="M32" sqref="M32"/>
    </sheetView>
  </sheetViews>
  <sheetFormatPr defaultRowHeight="14.4" x14ac:dyDescent="0.3"/>
  <cols>
    <col min="4" max="4" width="46.6640625" customWidth="1"/>
    <col min="6" max="6" width="52.6640625" customWidth="1"/>
  </cols>
  <sheetData>
    <row r="1" spans="1:6" ht="18" customHeight="1" x14ac:dyDescent="0.3">
      <c r="A1" s="1"/>
      <c r="B1" s="1"/>
      <c r="C1" s="1"/>
      <c r="D1" s="45" t="s">
        <v>17</v>
      </c>
      <c r="E1" s="46"/>
      <c r="F1" s="47"/>
    </row>
    <row r="2" spans="1:6" x14ac:dyDescent="0.3">
      <c r="A2" s="1"/>
      <c r="B2" s="1"/>
      <c r="C2" s="1"/>
      <c r="D2" s="2"/>
      <c r="E2" s="3"/>
      <c r="F2" s="4"/>
    </row>
    <row r="3" spans="1:6" ht="24" customHeight="1" x14ac:dyDescent="0.3">
      <c r="A3" s="1"/>
      <c r="B3" s="1"/>
      <c r="C3" s="1"/>
      <c r="D3" s="5" t="s">
        <v>0</v>
      </c>
      <c r="E3" s="6"/>
      <c r="F3" s="7" t="s">
        <v>1</v>
      </c>
    </row>
    <row r="4" spans="1:6" x14ac:dyDescent="0.3">
      <c r="A4" s="1"/>
      <c r="B4" s="1"/>
      <c r="C4" s="1"/>
      <c r="D4" s="8"/>
      <c r="E4" s="8"/>
      <c r="F4" s="4"/>
    </row>
    <row r="5" spans="1:6" ht="36" customHeight="1" x14ac:dyDescent="0.3">
      <c r="A5" s="1"/>
      <c r="B5" s="1"/>
      <c r="C5" s="1"/>
      <c r="D5" s="5" t="s">
        <v>2</v>
      </c>
      <c r="E5" s="6"/>
      <c r="F5" s="7" t="s">
        <v>3</v>
      </c>
    </row>
    <row r="6" spans="1:6" x14ac:dyDescent="0.3">
      <c r="A6" s="1"/>
      <c r="B6" s="1"/>
      <c r="C6" s="1"/>
      <c r="D6" s="8"/>
      <c r="E6" s="8"/>
      <c r="F6" s="4"/>
    </row>
    <row r="7" spans="1:6" ht="27" customHeight="1" x14ac:dyDescent="0.3">
      <c r="A7" s="1"/>
      <c r="B7" s="1"/>
      <c r="C7" s="1"/>
      <c r="D7" s="5" t="s">
        <v>4</v>
      </c>
      <c r="E7" s="6"/>
      <c r="F7" s="7" t="s">
        <v>5</v>
      </c>
    </row>
    <row r="8" spans="1:6" x14ac:dyDescent="0.3">
      <c r="A8" s="1"/>
      <c r="B8" s="1"/>
      <c r="C8" s="1"/>
      <c r="D8" s="8"/>
      <c r="E8" s="8"/>
      <c r="F8" s="4"/>
    </row>
    <row r="9" spans="1:6" ht="59.25" customHeight="1" x14ac:dyDescent="0.3">
      <c r="A9" s="1"/>
      <c r="B9" s="1"/>
      <c r="C9" s="1"/>
      <c r="D9" s="5" t="s">
        <v>48</v>
      </c>
      <c r="E9" s="6"/>
      <c r="F9" s="7" t="s">
        <v>49</v>
      </c>
    </row>
    <row r="10" spans="1:6" x14ac:dyDescent="0.3">
      <c r="A10" s="1"/>
      <c r="B10" s="1"/>
      <c r="C10" s="1"/>
      <c r="D10" s="8"/>
      <c r="E10" s="8"/>
      <c r="F10" s="4"/>
    </row>
    <row r="11" spans="1:6" ht="69" customHeight="1" x14ac:dyDescent="0.3">
      <c r="A11" s="1"/>
      <c r="B11" s="1"/>
      <c r="C11" s="1"/>
      <c r="D11" s="5" t="s">
        <v>18</v>
      </c>
      <c r="E11" s="6"/>
      <c r="F11" s="7" t="s">
        <v>50</v>
      </c>
    </row>
    <row r="12" spans="1:6" ht="20.25" customHeight="1" x14ac:dyDescent="0.3">
      <c r="A12" s="1"/>
      <c r="B12" s="1"/>
      <c r="C12" s="1"/>
      <c r="D12" s="8"/>
      <c r="E12" s="8"/>
      <c r="F12" s="11"/>
    </row>
    <row r="13" spans="1:6" ht="69" customHeight="1" x14ac:dyDescent="0.3">
      <c r="A13" s="1"/>
      <c r="B13" s="1"/>
      <c r="C13" s="1"/>
      <c r="D13" s="5" t="s">
        <v>19</v>
      </c>
      <c r="E13" s="6"/>
      <c r="F13" s="7" t="s">
        <v>20</v>
      </c>
    </row>
    <row r="14" spans="1:6" x14ac:dyDescent="0.3">
      <c r="A14" s="1"/>
      <c r="B14" s="1"/>
      <c r="C14" s="1"/>
      <c r="D14" s="8"/>
      <c r="E14" s="8"/>
      <c r="F14" s="4"/>
    </row>
    <row r="15" spans="1:6" ht="34.5" customHeight="1" x14ac:dyDescent="0.3">
      <c r="A15" s="1"/>
      <c r="B15" s="9" t="s">
        <v>6</v>
      </c>
      <c r="C15" s="1"/>
      <c r="D15" s="5" t="s">
        <v>7</v>
      </c>
      <c r="E15" s="6"/>
      <c r="F15" s="7" t="s">
        <v>51</v>
      </c>
    </row>
    <row r="16" spans="1:6" x14ac:dyDescent="0.3">
      <c r="A16" s="1"/>
      <c r="B16" s="10"/>
      <c r="C16" s="1"/>
      <c r="D16" s="8"/>
      <c r="E16" s="8"/>
      <c r="F16" s="4"/>
    </row>
    <row r="17" spans="1:6" ht="39.75" customHeight="1" x14ac:dyDescent="0.3">
      <c r="A17" s="1"/>
      <c r="B17" s="1"/>
      <c r="C17" s="1"/>
      <c r="D17" s="5" t="s">
        <v>8</v>
      </c>
      <c r="E17" s="6"/>
      <c r="F17" s="7" t="s">
        <v>21</v>
      </c>
    </row>
    <row r="18" spans="1:6" x14ac:dyDescent="0.3">
      <c r="A18" s="1"/>
      <c r="B18" s="1"/>
      <c r="C18" s="1"/>
      <c r="D18" s="8"/>
      <c r="E18" s="8"/>
      <c r="F18" s="4"/>
    </row>
    <row r="19" spans="1:6" ht="44.25" customHeight="1" x14ac:dyDescent="0.3">
      <c r="A19" s="1"/>
      <c r="B19" s="1"/>
      <c r="C19" s="1"/>
      <c r="D19" s="5" t="s">
        <v>9</v>
      </c>
      <c r="E19" s="6"/>
      <c r="F19" s="7" t="s">
        <v>22</v>
      </c>
    </row>
    <row r="20" spans="1:6" x14ac:dyDescent="0.3">
      <c r="A20" s="1"/>
      <c r="B20" s="1"/>
      <c r="C20" s="1"/>
      <c r="D20" s="8"/>
      <c r="E20" s="8"/>
      <c r="F20" s="4"/>
    </row>
    <row r="21" spans="1:6" ht="44.25" customHeight="1" x14ac:dyDescent="0.3">
      <c r="A21" s="1"/>
      <c r="B21" s="1"/>
      <c r="C21" s="1"/>
      <c r="D21" s="5" t="s">
        <v>10</v>
      </c>
      <c r="E21" s="6"/>
      <c r="F21" s="7" t="s">
        <v>11</v>
      </c>
    </row>
    <row r="22" spans="1:6" x14ac:dyDescent="0.3">
      <c r="A22" s="1"/>
      <c r="B22" s="1"/>
      <c r="C22" s="1"/>
      <c r="D22" s="8"/>
      <c r="E22" s="8"/>
      <c r="F22" s="4"/>
    </row>
    <row r="23" spans="1:6" ht="32.25" customHeight="1" x14ac:dyDescent="0.3">
      <c r="A23" s="1"/>
      <c r="B23" s="1"/>
      <c r="C23" s="1"/>
      <c r="D23" s="5" t="s">
        <v>12</v>
      </c>
      <c r="E23" s="6"/>
      <c r="F23" s="7" t="s">
        <v>13</v>
      </c>
    </row>
    <row r="24" spans="1:6" s="13" customFormat="1" ht="10.5" customHeight="1" x14ac:dyDescent="0.3">
      <c r="A24" s="12"/>
      <c r="B24" s="12"/>
      <c r="C24" s="12"/>
      <c r="D24" s="8"/>
      <c r="E24" s="8"/>
      <c r="F24" s="11"/>
    </row>
    <row r="25" spans="1:6" s="13" customFormat="1" ht="26.25" customHeight="1" x14ac:dyDescent="0.3">
      <c r="A25" s="12"/>
      <c r="B25" s="12"/>
      <c r="C25" s="12"/>
      <c r="D25" s="5" t="s">
        <v>23</v>
      </c>
      <c r="E25" s="8"/>
      <c r="F25" s="7" t="s">
        <v>25</v>
      </c>
    </row>
    <row r="26" spans="1:6" s="13" customFormat="1" ht="10.5" customHeight="1" x14ac:dyDescent="0.3">
      <c r="A26" s="12"/>
      <c r="B26" s="12"/>
      <c r="C26" s="12"/>
      <c r="D26" s="8"/>
      <c r="E26" s="8"/>
      <c r="F26" s="11"/>
    </row>
    <row r="27" spans="1:6" s="13" customFormat="1" ht="30" customHeight="1" x14ac:dyDescent="0.3">
      <c r="A27" s="12"/>
      <c r="B27" s="12"/>
      <c r="C27" s="12"/>
      <c r="D27" s="5" t="s">
        <v>24</v>
      </c>
      <c r="E27" s="8"/>
      <c r="F27" s="7" t="s">
        <v>26</v>
      </c>
    </row>
    <row r="28" spans="1:6" s="13" customFormat="1" ht="10.5" customHeight="1" x14ac:dyDescent="0.3">
      <c r="A28" s="12"/>
      <c r="B28" s="12"/>
      <c r="C28" s="12"/>
      <c r="D28" s="8"/>
      <c r="E28" s="8"/>
      <c r="F28" s="11"/>
    </row>
    <row r="29" spans="1:6" s="13" customFormat="1" ht="34.5" customHeight="1" x14ac:dyDescent="0.3">
      <c r="A29" s="12"/>
      <c r="B29" s="12"/>
      <c r="C29" s="12"/>
      <c r="D29" s="14" t="s">
        <v>30</v>
      </c>
      <c r="E29" s="8"/>
      <c r="F29" s="7" t="s">
        <v>52</v>
      </c>
    </row>
    <row r="30" spans="1:6" s="13" customFormat="1" ht="10.5" customHeight="1" x14ac:dyDescent="0.3">
      <c r="A30" s="12"/>
      <c r="B30" s="12"/>
      <c r="C30" s="12"/>
      <c r="D30" s="8"/>
      <c r="E30" s="8"/>
      <c r="F30" s="11"/>
    </row>
    <row r="31" spans="1:6" s="13" customFormat="1" ht="28.5" customHeight="1" x14ac:dyDescent="0.3">
      <c r="A31" s="12"/>
      <c r="B31" s="12"/>
      <c r="C31" s="12"/>
      <c r="D31" s="14" t="s">
        <v>29</v>
      </c>
      <c r="E31" s="8"/>
      <c r="F31" s="7" t="s">
        <v>27</v>
      </c>
    </row>
    <row r="32" spans="1:6" s="13" customFormat="1" ht="12.75" customHeight="1" x14ac:dyDescent="0.3">
      <c r="A32" s="12"/>
      <c r="B32" s="12"/>
      <c r="C32" s="12"/>
      <c r="D32" s="8"/>
      <c r="E32" s="8"/>
      <c r="F32" s="11"/>
    </row>
    <row r="33" spans="1:6" x14ac:dyDescent="0.3">
      <c r="A33" s="1"/>
      <c r="B33" s="1"/>
      <c r="C33" s="1"/>
      <c r="D33" s="8"/>
      <c r="E33" s="8"/>
      <c r="F33" s="4"/>
    </row>
    <row r="34" spans="1:6" ht="29.25" customHeight="1" x14ac:dyDescent="0.3">
      <c r="A34" s="1"/>
      <c r="B34" s="1"/>
      <c r="C34" s="1"/>
      <c r="D34" s="5" t="s">
        <v>28</v>
      </c>
      <c r="E34" s="6"/>
      <c r="F34" s="7" t="s">
        <v>14</v>
      </c>
    </row>
    <row r="35" spans="1:6" x14ac:dyDescent="0.3">
      <c r="A35" s="1"/>
      <c r="B35" s="1"/>
      <c r="C35" s="1"/>
      <c r="D35" s="8"/>
      <c r="E35" s="8"/>
      <c r="F35" s="4"/>
    </row>
    <row r="36" spans="1:6" ht="45.75" customHeight="1" x14ac:dyDescent="0.3">
      <c r="A36" s="1"/>
      <c r="B36" s="1"/>
      <c r="C36" s="1"/>
      <c r="D36" s="5" t="s">
        <v>15</v>
      </c>
      <c r="E36" s="6"/>
      <c r="F36" s="7" t="s">
        <v>16</v>
      </c>
    </row>
  </sheetData>
  <mergeCells count="1">
    <mergeCell ref="D1:F1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955DC-FB55-4E18-AEBC-CB05867D142D}">
  <dimension ref="A1:K10"/>
  <sheetViews>
    <sheetView zoomScale="112" zoomScaleNormal="112" workbookViewId="0">
      <selection activeCell="M11" sqref="M11"/>
    </sheetView>
  </sheetViews>
  <sheetFormatPr defaultRowHeight="14.4" x14ac:dyDescent="0.3"/>
  <cols>
    <col min="1" max="1" width="40.33203125" customWidth="1"/>
    <col min="2" max="6" width="10.33203125" bestFit="1" customWidth="1"/>
    <col min="9" max="9" width="18.109375" customWidth="1"/>
    <col min="10" max="10" width="16.21875" customWidth="1"/>
    <col min="11" max="11" width="8.6640625" customWidth="1"/>
  </cols>
  <sheetData>
    <row r="1" spans="1:11" x14ac:dyDescent="0.3">
      <c r="A1" s="55"/>
      <c r="B1" s="55" t="s">
        <v>72</v>
      </c>
      <c r="C1" s="70">
        <v>2020</v>
      </c>
      <c r="D1" s="70">
        <v>2021</v>
      </c>
      <c r="E1" s="70">
        <v>2022</v>
      </c>
      <c r="F1" s="70">
        <v>2023</v>
      </c>
      <c r="G1" s="70">
        <v>2024</v>
      </c>
      <c r="I1" s="22" t="s">
        <v>121</v>
      </c>
      <c r="J1" s="33">
        <v>5.5E-2</v>
      </c>
    </row>
    <row r="2" spans="1:11" x14ac:dyDescent="0.3">
      <c r="A2" s="70" t="s">
        <v>161</v>
      </c>
      <c r="B2" s="55" t="s">
        <v>155</v>
      </c>
      <c r="C2" s="71">
        <f>'Rachunek Wyników'!D9</f>
        <v>-1.5</v>
      </c>
      <c r="D2" s="71">
        <f>'Rachunek Wyników'!E9</f>
        <v>-1.1000000000000014</v>
      </c>
      <c r="E2" s="71">
        <f>'Rachunek Wyników'!F9</f>
        <v>-1.0200000000000011</v>
      </c>
      <c r="F2" s="71">
        <f>'Rachunek Wyników'!G9</f>
        <v>-0.99975000000000036</v>
      </c>
      <c r="G2" s="71">
        <f>'Rachunek Wyników'!H9</f>
        <v>-0.93041125000000113</v>
      </c>
      <c r="I2" s="74" t="s">
        <v>165</v>
      </c>
      <c r="J2" s="74"/>
      <c r="K2" t="s">
        <v>72</v>
      </c>
    </row>
    <row r="3" spans="1:11" x14ac:dyDescent="0.3">
      <c r="A3" s="22" t="s">
        <v>162</v>
      </c>
      <c r="B3" s="22" t="s">
        <v>155</v>
      </c>
      <c r="C3" s="34">
        <v>0</v>
      </c>
      <c r="D3" s="34">
        <v>0</v>
      </c>
      <c r="E3" s="34">
        <v>0.45000000000000107</v>
      </c>
      <c r="F3" s="34">
        <v>0.4297500000000003</v>
      </c>
      <c r="G3" s="34">
        <v>0.410411250000001</v>
      </c>
      <c r="I3" s="22" t="s">
        <v>118</v>
      </c>
      <c r="J3" s="42">
        <f>NPV(J1,C5:G5)</f>
        <v>-3.7535018014169541</v>
      </c>
      <c r="K3" t="s">
        <v>155</v>
      </c>
    </row>
    <row r="4" spans="1:11" x14ac:dyDescent="0.3">
      <c r="A4" s="22" t="s">
        <v>163</v>
      </c>
      <c r="B4" s="22" t="s">
        <v>155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</row>
    <row r="5" spans="1:11" x14ac:dyDescent="0.3">
      <c r="A5" s="70" t="s">
        <v>164</v>
      </c>
      <c r="B5" s="55" t="s">
        <v>155</v>
      </c>
      <c r="C5" s="71">
        <f>C2+C3-C4</f>
        <v>-1.5</v>
      </c>
      <c r="D5" s="71">
        <f t="shared" ref="D5:G5" si="0">D2+D3-D4</f>
        <v>-1.1000000000000014</v>
      </c>
      <c r="E5" s="71">
        <f t="shared" si="0"/>
        <v>-0.57000000000000006</v>
      </c>
      <c r="F5" s="71">
        <f t="shared" si="0"/>
        <v>-0.57000000000000006</v>
      </c>
      <c r="G5" s="71">
        <f t="shared" si="0"/>
        <v>-0.52000000000000013</v>
      </c>
    </row>
    <row r="7" spans="1:11" x14ac:dyDescent="0.3">
      <c r="A7" s="22" t="s">
        <v>122</v>
      </c>
      <c r="B7" s="22" t="s">
        <v>155</v>
      </c>
      <c r="C7" s="34">
        <f>C5</f>
        <v>-1.5</v>
      </c>
      <c r="D7" s="34">
        <f>C7+D5</f>
        <v>-2.6000000000000014</v>
      </c>
      <c r="E7" s="34">
        <f t="shared" ref="E7:G7" si="1">D7+E5</f>
        <v>-3.1700000000000017</v>
      </c>
      <c r="F7" s="34">
        <f t="shared" si="1"/>
        <v>-3.740000000000002</v>
      </c>
      <c r="G7" s="34">
        <f t="shared" si="1"/>
        <v>-4.2600000000000025</v>
      </c>
    </row>
    <row r="8" spans="1:11" x14ac:dyDescent="0.3">
      <c r="B8" s="43"/>
    </row>
    <row r="9" spans="1:11" x14ac:dyDescent="0.3">
      <c r="B9" s="43"/>
    </row>
    <row r="10" spans="1:11" x14ac:dyDescent="0.3">
      <c r="B10" s="43"/>
    </row>
  </sheetData>
  <mergeCells count="1">
    <mergeCell ref="I2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BBC6D-DB45-4261-BDC0-4B658C9B478C}">
  <dimension ref="A1:N11"/>
  <sheetViews>
    <sheetView tabSelected="1" workbookViewId="0">
      <selection activeCell="H35" sqref="H35"/>
    </sheetView>
  </sheetViews>
  <sheetFormatPr defaultRowHeight="14.4" x14ac:dyDescent="0.3"/>
  <cols>
    <col min="1" max="1" width="35.88671875" customWidth="1"/>
    <col min="12" max="12" width="16.77734375" customWidth="1"/>
    <col min="13" max="13" width="23.33203125" customWidth="1"/>
  </cols>
  <sheetData>
    <row r="1" spans="1:14" x14ac:dyDescent="0.3">
      <c r="A1" s="55"/>
      <c r="B1" s="70" t="s">
        <v>72</v>
      </c>
      <c r="C1" s="70">
        <v>2020</v>
      </c>
      <c r="D1" s="70">
        <v>2021</v>
      </c>
      <c r="E1" s="70">
        <v>2022</v>
      </c>
      <c r="F1" s="70">
        <v>2023</v>
      </c>
      <c r="G1" s="70">
        <v>2024</v>
      </c>
    </row>
    <row r="2" spans="1:14" x14ac:dyDescent="0.3">
      <c r="A2" s="70" t="s">
        <v>161</v>
      </c>
      <c r="B2" s="55" t="s">
        <v>155</v>
      </c>
      <c r="C2" s="71">
        <f>'Rachunek Wyników'!D9</f>
        <v>-1.5</v>
      </c>
      <c r="D2" s="71">
        <f>'Rachunek Wyników'!E9</f>
        <v>-1.1000000000000014</v>
      </c>
      <c r="E2" s="71">
        <f>'Rachunek Wyników'!F9</f>
        <v>-1.0200000000000011</v>
      </c>
      <c r="F2" s="71">
        <f>'Rachunek Wyników'!G9</f>
        <v>-0.99975000000000036</v>
      </c>
      <c r="G2" s="71">
        <f>'Rachunek Wyników'!H9</f>
        <v>-0.93041125000000113</v>
      </c>
    </row>
    <row r="3" spans="1:14" x14ac:dyDescent="0.3">
      <c r="A3" s="22" t="s">
        <v>162</v>
      </c>
      <c r="B3" s="22" t="s">
        <v>155</v>
      </c>
      <c r="C3" s="34">
        <v>0</v>
      </c>
      <c r="D3" s="34">
        <v>0</v>
      </c>
      <c r="E3" s="34">
        <v>0.45000000000000107</v>
      </c>
      <c r="F3" s="34">
        <v>0.4297500000000003</v>
      </c>
      <c r="G3" s="34">
        <v>0.410411250000001</v>
      </c>
    </row>
    <row r="4" spans="1:14" x14ac:dyDescent="0.3">
      <c r="A4" s="22" t="s">
        <v>163</v>
      </c>
      <c r="B4" s="22" t="s">
        <v>155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L4" s="22" t="s">
        <v>121</v>
      </c>
      <c r="M4" s="61">
        <v>5.5E-2</v>
      </c>
    </row>
    <row r="5" spans="1:14" x14ac:dyDescent="0.3">
      <c r="A5" s="70" t="s">
        <v>164</v>
      </c>
      <c r="B5" s="70" t="s">
        <v>155</v>
      </c>
      <c r="C5" s="71">
        <f>C2+C3-C4</f>
        <v>-1.5</v>
      </c>
      <c r="D5" s="71">
        <f t="shared" ref="D5:G5" si="0">D2+D3-D4</f>
        <v>-1.1000000000000014</v>
      </c>
      <c r="E5" s="71">
        <f t="shared" si="0"/>
        <v>-0.57000000000000006</v>
      </c>
      <c r="F5" s="71">
        <f t="shared" si="0"/>
        <v>-0.57000000000000006</v>
      </c>
      <c r="G5" s="71">
        <f t="shared" si="0"/>
        <v>-0.52000000000000013</v>
      </c>
      <c r="L5" s="55" t="s">
        <v>125</v>
      </c>
      <c r="M5" s="55"/>
      <c r="N5" t="s">
        <v>72</v>
      </c>
    </row>
    <row r="6" spans="1:14" x14ac:dyDescent="0.3">
      <c r="A6" s="70" t="s">
        <v>166</v>
      </c>
      <c r="B6" s="70" t="s">
        <v>155</v>
      </c>
      <c r="C6" s="70">
        <f>SUM(C7:C8)</f>
        <v>12.2</v>
      </c>
      <c r="D6" s="70">
        <f t="shared" ref="D6:G6" si="1">SUM(D7:D8)</f>
        <v>4.2</v>
      </c>
      <c r="E6" s="70">
        <f t="shared" si="1"/>
        <v>0.2</v>
      </c>
      <c r="F6" s="70">
        <f t="shared" si="1"/>
        <v>0.2</v>
      </c>
      <c r="G6" s="70">
        <f t="shared" si="1"/>
        <v>0.2</v>
      </c>
      <c r="L6" s="22" t="s">
        <v>119</v>
      </c>
      <c r="M6" s="42">
        <f>NPV(M4,C11:G11)</f>
        <v>27.378879496353893</v>
      </c>
      <c r="N6" t="s">
        <v>155</v>
      </c>
    </row>
    <row r="7" spans="1:14" x14ac:dyDescent="0.3">
      <c r="A7" s="22" t="s">
        <v>123</v>
      </c>
      <c r="B7" s="22" t="s">
        <v>155</v>
      </c>
      <c r="C7" s="22">
        <v>12</v>
      </c>
      <c r="D7" s="22">
        <v>4</v>
      </c>
      <c r="E7" s="22">
        <v>0</v>
      </c>
      <c r="F7" s="22">
        <v>0</v>
      </c>
      <c r="G7" s="22">
        <v>0</v>
      </c>
      <c r="L7" s="31" t="s">
        <v>126</v>
      </c>
      <c r="M7" s="34">
        <f>ABS(M6/C11)</f>
        <v>1.9984583573980945</v>
      </c>
      <c r="N7" t="s">
        <v>155</v>
      </c>
    </row>
    <row r="8" spans="1:14" x14ac:dyDescent="0.3">
      <c r="A8" s="22" t="s">
        <v>124</v>
      </c>
      <c r="B8" s="22" t="s">
        <v>155</v>
      </c>
      <c r="C8" s="22">
        <v>0.2</v>
      </c>
      <c r="D8" s="22">
        <v>0.2</v>
      </c>
      <c r="E8" s="22">
        <v>0.2</v>
      </c>
      <c r="F8" s="22">
        <v>0.2</v>
      </c>
      <c r="G8" s="22">
        <v>0.2</v>
      </c>
      <c r="L8" s="22" t="s">
        <v>120</v>
      </c>
      <c r="M8" s="40">
        <f>IRR(C11:G11,M7)</f>
        <v>0.62534653205418755</v>
      </c>
    </row>
    <row r="9" spans="1:14" x14ac:dyDescent="0.3">
      <c r="A9" s="70" t="s">
        <v>167</v>
      </c>
      <c r="B9" s="70" t="s">
        <v>155</v>
      </c>
      <c r="C9" s="70">
        <v>0</v>
      </c>
      <c r="D9" s="70">
        <v>11.720930232558143</v>
      </c>
      <c r="E9" s="70">
        <v>12.599999999999993</v>
      </c>
      <c r="F9" s="70">
        <v>9.0810810810810807</v>
      </c>
      <c r="G9" s="70">
        <v>24.000000000000007</v>
      </c>
    </row>
    <row r="10" spans="1:14" x14ac:dyDescent="0.3">
      <c r="A10" s="22" t="s">
        <v>117</v>
      </c>
      <c r="B10" s="22" t="s">
        <v>155</v>
      </c>
      <c r="C10" s="22">
        <v>0</v>
      </c>
      <c r="D10" s="22">
        <v>11.720930232558143</v>
      </c>
      <c r="E10" s="22">
        <v>12.599999999999993</v>
      </c>
      <c r="F10" s="22">
        <v>9.0810810810810807</v>
      </c>
      <c r="G10" s="22">
        <v>24.000000000000007</v>
      </c>
    </row>
    <row r="11" spans="1:14" x14ac:dyDescent="0.3">
      <c r="A11" s="72" t="s">
        <v>168</v>
      </c>
      <c r="B11" s="70" t="s">
        <v>155</v>
      </c>
      <c r="C11" s="73">
        <f>C5-C6+C9</f>
        <v>-13.7</v>
      </c>
      <c r="D11" s="73">
        <f t="shared" ref="D11:G11" si="2">D5-D6+D9</f>
        <v>6.420930232558141</v>
      </c>
      <c r="E11" s="73">
        <f t="shared" si="2"/>
        <v>11.829999999999993</v>
      </c>
      <c r="F11" s="73">
        <f t="shared" si="2"/>
        <v>8.3110810810810811</v>
      </c>
      <c r="G11" s="73">
        <f t="shared" si="2"/>
        <v>23.280000000000008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zoomScale="90" zoomScaleNormal="90" workbookViewId="0">
      <selection activeCell="C21" sqref="C21"/>
    </sheetView>
  </sheetViews>
  <sheetFormatPr defaultRowHeight="14.4" x14ac:dyDescent="0.3"/>
  <cols>
    <col min="1" max="1" width="56.6640625" customWidth="1"/>
    <col min="2" max="2" width="45.77734375" customWidth="1"/>
  </cols>
  <sheetData>
    <row r="1" spans="1:2" x14ac:dyDescent="0.3">
      <c r="A1" s="19" t="s">
        <v>0</v>
      </c>
      <c r="B1" s="15" t="s">
        <v>31</v>
      </c>
    </row>
    <row r="2" spans="1:2" x14ac:dyDescent="0.3">
      <c r="A2" s="15"/>
      <c r="B2" s="16"/>
    </row>
    <row r="3" spans="1:2" x14ac:dyDescent="0.3">
      <c r="A3" s="20" t="s">
        <v>32</v>
      </c>
      <c r="B3" s="18"/>
    </row>
    <row r="4" spans="1:2" x14ac:dyDescent="0.3">
      <c r="A4" s="17" t="s">
        <v>33</v>
      </c>
      <c r="B4" s="21" t="s">
        <v>53</v>
      </c>
    </row>
    <row r="5" spans="1:2" x14ac:dyDescent="0.3">
      <c r="A5" s="17" t="s">
        <v>34</v>
      </c>
      <c r="B5" s="21" t="s">
        <v>54</v>
      </c>
    </row>
    <row r="6" spans="1:2" x14ac:dyDescent="0.3">
      <c r="A6" s="17" t="s">
        <v>35</v>
      </c>
      <c r="B6" s="21" t="s">
        <v>56</v>
      </c>
    </row>
    <row r="7" spans="1:2" x14ac:dyDescent="0.3">
      <c r="A7" s="17" t="s">
        <v>36</v>
      </c>
      <c r="B7" s="21" t="s">
        <v>57</v>
      </c>
    </row>
    <row r="8" spans="1:2" x14ac:dyDescent="0.3">
      <c r="A8" s="17" t="s">
        <v>37</v>
      </c>
      <c r="B8" s="21" t="s">
        <v>58</v>
      </c>
    </row>
    <row r="9" spans="1:2" x14ac:dyDescent="0.3">
      <c r="A9" s="17" t="s">
        <v>38</v>
      </c>
      <c r="B9" s="21" t="s">
        <v>59</v>
      </c>
    </row>
    <row r="10" spans="1:2" x14ac:dyDescent="0.3">
      <c r="A10" s="17" t="s">
        <v>39</v>
      </c>
      <c r="B10" s="27">
        <v>666420228</v>
      </c>
    </row>
    <row r="11" spans="1:2" x14ac:dyDescent="0.3">
      <c r="A11" s="17" t="s">
        <v>40</v>
      </c>
      <c r="B11" s="27">
        <v>666420228</v>
      </c>
    </row>
    <row r="12" spans="1:2" x14ac:dyDescent="0.3">
      <c r="A12" s="17" t="s">
        <v>41</v>
      </c>
      <c r="B12" s="23" t="s">
        <v>60</v>
      </c>
    </row>
    <row r="13" spans="1:2" x14ac:dyDescent="0.3">
      <c r="A13" s="24" t="s">
        <v>42</v>
      </c>
      <c r="B13" s="21"/>
    </row>
    <row r="14" spans="1:2" x14ac:dyDescent="0.3">
      <c r="A14" s="17" t="s">
        <v>43</v>
      </c>
      <c r="B14" s="21" t="s">
        <v>55</v>
      </c>
    </row>
    <row r="15" spans="1:2" x14ac:dyDescent="0.3">
      <c r="A15" s="17" t="s">
        <v>39</v>
      </c>
      <c r="B15" s="27">
        <v>666420228</v>
      </c>
    </row>
    <row r="16" spans="1:2" x14ac:dyDescent="0.3">
      <c r="A16" s="17" t="s">
        <v>40</v>
      </c>
      <c r="B16" s="27">
        <v>666420228</v>
      </c>
    </row>
    <row r="17" spans="1:2" x14ac:dyDescent="0.3">
      <c r="A17" s="17" t="s">
        <v>41</v>
      </c>
      <c r="B17" s="23" t="s">
        <v>61</v>
      </c>
    </row>
    <row r="18" spans="1:2" ht="26.4" x14ac:dyDescent="0.3">
      <c r="A18" s="17" t="s">
        <v>44</v>
      </c>
      <c r="B18" s="25" t="s">
        <v>62</v>
      </c>
    </row>
    <row r="19" spans="1:2" x14ac:dyDescent="0.3">
      <c r="A19" s="17" t="s">
        <v>45</v>
      </c>
      <c r="B19" s="21" t="s">
        <v>63</v>
      </c>
    </row>
    <row r="20" spans="1:2" ht="66" x14ac:dyDescent="0.3">
      <c r="A20" s="17" t="s">
        <v>46</v>
      </c>
      <c r="B20" s="25" t="s">
        <v>113</v>
      </c>
    </row>
    <row r="21" spans="1:2" ht="26.4" x14ac:dyDescent="0.3">
      <c r="A21" s="17" t="s">
        <v>47</v>
      </c>
      <c r="B21" s="25" t="s">
        <v>64</v>
      </c>
    </row>
    <row r="22" spans="1:2" ht="28.8" x14ac:dyDescent="0.3">
      <c r="B22" s="26" t="s">
        <v>65</v>
      </c>
    </row>
    <row r="23" spans="1:2" x14ac:dyDescent="0.3">
      <c r="B23" s="26" t="s">
        <v>66</v>
      </c>
    </row>
    <row r="24" spans="1:2" x14ac:dyDescent="0.3">
      <c r="B24" s="26" t="s">
        <v>67</v>
      </c>
    </row>
    <row r="25" spans="1:2" x14ac:dyDescent="0.3">
      <c r="B25" s="26" t="s">
        <v>68</v>
      </c>
    </row>
    <row r="26" spans="1:2" x14ac:dyDescent="0.3">
      <c r="B26" s="26" t="s">
        <v>69</v>
      </c>
    </row>
    <row r="27" spans="1:2" x14ac:dyDescent="0.3">
      <c r="B27" s="26" t="s">
        <v>70</v>
      </c>
    </row>
  </sheetData>
  <hyperlinks>
    <hyperlink ref="B12" r:id="rId1" xr:uid="{4DE107F8-5105-42CF-93C9-F9D6B593DEC8}"/>
    <hyperlink ref="B17" r:id="rId2" xr:uid="{0B07A343-D560-4C79-B756-6493A78CCFAD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J6" sqref="J6"/>
    </sheetView>
  </sheetViews>
  <sheetFormatPr defaultRowHeight="14.4" x14ac:dyDescent="0.3"/>
  <cols>
    <col min="1" max="1" width="21.6640625" customWidth="1"/>
    <col min="3" max="7" width="10.44140625" bestFit="1" customWidth="1"/>
    <col min="8" max="8" width="9.21875" customWidth="1"/>
  </cols>
  <sheetData>
    <row r="1" spans="1:8" x14ac:dyDescent="0.3">
      <c r="A1" s="55"/>
      <c r="B1" s="55" t="s">
        <v>72</v>
      </c>
      <c r="C1" s="55">
        <v>2021</v>
      </c>
      <c r="D1" s="55">
        <v>2022</v>
      </c>
      <c r="E1" s="55">
        <v>2023</v>
      </c>
      <c r="F1" s="55">
        <v>2024</v>
      </c>
      <c r="G1" s="55">
        <v>2025</v>
      </c>
      <c r="H1" s="13"/>
    </row>
    <row r="2" spans="1:8" ht="57.6" x14ac:dyDescent="0.3">
      <c r="A2" s="26" t="s">
        <v>83</v>
      </c>
      <c r="B2" s="35" t="s">
        <v>142</v>
      </c>
      <c r="C2" s="58">
        <f>C4/C3</f>
        <v>102.31</v>
      </c>
      <c r="D2" s="58">
        <f t="shared" ref="D2:G2" si="0">D4/D3</f>
        <v>106.45263157894736</v>
      </c>
      <c r="E2" s="58">
        <f t="shared" si="0"/>
        <v>107.38709677419355</v>
      </c>
      <c r="F2" s="58">
        <f t="shared" si="0"/>
        <v>109.28571428571429</v>
      </c>
      <c r="G2" s="58">
        <f t="shared" si="0"/>
        <v>114.87058823529412</v>
      </c>
      <c r="H2" s="13"/>
    </row>
    <row r="3" spans="1:8" ht="28.8" x14ac:dyDescent="0.3">
      <c r="A3" s="26" t="s">
        <v>73</v>
      </c>
      <c r="B3" s="35" t="s">
        <v>74</v>
      </c>
      <c r="C3" s="35">
        <v>100</v>
      </c>
      <c r="D3" s="35">
        <v>95</v>
      </c>
      <c r="E3" s="35">
        <v>93</v>
      </c>
      <c r="F3" s="35">
        <v>91</v>
      </c>
      <c r="G3" s="35">
        <v>85</v>
      </c>
      <c r="H3" s="13"/>
    </row>
    <row r="4" spans="1:8" ht="43.2" x14ac:dyDescent="0.3">
      <c r="A4" s="36" t="s">
        <v>82</v>
      </c>
      <c r="B4" s="35" t="s">
        <v>81</v>
      </c>
      <c r="C4" s="35">
        <f>10231</f>
        <v>10231</v>
      </c>
      <c r="D4" s="35">
        <v>10113</v>
      </c>
      <c r="E4" s="35">
        <v>9987</v>
      </c>
      <c r="F4" s="35">
        <v>9945</v>
      </c>
      <c r="G4" s="35">
        <v>9764</v>
      </c>
      <c r="H4" s="13"/>
    </row>
    <row r="5" spans="1:8" x14ac:dyDescent="0.3">
      <c r="A5" s="30"/>
    </row>
    <row r="6" spans="1:8" x14ac:dyDescent="0.3">
      <c r="A6" s="30"/>
    </row>
    <row r="7" spans="1:8" x14ac:dyDescent="0.3">
      <c r="A7" s="30"/>
    </row>
    <row r="8" spans="1:8" x14ac:dyDescent="0.3">
      <c r="A8" s="30" t="s">
        <v>114</v>
      </c>
    </row>
    <row r="9" spans="1:8" x14ac:dyDescent="0.3">
      <c r="A9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9"/>
  <sheetViews>
    <sheetView workbookViewId="0">
      <selection activeCell="I15" sqref="I15"/>
    </sheetView>
  </sheetViews>
  <sheetFormatPr defaultRowHeight="14.4" x14ac:dyDescent="0.3"/>
  <cols>
    <col min="1" max="1" width="28.5546875" customWidth="1"/>
    <col min="2" max="2" width="11.77734375" customWidth="1"/>
    <col min="3" max="3" width="12.77734375" style="28" customWidth="1"/>
  </cols>
  <sheetData>
    <row r="1" spans="1:24" x14ac:dyDescent="0.3">
      <c r="A1" s="55" t="s">
        <v>139</v>
      </c>
      <c r="B1" s="55" t="s">
        <v>127</v>
      </c>
      <c r="C1" s="55" t="s">
        <v>72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4" s="29" customFormat="1" x14ac:dyDescent="0.3">
      <c r="A2" s="53" t="s">
        <v>128</v>
      </c>
      <c r="B2" s="54" t="s">
        <v>129</v>
      </c>
      <c r="C2" s="54" t="s">
        <v>130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4" x14ac:dyDescent="0.3">
      <c r="A3" s="31" t="s">
        <v>131</v>
      </c>
      <c r="B3" s="54">
        <v>3</v>
      </c>
      <c r="C3" s="54" t="s">
        <v>132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4" x14ac:dyDescent="0.3">
      <c r="A4" s="31" t="s">
        <v>133</v>
      </c>
      <c r="B4" s="54">
        <v>10</v>
      </c>
      <c r="C4" s="54" t="s">
        <v>71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x14ac:dyDescent="0.3">
      <c r="A5" s="31" t="s">
        <v>134</v>
      </c>
      <c r="B5" s="31">
        <v>2020</v>
      </c>
      <c r="C5" s="54" t="s">
        <v>135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4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ht="28.8" x14ac:dyDescent="0.3">
      <c r="A7" s="62" t="s">
        <v>138</v>
      </c>
      <c r="B7" s="63" t="s">
        <v>72</v>
      </c>
      <c r="C7" s="63">
        <v>2019</v>
      </c>
      <c r="D7" s="63">
        <v>2020</v>
      </c>
      <c r="E7" s="63">
        <v>2021</v>
      </c>
      <c r="F7" s="63">
        <v>2022</v>
      </c>
      <c r="G7" s="12"/>
      <c r="H7" s="12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1:24" x14ac:dyDescent="0.3">
      <c r="A8" s="31" t="s">
        <v>136</v>
      </c>
      <c r="B8" s="54" t="s">
        <v>71</v>
      </c>
      <c r="C8" s="52">
        <v>3.4000000000000002E-2</v>
      </c>
      <c r="D8" s="52">
        <v>3.3000000000000002E-2</v>
      </c>
      <c r="E8" s="52">
        <v>2.3E-2</v>
      </c>
      <c r="F8" s="52">
        <v>2.5000000000000001E-2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ht="28.8" x14ac:dyDescent="0.3">
      <c r="A9" s="57" t="s">
        <v>137</v>
      </c>
      <c r="B9" s="54" t="s">
        <v>81</v>
      </c>
      <c r="C9" s="56">
        <v>38101</v>
      </c>
      <c r="D9" s="56">
        <v>37734</v>
      </c>
      <c r="E9" s="56">
        <v>36253</v>
      </c>
      <c r="F9" s="56">
        <v>35949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3">
      <c r="A10" s="31" t="s">
        <v>140</v>
      </c>
      <c r="B10" s="54" t="s">
        <v>130</v>
      </c>
      <c r="C10" s="31">
        <v>4950</v>
      </c>
      <c r="D10" s="31">
        <v>5000</v>
      </c>
      <c r="E10" s="31">
        <v>5100</v>
      </c>
      <c r="F10" s="31">
        <v>5150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3">
      <c r="A11" s="57" t="s">
        <v>141</v>
      </c>
      <c r="B11" s="54" t="s">
        <v>80</v>
      </c>
      <c r="C11" s="31">
        <v>0.26</v>
      </c>
      <c r="D11" s="31">
        <v>0.57999999999999996</v>
      </c>
      <c r="E11" s="31">
        <v>0.63</v>
      </c>
      <c r="F11" s="31">
        <v>0.65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s="29" customFormat="1" x14ac:dyDescent="0.3">
      <c r="A12" s="44"/>
      <c r="B12" s="75"/>
      <c r="C12" s="44"/>
      <c r="D12" s="44"/>
      <c r="E12" s="44"/>
      <c r="F12" s="44"/>
      <c r="G12" s="44"/>
      <c r="H12" s="44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3">
      <c r="A13" s="44"/>
      <c r="B13" s="44"/>
      <c r="C13" s="44"/>
      <c r="D13" s="44"/>
      <c r="E13" s="44"/>
      <c r="F13" s="44"/>
      <c r="G13" s="44"/>
      <c r="H13" s="44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3">
      <c r="A14" s="44"/>
      <c r="B14" s="44"/>
      <c r="C14" s="44"/>
      <c r="D14" s="44"/>
      <c r="E14" s="44"/>
      <c r="F14" s="44"/>
      <c r="G14" s="44"/>
      <c r="H14" s="44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3">
      <c r="A15" s="13"/>
      <c r="B15" s="13"/>
      <c r="C15" s="13"/>
      <c r="D15" s="13"/>
      <c r="E15" s="13"/>
      <c r="F15" s="13"/>
      <c r="G15" s="13"/>
      <c r="H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x14ac:dyDescent="0.3">
      <c r="A16" s="13"/>
      <c r="B16" s="13"/>
      <c r="C16" s="13"/>
      <c r="D16" s="13"/>
      <c r="E16" s="13"/>
      <c r="F16" s="13"/>
      <c r="G16" s="13"/>
      <c r="H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x14ac:dyDescent="0.3">
      <c r="A17" s="13"/>
      <c r="B17" s="13"/>
      <c r="C17" s="13"/>
      <c r="D17" s="13"/>
      <c r="E17" s="13"/>
      <c r="F17" s="13"/>
      <c r="G17" s="13"/>
      <c r="H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x14ac:dyDescent="0.3">
      <c r="A18" s="13"/>
      <c r="B18" s="13"/>
      <c r="C18" s="13"/>
      <c r="D18" s="13"/>
      <c r="E18" s="13"/>
      <c r="F18" s="13"/>
      <c r="G18" s="13"/>
      <c r="H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x14ac:dyDescent="0.3">
      <c r="A19" s="13"/>
      <c r="B19" s="13"/>
      <c r="C19" s="13"/>
      <c r="D19" s="13"/>
      <c r="E19" s="13"/>
      <c r="F19" s="13"/>
      <c r="G19" s="13"/>
      <c r="H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x14ac:dyDescent="0.3">
      <c r="A20" s="13"/>
      <c r="B20" s="13"/>
      <c r="C20" s="13"/>
      <c r="D20" s="13"/>
      <c r="E20" s="13"/>
      <c r="F20" s="13"/>
      <c r="G20" s="13"/>
      <c r="H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x14ac:dyDescent="0.3">
      <c r="A21" s="13"/>
      <c r="B21" s="13"/>
      <c r="C21" s="13"/>
      <c r="D21" s="13"/>
      <c r="E21" s="13"/>
      <c r="F21" s="13"/>
      <c r="G21" s="13"/>
      <c r="H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x14ac:dyDescent="0.3">
      <c r="A22" s="13"/>
      <c r="B22" s="13"/>
      <c r="C22" s="13"/>
      <c r="D22" s="13"/>
      <c r="E22" s="13"/>
      <c r="F22" s="13"/>
      <c r="G22" s="13"/>
      <c r="H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x14ac:dyDescent="0.3">
      <c r="A23" s="13"/>
      <c r="B23" s="13"/>
      <c r="C23" s="13"/>
      <c r="D23" s="13"/>
      <c r="E23" s="13"/>
      <c r="F23" s="13"/>
      <c r="G23" s="13"/>
      <c r="H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x14ac:dyDescent="0.3">
      <c r="A24" s="13"/>
      <c r="B24" s="13"/>
      <c r="C24" s="13"/>
      <c r="D24" s="13"/>
      <c r="E24" s="13"/>
      <c r="F24" s="13"/>
      <c r="G24" s="13"/>
      <c r="H24" s="13"/>
      <c r="K24" s="13"/>
      <c r="L24" s="13"/>
      <c r="M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x14ac:dyDescent="0.3">
      <c r="A25" s="13"/>
      <c r="B25" s="13"/>
      <c r="C25" s="13"/>
      <c r="D25" s="13"/>
      <c r="E25" s="13"/>
      <c r="F25" s="13"/>
      <c r="G25" s="13"/>
      <c r="H25" s="13"/>
      <c r="K25" s="13"/>
      <c r="L25" s="13"/>
      <c r="M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x14ac:dyDescent="0.3">
      <c r="A26" s="13"/>
      <c r="B26" s="13"/>
      <c r="C26" s="13"/>
      <c r="D26" s="13"/>
      <c r="E26" s="13"/>
      <c r="F26" s="13"/>
      <c r="G26" s="13"/>
      <c r="H26" s="13"/>
      <c r="K26" s="13"/>
      <c r="L26" s="13"/>
      <c r="M26" s="13"/>
    </row>
    <row r="27" spans="1:24" x14ac:dyDescent="0.3">
      <c r="A27" s="13"/>
      <c r="B27" s="13"/>
      <c r="C27" s="13"/>
      <c r="D27" s="13"/>
      <c r="E27" s="13"/>
      <c r="F27" s="13"/>
      <c r="G27" s="13"/>
      <c r="H27" s="13"/>
      <c r="K27" s="13"/>
      <c r="L27" s="13"/>
      <c r="M27" s="13"/>
    </row>
    <row r="28" spans="1:24" x14ac:dyDescent="0.3">
      <c r="A28" s="13"/>
      <c r="B28" s="13"/>
      <c r="C28" s="13"/>
      <c r="D28" s="13"/>
      <c r="E28" s="13"/>
      <c r="F28" s="13"/>
      <c r="G28" s="13"/>
      <c r="H28" s="13"/>
      <c r="K28" s="13"/>
      <c r="L28" s="13"/>
      <c r="M28" s="13"/>
    </row>
    <row r="29" spans="1:24" x14ac:dyDescent="0.3">
      <c r="A29" s="13"/>
      <c r="B29" s="13"/>
      <c r="C29" s="13"/>
      <c r="D29" s="13"/>
      <c r="E29" s="13"/>
      <c r="F29" s="13"/>
      <c r="G29" s="13"/>
      <c r="H29" s="13"/>
      <c r="K29" s="13"/>
      <c r="L29" s="13"/>
      <c r="M29" s="13"/>
    </row>
    <row r="30" spans="1:24" x14ac:dyDescent="0.3">
      <c r="A30" s="13"/>
      <c r="B30" s="13"/>
      <c r="C30" s="13"/>
      <c r="D30" s="13"/>
      <c r="E30" s="13"/>
      <c r="F30" s="13"/>
      <c r="G30" s="13"/>
      <c r="H30" s="13"/>
      <c r="K30" s="13"/>
      <c r="L30" s="13"/>
      <c r="M30" s="13"/>
    </row>
    <row r="31" spans="1:24" x14ac:dyDescent="0.3">
      <c r="A31" s="13"/>
      <c r="B31" s="13"/>
      <c r="C31" s="13"/>
      <c r="D31" s="13"/>
      <c r="E31" s="13"/>
      <c r="F31" s="13"/>
      <c r="G31" s="13"/>
      <c r="H31" s="13"/>
      <c r="K31" s="13"/>
      <c r="L31" s="13"/>
      <c r="M31" s="13"/>
    </row>
    <row r="32" spans="1:24" x14ac:dyDescent="0.3">
      <c r="A32" s="13"/>
      <c r="B32" s="13"/>
      <c r="C32" s="13"/>
      <c r="D32" s="13"/>
      <c r="E32" s="13"/>
      <c r="F32" s="13"/>
      <c r="G32" s="13"/>
      <c r="H32" s="13"/>
      <c r="K32" s="13"/>
      <c r="L32" s="13"/>
      <c r="M32" s="13"/>
    </row>
    <row r="33" spans="1:13" x14ac:dyDescent="0.3">
      <c r="A33" s="13"/>
      <c r="B33" s="13"/>
      <c r="C33" s="13"/>
      <c r="D33" s="13"/>
      <c r="E33" s="13"/>
      <c r="F33" s="13"/>
      <c r="G33" s="13"/>
      <c r="H33" s="13"/>
      <c r="K33" s="13"/>
      <c r="L33" s="13"/>
      <c r="M33" s="13"/>
    </row>
    <row r="34" spans="1:13" x14ac:dyDescent="0.3">
      <c r="A34" s="13"/>
      <c r="B34" s="13"/>
      <c r="C34" s="13"/>
      <c r="D34" s="13"/>
      <c r="E34" s="13"/>
      <c r="F34" s="13"/>
      <c r="G34" s="13"/>
      <c r="H34" s="13"/>
      <c r="K34" s="13"/>
      <c r="L34" s="13"/>
      <c r="M34" s="13"/>
    </row>
    <row r="35" spans="1:1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 x14ac:dyDescent="0.3">
      <c r="A37" s="13"/>
      <c r="B37" s="13"/>
      <c r="C37" s="13"/>
      <c r="D37" s="13"/>
      <c r="E37" s="13"/>
      <c r="F37" s="13"/>
      <c r="G37" s="13"/>
      <c r="H37" s="13"/>
    </row>
    <row r="38" spans="1:13" x14ac:dyDescent="0.3">
      <c r="A38" s="13"/>
      <c r="B38" s="13"/>
      <c r="C38" s="13"/>
      <c r="D38" s="13"/>
      <c r="E38" s="13"/>
      <c r="F38" s="13"/>
      <c r="G38" s="13"/>
      <c r="H38" s="13"/>
    </row>
    <row r="39" spans="1:13" x14ac:dyDescent="0.3">
      <c r="A39" s="13"/>
      <c r="B39" s="13"/>
      <c r="C39" s="13"/>
      <c r="D39" s="13"/>
      <c r="E39" s="13"/>
      <c r="F39" s="13"/>
      <c r="G39" s="13"/>
      <c r="H39" s="13"/>
    </row>
    <row r="40" spans="1:13" x14ac:dyDescent="0.3">
      <c r="B40" s="13"/>
      <c r="C40" s="13"/>
      <c r="D40" s="13"/>
      <c r="E40" s="13"/>
      <c r="F40" s="13"/>
      <c r="G40" s="13"/>
      <c r="H40" s="13"/>
    </row>
    <row r="41" spans="1:13" x14ac:dyDescent="0.3">
      <c r="B41" s="13"/>
      <c r="C41" s="13"/>
      <c r="D41" s="13"/>
      <c r="E41" s="13"/>
      <c r="F41" s="13"/>
      <c r="G41" s="13"/>
      <c r="H41" s="13"/>
    </row>
    <row r="42" spans="1:13" x14ac:dyDescent="0.3">
      <c r="B42" s="13"/>
      <c r="C42" s="13"/>
      <c r="D42" s="13"/>
      <c r="E42" s="13"/>
      <c r="F42" s="13"/>
      <c r="G42" s="13"/>
    </row>
    <row r="43" spans="1:13" x14ac:dyDescent="0.3">
      <c r="B43" s="13"/>
      <c r="C43" s="13"/>
      <c r="D43" s="13"/>
      <c r="E43" s="13"/>
      <c r="F43" s="13"/>
      <c r="G43" s="13"/>
    </row>
    <row r="44" spans="1:13" x14ac:dyDescent="0.3">
      <c r="B44" s="13"/>
      <c r="C44" s="13"/>
      <c r="D44" s="13"/>
      <c r="E44" s="13"/>
      <c r="F44" s="13"/>
      <c r="G44" s="13"/>
    </row>
    <row r="45" spans="1:13" x14ac:dyDescent="0.3">
      <c r="B45" s="13"/>
      <c r="C45" s="13"/>
      <c r="D45" s="13"/>
      <c r="E45" s="13"/>
      <c r="F45" s="13"/>
      <c r="G45" s="13"/>
    </row>
    <row r="46" spans="1:13" x14ac:dyDescent="0.3">
      <c r="B46" s="13"/>
      <c r="C46" s="13"/>
      <c r="D46" s="13"/>
      <c r="E46" s="13"/>
      <c r="F46" s="13"/>
      <c r="G46" s="13"/>
    </row>
    <row r="47" spans="1:13" x14ac:dyDescent="0.3">
      <c r="B47" s="13"/>
      <c r="C47" s="13"/>
      <c r="D47" s="13"/>
      <c r="E47" s="13"/>
      <c r="F47" s="13"/>
      <c r="G47" s="13"/>
    </row>
    <row r="48" spans="1:13" x14ac:dyDescent="0.3">
      <c r="B48" s="13"/>
      <c r="C48" s="13"/>
      <c r="D48" s="13"/>
      <c r="E48" s="13"/>
      <c r="F48" s="13"/>
      <c r="G48" s="13"/>
    </row>
    <row r="49" spans="2:7" x14ac:dyDescent="0.3">
      <c r="B49" s="13"/>
      <c r="C49" s="13"/>
      <c r="D49" s="13"/>
      <c r="E49" s="13"/>
      <c r="F49" s="13"/>
      <c r="G49" s="13"/>
    </row>
    <row r="50" spans="2:7" x14ac:dyDescent="0.3">
      <c r="B50" s="13"/>
      <c r="C50" s="13"/>
      <c r="D50" s="13"/>
      <c r="E50" s="13"/>
      <c r="F50" s="13"/>
      <c r="G50" s="13"/>
    </row>
    <row r="51" spans="2:7" x14ac:dyDescent="0.3">
      <c r="B51" s="13"/>
      <c r="C51" s="13"/>
      <c r="D51" s="13"/>
      <c r="E51" s="13"/>
      <c r="F51" s="13"/>
      <c r="G51" s="13"/>
    </row>
    <row r="52" spans="2:7" x14ac:dyDescent="0.3">
      <c r="B52" s="13"/>
      <c r="C52" s="13"/>
      <c r="D52" s="13"/>
      <c r="E52" s="13"/>
      <c r="F52" s="13"/>
      <c r="G52" s="13"/>
    </row>
    <row r="53" spans="2:7" x14ac:dyDescent="0.3">
      <c r="B53" s="13"/>
      <c r="C53" s="13"/>
      <c r="D53" s="13"/>
      <c r="E53" s="13"/>
      <c r="F53" s="13"/>
      <c r="G53" s="13"/>
    </row>
    <row r="54" spans="2:7" x14ac:dyDescent="0.3">
      <c r="B54" s="13"/>
      <c r="C54" s="13"/>
      <c r="D54" s="13"/>
      <c r="E54" s="13"/>
      <c r="F54" s="13"/>
      <c r="G54" s="13"/>
    </row>
    <row r="55" spans="2:7" x14ac:dyDescent="0.3">
      <c r="B55" s="13"/>
      <c r="C55" s="13"/>
      <c r="D55" s="13"/>
      <c r="E55" s="13"/>
      <c r="F55" s="13"/>
      <c r="G55" s="13"/>
    </row>
    <row r="56" spans="2:7" x14ac:dyDescent="0.3">
      <c r="B56" s="13"/>
      <c r="C56" s="13"/>
      <c r="D56" s="13"/>
      <c r="E56" s="13"/>
      <c r="F56" s="13"/>
      <c r="G56" s="13"/>
    </row>
    <row r="57" spans="2:7" x14ac:dyDescent="0.3">
      <c r="B57" s="13"/>
      <c r="C57" s="13"/>
      <c r="D57" s="13"/>
      <c r="E57" s="13"/>
      <c r="F57" s="13"/>
      <c r="G57" s="13"/>
    </row>
    <row r="58" spans="2:7" x14ac:dyDescent="0.3">
      <c r="B58" s="13"/>
      <c r="C58" s="13"/>
      <c r="D58" s="13"/>
      <c r="E58" s="13"/>
      <c r="F58" s="13"/>
      <c r="G58" s="13"/>
    </row>
    <row r="59" spans="2:7" x14ac:dyDescent="0.3">
      <c r="B59" s="13"/>
      <c r="C59" s="13"/>
      <c r="D59" s="13"/>
      <c r="E59" s="13"/>
      <c r="F59" s="13"/>
      <c r="G59" s="13"/>
    </row>
    <row r="60" spans="2:7" x14ac:dyDescent="0.3">
      <c r="B60" s="13"/>
      <c r="C60" s="13"/>
      <c r="D60" s="13"/>
      <c r="E60" s="13"/>
      <c r="F60" s="13"/>
      <c r="G60" s="13"/>
    </row>
    <row r="61" spans="2:7" x14ac:dyDescent="0.3">
      <c r="B61" s="13"/>
      <c r="C61" s="13"/>
      <c r="D61" s="13"/>
      <c r="E61" s="13"/>
      <c r="F61" s="13"/>
      <c r="G61" s="13"/>
    </row>
    <row r="62" spans="2:7" x14ac:dyDescent="0.3">
      <c r="B62" s="13"/>
      <c r="C62" s="13"/>
      <c r="D62" s="13"/>
      <c r="E62" s="13"/>
      <c r="F62" s="13"/>
      <c r="G62" s="13"/>
    </row>
    <row r="63" spans="2:7" x14ac:dyDescent="0.3">
      <c r="B63" s="13"/>
      <c r="C63" s="13"/>
      <c r="D63" s="13"/>
      <c r="E63" s="13"/>
      <c r="F63" s="13"/>
      <c r="G63" s="13"/>
    </row>
    <row r="64" spans="2:7" x14ac:dyDescent="0.3">
      <c r="B64" s="13"/>
      <c r="C64" s="13"/>
      <c r="D64" s="13"/>
      <c r="E64" s="13"/>
      <c r="F64" s="13"/>
      <c r="G64" s="13"/>
    </row>
    <row r="65" spans="2:7" x14ac:dyDescent="0.3">
      <c r="B65" s="13"/>
      <c r="C65" s="13"/>
      <c r="D65" s="13"/>
      <c r="E65" s="13"/>
      <c r="F65" s="13"/>
      <c r="G65" s="13"/>
    </row>
    <row r="66" spans="2:7" x14ac:dyDescent="0.3">
      <c r="B66" s="13"/>
      <c r="C66" s="13"/>
      <c r="D66" s="13"/>
      <c r="E66" s="13"/>
      <c r="F66" s="13"/>
      <c r="G66" s="13"/>
    </row>
    <row r="67" spans="2:7" x14ac:dyDescent="0.3">
      <c r="B67" s="13"/>
      <c r="C67" s="13"/>
      <c r="D67" s="13"/>
      <c r="E67" s="13"/>
      <c r="F67" s="13"/>
      <c r="G67" s="13"/>
    </row>
    <row r="68" spans="2:7" x14ac:dyDescent="0.3">
      <c r="B68" s="13"/>
      <c r="C68" s="13"/>
      <c r="D68" s="13"/>
      <c r="E68" s="13"/>
      <c r="F68" s="13"/>
      <c r="G68" s="13"/>
    </row>
    <row r="69" spans="2:7" x14ac:dyDescent="0.3">
      <c r="B69" s="13"/>
      <c r="C69" s="13"/>
      <c r="D69" s="13"/>
      <c r="E69" s="13"/>
      <c r="F69" s="13"/>
      <c r="G69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"/>
  <sheetViews>
    <sheetView workbookViewId="0">
      <selection activeCell="E10" sqref="E10"/>
    </sheetView>
  </sheetViews>
  <sheetFormatPr defaultRowHeight="14.4" x14ac:dyDescent="0.3"/>
  <cols>
    <col min="1" max="1" width="56.5546875" bestFit="1" customWidth="1"/>
    <col min="2" max="2" width="10" bestFit="1" customWidth="1"/>
    <col min="3" max="4" width="12.109375" bestFit="1" customWidth="1"/>
    <col min="5" max="5" width="9.44140625" bestFit="1" customWidth="1"/>
  </cols>
  <sheetData>
    <row r="1" spans="1:5" x14ac:dyDescent="0.3">
      <c r="A1" s="64" t="s">
        <v>86</v>
      </c>
      <c r="B1" s="64" t="s">
        <v>87</v>
      </c>
      <c r="C1" s="64" t="s">
        <v>88</v>
      </c>
      <c r="D1" s="64" t="s">
        <v>89</v>
      </c>
      <c r="E1" s="64" t="s">
        <v>90</v>
      </c>
    </row>
    <row r="2" spans="1:5" x14ac:dyDescent="0.3">
      <c r="A2" s="37" t="s">
        <v>85</v>
      </c>
      <c r="B2" s="37" t="s">
        <v>91</v>
      </c>
      <c r="C2" s="37" t="s">
        <v>92</v>
      </c>
      <c r="D2" s="37" t="s">
        <v>93</v>
      </c>
      <c r="E2" s="38"/>
    </row>
    <row r="3" spans="1:5" x14ac:dyDescent="0.3">
      <c r="A3" s="37" t="s">
        <v>84</v>
      </c>
      <c r="B3" s="37" t="s">
        <v>94</v>
      </c>
      <c r="C3" s="37" t="s">
        <v>95</v>
      </c>
      <c r="D3" s="37" t="s">
        <v>96</v>
      </c>
      <c r="E3" s="37">
        <v>1</v>
      </c>
    </row>
    <row r="4" spans="1:5" x14ac:dyDescent="0.3">
      <c r="A4" s="37" t="s">
        <v>64</v>
      </c>
      <c r="B4" s="37" t="s">
        <v>97</v>
      </c>
      <c r="C4" s="37" t="s">
        <v>98</v>
      </c>
      <c r="D4" s="37" t="s">
        <v>99</v>
      </c>
      <c r="E4" s="37">
        <v>2</v>
      </c>
    </row>
    <row r="5" spans="1:5" x14ac:dyDescent="0.3">
      <c r="A5" s="37" t="s">
        <v>65</v>
      </c>
      <c r="B5" s="37" t="s">
        <v>97</v>
      </c>
      <c r="C5" s="37" t="s">
        <v>100</v>
      </c>
      <c r="D5" s="37" t="s">
        <v>101</v>
      </c>
      <c r="E5" s="37">
        <v>3</v>
      </c>
    </row>
    <row r="6" spans="1:5" x14ac:dyDescent="0.3">
      <c r="A6" s="37" t="s">
        <v>66</v>
      </c>
      <c r="B6" s="37" t="s">
        <v>102</v>
      </c>
      <c r="C6" s="37" t="s">
        <v>103</v>
      </c>
      <c r="D6" s="37" t="s">
        <v>104</v>
      </c>
      <c r="E6" s="37">
        <v>4</v>
      </c>
    </row>
    <row r="7" spans="1:5" x14ac:dyDescent="0.3">
      <c r="A7" s="37" t="s">
        <v>67</v>
      </c>
      <c r="B7" s="37" t="s">
        <v>105</v>
      </c>
      <c r="C7" s="37" t="s">
        <v>106</v>
      </c>
      <c r="D7" s="37" t="s">
        <v>107</v>
      </c>
      <c r="E7" s="37">
        <v>5</v>
      </c>
    </row>
    <row r="8" spans="1:5" x14ac:dyDescent="0.3">
      <c r="A8" s="37" t="s">
        <v>68</v>
      </c>
      <c r="B8" s="37" t="s">
        <v>105</v>
      </c>
      <c r="C8" s="37" t="s">
        <v>106</v>
      </c>
      <c r="D8" s="37" t="s">
        <v>107</v>
      </c>
      <c r="E8" s="37">
        <v>5</v>
      </c>
    </row>
    <row r="9" spans="1:5" x14ac:dyDescent="0.3">
      <c r="A9" s="37" t="s">
        <v>69</v>
      </c>
      <c r="B9" s="37" t="s">
        <v>102</v>
      </c>
      <c r="C9" s="37" t="s">
        <v>108</v>
      </c>
      <c r="D9" s="37" t="s">
        <v>109</v>
      </c>
      <c r="E9" s="39" t="s">
        <v>110</v>
      </c>
    </row>
    <row r="10" spans="1:5" x14ac:dyDescent="0.3">
      <c r="A10" s="37" t="s">
        <v>70</v>
      </c>
      <c r="B10" s="37" t="s">
        <v>111</v>
      </c>
      <c r="C10" s="37" t="s">
        <v>112</v>
      </c>
      <c r="D10" s="37" t="s">
        <v>112</v>
      </c>
      <c r="E10" s="37">
        <v>8</v>
      </c>
    </row>
  </sheetData>
  <phoneticPr fontId="6" type="noConversion"/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4"/>
  <sheetViews>
    <sheetView workbookViewId="0">
      <selection activeCell="H18" sqref="H18"/>
    </sheetView>
  </sheetViews>
  <sheetFormatPr defaultRowHeight="14.4" x14ac:dyDescent="0.3"/>
  <cols>
    <col min="1" max="1" width="30.5546875" customWidth="1"/>
  </cols>
  <sheetData>
    <row r="1" spans="1:12" x14ac:dyDescent="0.3">
      <c r="A1" s="65"/>
      <c r="B1" s="65"/>
      <c r="C1" s="55">
        <v>2020</v>
      </c>
      <c r="D1" s="55">
        <v>2021</v>
      </c>
      <c r="E1" s="13"/>
      <c r="F1" s="13"/>
      <c r="G1" s="13"/>
      <c r="H1" s="13"/>
      <c r="I1" s="13"/>
      <c r="J1" s="13"/>
      <c r="K1" s="13"/>
      <c r="L1" s="13"/>
    </row>
    <row r="2" spans="1:12" x14ac:dyDescent="0.3">
      <c r="A2" s="32" t="s">
        <v>75</v>
      </c>
      <c r="B2" s="48" t="s">
        <v>79</v>
      </c>
      <c r="C2" s="22">
        <v>2.5</v>
      </c>
      <c r="D2" s="31">
        <v>2.5</v>
      </c>
      <c r="E2" s="13"/>
      <c r="F2" s="13"/>
      <c r="G2" s="13"/>
      <c r="H2" s="13"/>
      <c r="I2" s="13"/>
      <c r="J2" s="13"/>
      <c r="K2" s="13"/>
      <c r="L2" s="13"/>
    </row>
    <row r="3" spans="1:12" x14ac:dyDescent="0.3">
      <c r="A3" s="22" t="s">
        <v>76</v>
      </c>
      <c r="B3" s="49"/>
      <c r="C3" s="22">
        <v>5</v>
      </c>
      <c r="D3" s="31">
        <v>5</v>
      </c>
      <c r="E3" s="13"/>
      <c r="F3" s="13"/>
      <c r="G3" s="13"/>
      <c r="H3" s="13"/>
      <c r="I3" s="13"/>
      <c r="J3" s="13"/>
      <c r="K3" s="13"/>
      <c r="L3" s="13"/>
    </row>
    <row r="4" spans="1:12" x14ac:dyDescent="0.3">
      <c r="A4" s="31" t="s">
        <v>77</v>
      </c>
      <c r="B4" s="49"/>
      <c r="C4" s="22">
        <v>7.5</v>
      </c>
      <c r="D4" s="31">
        <v>7.5</v>
      </c>
      <c r="E4" s="13"/>
      <c r="F4" s="13"/>
      <c r="G4" s="13"/>
      <c r="H4" s="13"/>
      <c r="I4" s="13"/>
      <c r="J4" s="13"/>
      <c r="K4" s="13"/>
      <c r="L4" s="13"/>
    </row>
    <row r="5" spans="1:12" x14ac:dyDescent="0.3">
      <c r="A5" s="13"/>
      <c r="B5" s="31" t="s">
        <v>78</v>
      </c>
      <c r="C5" s="31">
        <f>SUM(C2:C4)</f>
        <v>15</v>
      </c>
      <c r="D5" s="31">
        <f>SUM(D2:D4)</f>
        <v>15</v>
      </c>
      <c r="E5" s="13"/>
      <c r="F5" s="13"/>
      <c r="G5" s="13"/>
      <c r="H5" s="13"/>
      <c r="I5" s="13"/>
      <c r="J5" s="13"/>
      <c r="K5" s="13"/>
      <c r="L5" s="13"/>
    </row>
    <row r="6" spans="1:12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</sheetData>
  <mergeCells count="1">
    <mergeCell ref="B2:B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53BBE-4BDA-42C4-943C-79BD1A6B3CFF}">
  <dimension ref="A3:G13"/>
  <sheetViews>
    <sheetView workbookViewId="0">
      <selection activeCell="E25" sqref="E25"/>
    </sheetView>
  </sheetViews>
  <sheetFormatPr defaultRowHeight="14.4" x14ac:dyDescent="0.3"/>
  <cols>
    <col min="1" max="1" width="46.44140625" customWidth="1"/>
    <col min="4" max="4" width="11.77734375" customWidth="1"/>
  </cols>
  <sheetData>
    <row r="3" spans="1:7" x14ac:dyDescent="0.3">
      <c r="A3" s="13"/>
      <c r="B3" s="13"/>
      <c r="C3" s="13"/>
      <c r="D3" s="13"/>
      <c r="E3" s="13"/>
      <c r="F3" s="13"/>
      <c r="G3" s="13"/>
    </row>
    <row r="4" spans="1:7" x14ac:dyDescent="0.3">
      <c r="A4" s="55" t="s">
        <v>143</v>
      </c>
      <c r="B4" s="55"/>
      <c r="C4" s="55"/>
      <c r="D4" s="55"/>
      <c r="E4" s="55"/>
      <c r="F4" s="55"/>
    </row>
    <row r="5" spans="1:7" x14ac:dyDescent="0.3">
      <c r="A5" s="22" t="s">
        <v>144</v>
      </c>
      <c r="B5" s="22">
        <v>2020</v>
      </c>
      <c r="C5" s="22">
        <v>2021</v>
      </c>
      <c r="D5" s="22">
        <v>2022</v>
      </c>
      <c r="E5" s="22">
        <v>2023</v>
      </c>
      <c r="F5" s="22">
        <v>2024</v>
      </c>
    </row>
    <row r="6" spans="1:7" x14ac:dyDescent="0.3">
      <c r="A6" s="22" t="s">
        <v>145</v>
      </c>
      <c r="B6" s="35">
        <v>0</v>
      </c>
      <c r="C6" s="35">
        <v>0</v>
      </c>
      <c r="D6" s="41">
        <v>0.45000000000000107</v>
      </c>
      <c r="E6" s="41">
        <v>0.4297500000000003</v>
      </c>
      <c r="F6" s="41">
        <v>0.410411250000001</v>
      </c>
    </row>
    <row r="7" spans="1:7" x14ac:dyDescent="0.3">
      <c r="A7" s="22" t="s">
        <v>146</v>
      </c>
      <c r="B7" s="35">
        <v>8</v>
      </c>
      <c r="C7" s="35">
        <v>8</v>
      </c>
      <c r="D7" s="35">
        <v>0.1</v>
      </c>
      <c r="E7" s="35">
        <v>0.1</v>
      </c>
      <c r="F7" s="35">
        <v>0.1</v>
      </c>
    </row>
    <row r="8" spans="1:7" x14ac:dyDescent="0.3">
      <c r="A8" s="22" t="s">
        <v>147</v>
      </c>
      <c r="B8" s="35">
        <v>5.8</v>
      </c>
      <c r="C8" s="35">
        <v>5.8</v>
      </c>
      <c r="D8" s="35">
        <v>0.2</v>
      </c>
      <c r="E8" s="35">
        <v>0.2</v>
      </c>
      <c r="F8" s="35">
        <v>0.2</v>
      </c>
    </row>
    <row r="9" spans="1:7" x14ac:dyDescent="0.3">
      <c r="A9" s="22" t="s">
        <v>148</v>
      </c>
      <c r="B9" s="35">
        <v>1</v>
      </c>
      <c r="C9" s="35">
        <v>1</v>
      </c>
      <c r="D9" s="35">
        <v>0.02</v>
      </c>
      <c r="E9" s="35">
        <v>0.02</v>
      </c>
      <c r="F9" s="35">
        <v>0.02</v>
      </c>
    </row>
    <row r="10" spans="1:7" x14ac:dyDescent="0.3">
      <c r="A10" s="22" t="s">
        <v>149</v>
      </c>
      <c r="B10" s="35">
        <v>0.8</v>
      </c>
      <c r="C10" s="35">
        <v>0.8</v>
      </c>
      <c r="D10" s="35">
        <v>0.1</v>
      </c>
      <c r="E10" s="35">
        <v>0.1</v>
      </c>
      <c r="F10" s="35">
        <v>0.05</v>
      </c>
    </row>
    <row r="11" spans="1:7" x14ac:dyDescent="0.3">
      <c r="A11" s="22" t="s">
        <v>150</v>
      </c>
      <c r="B11" s="35">
        <v>0.1</v>
      </c>
      <c r="C11" s="35">
        <v>0.1</v>
      </c>
      <c r="D11" s="35">
        <v>0.05</v>
      </c>
      <c r="E11" s="35">
        <v>0.05</v>
      </c>
      <c r="F11" s="35">
        <v>0.05</v>
      </c>
    </row>
    <row r="12" spans="1:7" x14ac:dyDescent="0.3">
      <c r="A12" s="22" t="s">
        <v>151</v>
      </c>
      <c r="B12" s="35">
        <v>0.8</v>
      </c>
      <c r="C12" s="35">
        <v>0.4</v>
      </c>
      <c r="D12" s="35">
        <v>0.1</v>
      </c>
      <c r="E12" s="35">
        <v>0.1</v>
      </c>
      <c r="F12" s="35">
        <v>0.1</v>
      </c>
    </row>
    <row r="13" spans="1:7" x14ac:dyDescent="0.3">
      <c r="A13" s="55" t="s">
        <v>152</v>
      </c>
      <c r="B13" s="66">
        <f>SUM(B6:B12)</f>
        <v>16.5</v>
      </c>
      <c r="C13" s="66">
        <f t="shared" ref="C13:F13" si="0">SUM(C6:C12)</f>
        <v>16.100000000000001</v>
      </c>
      <c r="D13" s="66">
        <f t="shared" si="0"/>
        <v>1.0200000000000011</v>
      </c>
      <c r="E13" s="66">
        <f t="shared" si="0"/>
        <v>0.99975000000000036</v>
      </c>
      <c r="F13" s="66">
        <f t="shared" si="0"/>
        <v>0.93041125000000113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FCC3-D5E4-4058-B2D7-425EA8877497}">
  <dimension ref="A1:F5"/>
  <sheetViews>
    <sheetView workbookViewId="0">
      <selection activeCell="F14" sqref="F14"/>
    </sheetView>
  </sheetViews>
  <sheetFormatPr defaultRowHeight="14.4" x14ac:dyDescent="0.3"/>
  <cols>
    <col min="1" max="1" width="18.6640625" customWidth="1"/>
    <col min="2" max="2" width="21.21875" customWidth="1"/>
  </cols>
  <sheetData>
    <row r="1" spans="1:6" x14ac:dyDescent="0.3">
      <c r="A1" s="33">
        <v>4.4999999999999998E-2</v>
      </c>
      <c r="B1" s="22" t="s">
        <v>115</v>
      </c>
      <c r="D1" s="43"/>
      <c r="E1" s="43"/>
      <c r="F1" s="43"/>
    </row>
    <row r="3" spans="1:6" x14ac:dyDescent="0.3">
      <c r="A3" s="55"/>
      <c r="B3" s="67" t="s">
        <v>72</v>
      </c>
      <c r="C3" s="55">
        <v>2021</v>
      </c>
      <c r="D3" s="55">
        <v>2022</v>
      </c>
      <c r="E3" s="55">
        <v>2023</v>
      </c>
      <c r="F3" s="55">
        <v>2024</v>
      </c>
    </row>
    <row r="4" spans="1:6" ht="43.2" x14ac:dyDescent="0.3">
      <c r="A4" s="26" t="s">
        <v>153</v>
      </c>
      <c r="B4" s="59" t="s">
        <v>155</v>
      </c>
      <c r="C4" s="35">
        <v>10</v>
      </c>
      <c r="D4" s="58">
        <f>0.955*C4</f>
        <v>9.5499999999999989</v>
      </c>
      <c r="E4" s="58">
        <f t="shared" ref="E4:F4" si="0">0.955*D4</f>
        <v>9.1202499999999986</v>
      </c>
      <c r="F4" s="58">
        <f t="shared" si="0"/>
        <v>8.7098387499999976</v>
      </c>
    </row>
    <row r="5" spans="1:6" x14ac:dyDescent="0.3">
      <c r="A5" s="22" t="s">
        <v>154</v>
      </c>
      <c r="B5" s="60" t="s">
        <v>155</v>
      </c>
      <c r="C5" s="22"/>
      <c r="D5" s="34">
        <f>C4-D4</f>
        <v>0.45000000000000107</v>
      </c>
      <c r="E5" s="34">
        <f t="shared" ref="E5:F5" si="1">D4-E4</f>
        <v>0.4297500000000003</v>
      </c>
      <c r="F5" s="34">
        <f t="shared" si="1"/>
        <v>0.410411250000001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3FFA-D9A3-45E6-A3BD-61B92632E303}">
  <dimension ref="A2:S98"/>
  <sheetViews>
    <sheetView workbookViewId="0">
      <selection activeCell="G19" sqref="G19"/>
    </sheetView>
  </sheetViews>
  <sheetFormatPr defaultRowHeight="14.4" x14ac:dyDescent="0.3"/>
  <cols>
    <col min="2" max="2" width="27.88671875" customWidth="1"/>
    <col min="3" max="3" width="11" customWidth="1"/>
    <col min="8" max="8" width="13.44140625" customWidth="1"/>
  </cols>
  <sheetData>
    <row r="2" spans="2:8" x14ac:dyDescent="0.3">
      <c r="B2" s="68" t="s">
        <v>116</v>
      </c>
      <c r="C2" s="55" t="s">
        <v>72</v>
      </c>
      <c r="D2" s="55"/>
      <c r="E2" s="55"/>
      <c r="F2" s="55"/>
      <c r="G2" s="55"/>
      <c r="H2" s="55"/>
    </row>
    <row r="3" spans="2:8" x14ac:dyDescent="0.3">
      <c r="B3" s="22"/>
      <c r="C3" s="22"/>
      <c r="D3" s="22">
        <v>2020</v>
      </c>
      <c r="E3" s="31">
        <v>2021</v>
      </c>
      <c r="F3" s="22">
        <v>2022</v>
      </c>
      <c r="G3" s="22">
        <v>2023</v>
      </c>
      <c r="H3" s="22">
        <v>2024</v>
      </c>
    </row>
    <row r="4" spans="2:8" x14ac:dyDescent="0.3">
      <c r="B4" s="69" t="s">
        <v>156</v>
      </c>
      <c r="C4" s="55" t="s">
        <v>155</v>
      </c>
      <c r="D4" s="70">
        <f>SUM(D5:D7)</f>
        <v>15</v>
      </c>
      <c r="E4" s="70">
        <f t="shared" ref="E4:H4" si="0">SUM(E5:E7)</f>
        <v>15</v>
      </c>
      <c r="F4" s="70">
        <f t="shared" si="0"/>
        <v>0</v>
      </c>
      <c r="G4" s="70">
        <f t="shared" si="0"/>
        <v>0</v>
      </c>
      <c r="H4" s="70">
        <f t="shared" si="0"/>
        <v>0</v>
      </c>
    </row>
    <row r="5" spans="2:8" x14ac:dyDescent="0.3">
      <c r="B5" s="22" t="s">
        <v>157</v>
      </c>
      <c r="C5" s="22" t="s">
        <v>155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</row>
    <row r="6" spans="2:8" ht="28.8" x14ac:dyDescent="0.3">
      <c r="B6" s="26" t="s">
        <v>158</v>
      </c>
      <c r="C6" s="22" t="s">
        <v>155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</row>
    <row r="7" spans="2:8" x14ac:dyDescent="0.3">
      <c r="B7" s="22" t="s">
        <v>159</v>
      </c>
      <c r="C7" s="22" t="s">
        <v>155</v>
      </c>
      <c r="D7" s="22">
        <v>15</v>
      </c>
      <c r="E7" s="22">
        <v>15</v>
      </c>
      <c r="F7" s="22">
        <v>0</v>
      </c>
      <c r="G7" s="22">
        <v>0</v>
      </c>
      <c r="H7" s="22">
        <v>0</v>
      </c>
    </row>
    <row r="8" spans="2:8" x14ac:dyDescent="0.3">
      <c r="B8" s="69" t="s">
        <v>143</v>
      </c>
      <c r="C8" s="55" t="s">
        <v>155</v>
      </c>
      <c r="D8" s="71">
        <f>KOSZTY!B13</f>
        <v>16.5</v>
      </c>
      <c r="E8" s="71">
        <f>KOSZTY!C13</f>
        <v>16.100000000000001</v>
      </c>
      <c r="F8" s="71">
        <f>KOSZTY!D13</f>
        <v>1.0200000000000011</v>
      </c>
      <c r="G8" s="71">
        <f>KOSZTY!E13</f>
        <v>0.99975000000000036</v>
      </c>
      <c r="H8" s="71">
        <f>KOSZTY!F13</f>
        <v>0.93041125000000113</v>
      </c>
    </row>
    <row r="9" spans="2:8" x14ac:dyDescent="0.3">
      <c r="B9" s="70" t="s">
        <v>160</v>
      </c>
      <c r="C9" s="55" t="s">
        <v>155</v>
      </c>
      <c r="D9" s="71">
        <f>D4-D8</f>
        <v>-1.5</v>
      </c>
      <c r="E9" s="71">
        <f t="shared" ref="E9:H9" si="1">E4-E8</f>
        <v>-1.1000000000000014</v>
      </c>
      <c r="F9" s="71">
        <f t="shared" si="1"/>
        <v>-1.0200000000000011</v>
      </c>
      <c r="G9" s="71">
        <f t="shared" si="1"/>
        <v>-0.99975000000000036</v>
      </c>
      <c r="H9" s="71">
        <f t="shared" si="1"/>
        <v>-0.93041125000000113</v>
      </c>
    </row>
    <row r="10" spans="2:8" x14ac:dyDescent="0.3">
      <c r="B10" s="43"/>
      <c r="C10" s="43"/>
      <c r="D10" s="43"/>
      <c r="E10" s="43"/>
      <c r="F10" s="43"/>
      <c r="G10" s="43"/>
    </row>
    <row r="11" spans="2:8" x14ac:dyDescent="0.3">
      <c r="B11" s="43"/>
      <c r="C11" s="43"/>
      <c r="D11" s="43"/>
      <c r="E11" s="43"/>
      <c r="F11" s="43"/>
      <c r="G11" s="43"/>
    </row>
    <row r="12" spans="2:8" x14ac:dyDescent="0.3">
      <c r="B12" s="43"/>
      <c r="C12" s="43"/>
      <c r="D12" s="43"/>
      <c r="E12" s="43"/>
      <c r="F12" s="43"/>
      <c r="G12" s="43"/>
      <c r="H12" s="43"/>
    </row>
    <row r="13" spans="2:8" x14ac:dyDescent="0.3">
      <c r="B13" s="50"/>
      <c r="C13" s="43"/>
      <c r="D13" s="43"/>
      <c r="E13" s="43"/>
      <c r="F13" s="43"/>
    </row>
    <row r="14" spans="2:8" x14ac:dyDescent="0.3">
      <c r="B14" s="43"/>
      <c r="C14" s="43"/>
      <c r="D14" s="43"/>
      <c r="E14" s="43"/>
      <c r="F14" s="43"/>
    </row>
    <row r="15" spans="2:8" x14ac:dyDescent="0.3">
      <c r="B15" s="43"/>
      <c r="C15" s="43"/>
      <c r="D15" s="43"/>
      <c r="E15" s="43"/>
      <c r="F15" s="43"/>
    </row>
    <row r="16" spans="2:8" x14ac:dyDescent="0.3">
      <c r="B16" s="43"/>
      <c r="C16" s="43"/>
      <c r="D16" s="43"/>
      <c r="E16" s="43"/>
      <c r="F16" s="43"/>
    </row>
    <row r="17" spans="1:19" x14ac:dyDescent="0.3">
      <c r="B17" s="43"/>
      <c r="C17" s="43"/>
      <c r="D17" s="43"/>
      <c r="E17" s="43"/>
      <c r="F17" s="43"/>
    </row>
    <row r="18" spans="1:19" x14ac:dyDescent="0.3">
      <c r="B18" s="43"/>
      <c r="C18" s="43"/>
      <c r="D18" s="43"/>
      <c r="E18" s="43"/>
      <c r="F18" s="43"/>
    </row>
    <row r="19" spans="1:19" x14ac:dyDescent="0.3">
      <c r="B19" s="43"/>
      <c r="C19" s="43"/>
      <c r="D19" s="43"/>
      <c r="E19" s="43"/>
      <c r="F19" s="43"/>
    </row>
    <row r="20" spans="1:19" x14ac:dyDescent="0.3">
      <c r="B20" s="43"/>
      <c r="C20" s="43"/>
      <c r="D20" s="43"/>
      <c r="E20" s="43"/>
      <c r="F20" s="43"/>
    </row>
    <row r="21" spans="1:19" x14ac:dyDescent="0.3">
      <c r="B21" s="43"/>
      <c r="C21" s="43"/>
      <c r="D21" s="43"/>
      <c r="E21" s="43"/>
      <c r="F21" s="43"/>
    </row>
    <row r="22" spans="1:19" x14ac:dyDescent="0.3">
      <c r="B22" s="43"/>
      <c r="C22" s="43"/>
      <c r="D22" s="43"/>
      <c r="E22" s="43"/>
      <c r="F22" s="43"/>
    </row>
    <row r="23" spans="1:19" x14ac:dyDescent="0.3">
      <c r="A23" s="43"/>
      <c r="B23" s="43"/>
      <c r="C23" s="43"/>
      <c r="D23" s="43"/>
      <c r="E23" s="43"/>
      <c r="F23" s="43"/>
      <c r="G23" s="43"/>
      <c r="H23" s="43"/>
      <c r="K23" s="13"/>
    </row>
    <row r="24" spans="1:19" x14ac:dyDescent="0.3">
      <c r="A24" s="43"/>
      <c r="B24" s="50"/>
      <c r="C24" s="43"/>
      <c r="D24" s="43"/>
      <c r="E24" s="43"/>
      <c r="F24" s="43"/>
      <c r="G24" s="43"/>
      <c r="H24" s="43"/>
    </row>
    <row r="25" spans="1:19" x14ac:dyDescent="0.3">
      <c r="A25" s="43"/>
      <c r="B25" s="43"/>
      <c r="C25" s="43"/>
      <c r="D25" s="43"/>
      <c r="E25" s="43"/>
      <c r="F25" s="43"/>
      <c r="G25" s="43"/>
      <c r="H25" s="43"/>
      <c r="I25" s="43"/>
      <c r="J25" s="43"/>
    </row>
    <row r="26" spans="1:19" x14ac:dyDescent="0.3">
      <c r="A26" s="43"/>
      <c r="B26" s="43"/>
      <c r="C26" s="43"/>
      <c r="D26" s="43"/>
      <c r="E26" s="43"/>
      <c r="F26" s="43"/>
      <c r="G26" s="43"/>
      <c r="H26" s="43"/>
      <c r="I26" s="43"/>
      <c r="J26" s="43"/>
    </row>
    <row r="27" spans="1:19" x14ac:dyDescent="0.3">
      <c r="A27" s="43"/>
      <c r="B27" s="50"/>
      <c r="C27" s="43"/>
      <c r="D27" s="43"/>
      <c r="E27" s="43"/>
      <c r="F27" s="43"/>
      <c r="G27" s="43"/>
      <c r="H27" s="43"/>
      <c r="I27" s="43"/>
      <c r="J27" s="43"/>
    </row>
    <row r="28" spans="1:19" x14ac:dyDescent="0.3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</row>
    <row r="29" spans="1:19" x14ac:dyDescent="0.3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</row>
    <row r="30" spans="1:19" x14ac:dyDescent="0.3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</row>
    <row r="31" spans="1:19" x14ac:dyDescent="0.3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</row>
    <row r="32" spans="1:19" ht="19.05" customHeight="1" x14ac:dyDescent="0.3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</row>
    <row r="33" spans="1:19" x14ac:dyDescent="0.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</row>
    <row r="34" spans="1:19" x14ac:dyDescent="0.3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</row>
    <row r="35" spans="1:19" x14ac:dyDescent="0.3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</row>
    <row r="36" spans="1:19" x14ac:dyDescent="0.3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</row>
    <row r="37" spans="1:19" x14ac:dyDescent="0.3">
      <c r="A37" s="43"/>
      <c r="B37" s="43"/>
      <c r="C37" s="43"/>
      <c r="D37" s="43"/>
      <c r="E37" s="43"/>
      <c r="F37" s="43"/>
      <c r="G37" s="43"/>
      <c r="H37" s="43"/>
      <c r="I37" s="51"/>
      <c r="J37" s="43"/>
      <c r="K37" s="43"/>
      <c r="L37" s="43"/>
      <c r="M37" s="43"/>
      <c r="N37" s="43"/>
      <c r="O37" s="43"/>
      <c r="P37" s="43"/>
      <c r="Q37" s="43"/>
      <c r="R37" s="43"/>
      <c r="S37" s="43"/>
    </row>
    <row r="38" spans="1:19" x14ac:dyDescent="0.3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</row>
    <row r="39" spans="1:19" x14ac:dyDescent="0.3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</row>
    <row r="40" spans="1:19" x14ac:dyDescent="0.3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</row>
    <row r="41" spans="1:19" x14ac:dyDescent="0.3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</row>
    <row r="42" spans="1:19" ht="15" customHeight="1" x14ac:dyDescent="0.3">
      <c r="A42" s="43"/>
      <c r="B42" s="43"/>
      <c r="C42" s="43"/>
      <c r="D42" s="43"/>
      <c r="E42" s="43"/>
      <c r="F42" s="43"/>
      <c r="G42" s="43"/>
      <c r="H42" s="43"/>
      <c r="I42" s="51"/>
      <c r="J42" s="43"/>
      <c r="K42" s="43"/>
      <c r="L42" s="43"/>
      <c r="M42" s="43"/>
      <c r="N42" s="43"/>
      <c r="O42" s="43"/>
      <c r="P42" s="43"/>
      <c r="Q42" s="43"/>
      <c r="R42" s="43"/>
      <c r="S42" s="43"/>
    </row>
    <row r="43" spans="1:19" ht="57.45" customHeight="1" x14ac:dyDescent="0.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</row>
    <row r="44" spans="1:19" x14ac:dyDescent="0.3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</row>
    <row r="45" spans="1:19" x14ac:dyDescent="0.3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</row>
    <row r="46" spans="1:19" ht="30" customHeight="1" x14ac:dyDescent="0.3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</row>
    <row r="47" spans="1:19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  <row r="48" spans="1:19" x14ac:dyDescent="0.3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</row>
    <row r="49" spans="1:19" x14ac:dyDescent="0.3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</row>
    <row r="50" spans="1:19" ht="36.450000000000003" customHeight="1" x14ac:dyDescent="0.3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</row>
    <row r="51" spans="1:19" x14ac:dyDescent="0.3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</row>
    <row r="52" spans="1:19" x14ac:dyDescent="0.3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</row>
    <row r="53" spans="1:19" x14ac:dyDescent="0.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</row>
    <row r="54" spans="1:19" x14ac:dyDescent="0.3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</row>
    <row r="55" spans="1:19" x14ac:dyDescent="0.3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</row>
    <row r="56" spans="1:19" x14ac:dyDescent="0.3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</row>
    <row r="57" spans="1:19" x14ac:dyDescent="0.3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</row>
    <row r="58" spans="1:19" x14ac:dyDescent="0.3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</row>
    <row r="59" spans="1:19" x14ac:dyDescent="0.3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</row>
    <row r="60" spans="1:19" x14ac:dyDescent="0.3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</row>
    <row r="61" spans="1:19" x14ac:dyDescent="0.3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</row>
    <row r="62" spans="1:19" x14ac:dyDescent="0.3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</row>
    <row r="63" spans="1:19" x14ac:dyDescent="0.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</row>
    <row r="64" spans="1:19" ht="33" customHeight="1" x14ac:dyDescent="0.3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</row>
    <row r="65" spans="1:19" x14ac:dyDescent="0.3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</row>
    <row r="66" spans="1:19" x14ac:dyDescent="0.3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</row>
    <row r="67" spans="1:19" x14ac:dyDescent="0.3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</row>
    <row r="68" spans="1:19" x14ac:dyDescent="0.3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</row>
    <row r="69" spans="1:19" x14ac:dyDescent="0.3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</row>
    <row r="70" spans="1:19" x14ac:dyDescent="0.3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</row>
    <row r="71" spans="1:19" x14ac:dyDescent="0.3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</row>
    <row r="72" spans="1:19" x14ac:dyDescent="0.3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</row>
    <row r="73" spans="1:19" x14ac:dyDescent="0.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</row>
    <row r="74" spans="1:19" x14ac:dyDescent="0.3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</row>
    <row r="75" spans="1:19" x14ac:dyDescent="0.3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</row>
    <row r="76" spans="1:19" x14ac:dyDescent="0.3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</row>
    <row r="77" spans="1:19" x14ac:dyDescent="0.3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</row>
    <row r="78" spans="1:19" x14ac:dyDescent="0.3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</row>
    <row r="79" spans="1:19" x14ac:dyDescent="0.3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</row>
    <row r="80" spans="1:19" x14ac:dyDescent="0.3">
      <c r="A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</row>
    <row r="81" spans="1:19" x14ac:dyDescent="0.3">
      <c r="A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</row>
    <row r="82" spans="1:19" x14ac:dyDescent="0.3">
      <c r="A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</row>
    <row r="83" spans="1:19" x14ac:dyDescent="0.3">
      <c r="A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</row>
    <row r="84" spans="1:19" x14ac:dyDescent="0.3">
      <c r="A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</row>
    <row r="85" spans="1:19" x14ac:dyDescent="0.3">
      <c r="A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</row>
    <row r="86" spans="1:19" x14ac:dyDescent="0.3">
      <c r="A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</row>
    <row r="87" spans="1:19" x14ac:dyDescent="0.3">
      <c r="A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</row>
    <row r="88" spans="1:19" x14ac:dyDescent="0.3">
      <c r="A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</row>
    <row r="89" spans="1:19" x14ac:dyDescent="0.3">
      <c r="A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</row>
    <row r="90" spans="1:19" x14ac:dyDescent="0.3">
      <c r="A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</row>
    <row r="91" spans="1:19" x14ac:dyDescent="0.3">
      <c r="A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</row>
    <row r="92" spans="1:19" x14ac:dyDescent="0.3">
      <c r="A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</row>
    <row r="93" spans="1:19" x14ac:dyDescent="0.3">
      <c r="A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</row>
    <row r="94" spans="1:19" x14ac:dyDescent="0.3"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</row>
    <row r="95" spans="1:19" x14ac:dyDescent="0.3"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</row>
    <row r="96" spans="1:19" x14ac:dyDescent="0.3">
      <c r="K96" s="43"/>
      <c r="L96" s="43"/>
      <c r="M96" s="43"/>
      <c r="N96" s="43"/>
      <c r="O96" s="43"/>
      <c r="P96" s="43"/>
      <c r="Q96" s="43"/>
      <c r="R96" s="43"/>
      <c r="S96" s="43"/>
    </row>
    <row r="97" spans="11:19" x14ac:dyDescent="0.3">
      <c r="K97" s="43"/>
      <c r="L97" s="43"/>
      <c r="M97" s="43"/>
      <c r="N97" s="43"/>
      <c r="O97" s="43"/>
      <c r="P97" s="43"/>
      <c r="Q97" s="43"/>
      <c r="R97" s="43"/>
      <c r="S97" s="43"/>
    </row>
    <row r="98" spans="11:19" x14ac:dyDescent="0.3">
      <c r="K98" s="43"/>
      <c r="L98" s="43"/>
      <c r="M98" s="43"/>
      <c r="N98" s="43"/>
      <c r="O98" s="43"/>
      <c r="P98" s="43"/>
      <c r="Q98" s="43"/>
      <c r="R98" s="43"/>
      <c r="S98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SKŁADOWE MODELU</vt:lpstr>
      <vt:lpstr>DANE PODSTAWOWE</vt:lpstr>
      <vt:lpstr>ANALIZA POTRZEB</vt:lpstr>
      <vt:lpstr>ZAŁOŻENIA</vt:lpstr>
      <vt:lpstr>HARMONOGRAM</vt:lpstr>
      <vt:lpstr>ŹRÓDŁA FINANSOWANIA</vt:lpstr>
      <vt:lpstr>KOSZTY</vt:lpstr>
      <vt:lpstr>PLAN AMORTYZACJI</vt:lpstr>
      <vt:lpstr>Rachunek Wyników</vt:lpstr>
      <vt:lpstr>cash flow</vt:lpstr>
      <vt:lpstr>Rachunek ekonomiczny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Edyta</dc:creator>
  <cp:lastModifiedBy>Szymon Starżyk</cp:lastModifiedBy>
  <dcterms:created xsi:type="dcterms:W3CDTF">2019-10-29T22:54:31Z</dcterms:created>
  <dcterms:modified xsi:type="dcterms:W3CDTF">2020-12-12T12:06:02Z</dcterms:modified>
</cp:coreProperties>
</file>