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llyhendre/Desktop/Excel Challenge/Excel-Challenge/Mod 1 HW/"/>
    </mc:Choice>
  </mc:AlternateContent>
  <xr:revisionPtr revIDLastSave="0" documentId="13_ncr:1_{77D8E1DA-218B-214E-A322-822B8B4A09EB}" xr6:coauthVersionLast="47" xr6:coauthVersionMax="47" xr10:uidLastSave="{00000000-0000-0000-0000-000000000000}"/>
  <bookViews>
    <workbookView xWindow="0" yWindow="760" windowWidth="19340" windowHeight="19880" activeTab="5" xr2:uid="{00000000-000D-0000-FFFF-FFFF00000000}"/>
  </bookViews>
  <sheets>
    <sheet name="Crowdfunding" sheetId="1" r:id="rId1"/>
    <sheet name="PivotChart&amp;Table-Category" sheetId="2" r:id="rId2"/>
    <sheet name="PivotChart&amp;Table-SubCategory" sheetId="3" r:id="rId3"/>
    <sheet name="PivotChart&amp;Table-DateCreated" sheetId="7" r:id="rId4"/>
    <sheet name="CrowdfundingGoalAnalysis" sheetId="8" r:id="rId5"/>
    <sheet name="CampaignBackersOutcome" sheetId="10" r:id="rId6"/>
  </sheets>
  <definedNames>
    <definedName name="_xlnm._FilterDatabase" localSheetId="0" hidden="1">Crowdfunding!$F$1:$F$1001</definedName>
  </definedNames>
  <calcPr calcId="191029"/>
  <pivotCaches>
    <pivotCache cacheId="39" r:id="rId7"/>
    <pivotCache cacheId="4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M2" i="10"/>
  <c r="L3" i="10"/>
  <c r="L2" i="10"/>
  <c r="K3" i="10"/>
  <c r="K2" i="10"/>
  <c r="J3" i="10"/>
  <c r="I3" i="10"/>
  <c r="H3" i="10"/>
  <c r="G3" i="10"/>
  <c r="J2" i="10"/>
  <c r="I2" i="10"/>
  <c r="H2" i="10"/>
  <c r="G2" i="10"/>
  <c r="D13" i="8"/>
  <c r="D12" i="8"/>
  <c r="D11" i="8"/>
  <c r="D10" i="8"/>
  <c r="D9" i="8"/>
  <c r="D8" i="8"/>
  <c r="D7" i="8"/>
  <c r="D6" i="8"/>
  <c r="D5" i="8"/>
  <c r="D4" i="8"/>
  <c r="C13" i="8"/>
  <c r="C12" i="8"/>
  <c r="C11" i="8"/>
  <c r="C10" i="8"/>
  <c r="C9" i="8"/>
  <c r="C8" i="8"/>
  <c r="C7" i="8"/>
  <c r="C6" i="8"/>
  <c r="C5" i="8"/>
  <c r="C4" i="8"/>
  <c r="D3" i="8"/>
  <c r="C3" i="8"/>
  <c r="D2" i="8"/>
  <c r="C2" i="8"/>
  <c r="B13" i="8"/>
  <c r="B11" i="8"/>
  <c r="B12" i="8"/>
  <c r="B10" i="8"/>
  <c r="B9" i="8"/>
  <c r="B8" i="8"/>
  <c r="B7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5" i="1"/>
  <c r="G4" i="1"/>
  <c r="G3" i="1"/>
  <c r="G2" i="1"/>
  <c r="E8" i="8" l="1"/>
  <c r="E7" i="8"/>
  <c r="H7" i="8" s="1"/>
  <c r="G8" i="8"/>
  <c r="H8" i="8"/>
  <c r="E6" i="8"/>
  <c r="G6" i="8" s="1"/>
  <c r="F8" i="8"/>
  <c r="E5" i="8"/>
  <c r="F5" i="8" s="1"/>
  <c r="F7" i="8"/>
  <c r="E2" i="8"/>
  <c r="G2" i="8" s="1"/>
  <c r="E4" i="8"/>
  <c r="G4" i="8" s="1"/>
  <c r="E13" i="8"/>
  <c r="G13" i="8" s="1"/>
  <c r="E3" i="8"/>
  <c r="H3" i="8" s="1"/>
  <c r="E12" i="8"/>
  <c r="G12" i="8" s="1"/>
  <c r="E11" i="8"/>
  <c r="F11" i="8" s="1"/>
  <c r="E10" i="8"/>
  <c r="H10" i="8" s="1"/>
  <c r="E9" i="8"/>
  <c r="F9" i="8" s="1"/>
  <c r="G7" i="8" l="1"/>
  <c r="F2" i="8"/>
  <c r="F12" i="8"/>
  <c r="G9" i="8"/>
  <c r="H12" i="8"/>
  <c r="F6" i="8"/>
  <c r="H6" i="8"/>
  <c r="H11" i="8"/>
  <c r="G11" i="8"/>
  <c r="F10" i="8"/>
  <c r="G10" i="8"/>
  <c r="H9" i="8"/>
  <c r="F4" i="8"/>
  <c r="G3" i="8"/>
  <c r="H2" i="8"/>
  <c r="H5" i="8"/>
  <c r="F3" i="8"/>
  <c r="H4" i="8"/>
  <c r="F13" i="8"/>
  <c r="G5" i="8"/>
  <c r="H13" i="8"/>
</calcChain>
</file>

<file path=xl/sharedStrings.xml><?xml version="1.0" encoding="utf-8"?>
<sst xmlns="http://schemas.openxmlformats.org/spreadsheetml/2006/main" count="7064" uniqueCount="2113">
  <si>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</si>
  <si>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</si>
  <si>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</si>
  <si>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</si>
  <si>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</si>
  <si>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</si>
  <si>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</si>
  <si>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</si>
  <si>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</si>
  <si>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</si>
  <si>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</si>
  <si>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</si>
  <si>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</si>
  <si>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</si>
  <si>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</si>
  <si>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</si>
  <si>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</si>
  <si>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</si>
  <si>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</si>
  <si>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</si>
  <si>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</si>
  <si>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</si>
  <si>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</si>
  <si>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</si>
  <si>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</si>
  <si>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</si>
  <si>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</si>
  <si>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</si>
  <si>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</si>
  <si>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</si>
  <si>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</si>
  <si>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</si>
  <si>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</si>
  <si>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</si>
  <si>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</si>
  <si>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</si>
  <si>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</si>
  <si>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</si>
  <si>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</si>
  <si>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</si>
  <si>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</si>
  <si>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</si>
  <si>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</si>
  <si>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</si>
  <si>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</si>
  <si>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</si>
  <si>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</si>
  <si>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</si>
  <si>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</si>
  <si>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</si>
  <si>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</si>
  <si>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</si>
  <si>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</si>
  <si>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</si>
  <si>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</si>
  <si>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</si>
  <si>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</si>
  <si>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</si>
  <si>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</si>
  <si>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</si>
  <si>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</si>
  <si>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</si>
  <si>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</si>
  <si>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</si>
  <si>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</si>
  <si>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</si>
  <si>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</si>
  <si>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</si>
  <si>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</si>
  <si>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</si>
  <si>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</si>
  <si>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</si>
  <si>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</si>
  <si>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</si>
  <si>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</si>
  <si>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</si>
  <si>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</si>
  <si>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</si>
  <si>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</si>
  <si>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</si>
  <si>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</si>
  <si>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</si>
  <si>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</si>
  <si>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</si>
  <si>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</si>
  <si>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</si>
  <si>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</si>
  <si>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</si>
  <si>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</si>
  <si>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</si>
  <si>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</si>
  <si>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</si>
  <si>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</si>
  <si>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</si>
  <si>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</si>
  <si>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</si>
  <si>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</si>
  <si>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</si>
  <si>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</si>
  <si>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</si>
  <si>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</si>
  <si>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</si>
  <si>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</si>
  <si>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</si>
  <si>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</si>
  <si>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</si>
  <si>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</si>
  <si>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</si>
  <si>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</si>
  <si>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</si>
  <si>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</si>
  <si>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</si>
  <si>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</si>
  <si>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</si>
  <si>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</si>
  <si>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</si>
  <si>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</si>
  <si>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</si>
  <si>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</si>
  <si>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</si>
  <si>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</si>
  <si>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</si>
  <si>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</si>
  <si>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</si>
  <si>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</si>
  <si>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</si>
  <si>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</si>
  <si>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</si>
  <si>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</si>
  <si>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</si>
  <si>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</si>
  <si>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</si>
  <si>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</si>
  <si>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</si>
  <si>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</si>
  <si>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</si>
  <si>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</si>
  <si>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</si>
  <si>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</si>
  <si>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</si>
  <si>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</si>
  <si>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</si>
  <si>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</si>
  <si>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</si>
  <si>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</si>
  <si>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</si>
  <si>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</si>
  <si>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</si>
  <si>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</si>
  <si>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</si>
  <si>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</si>
  <si>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</si>
  <si>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</si>
  <si>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</si>
  <si>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</si>
  <si>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</si>
  <si>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</si>
  <si>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</si>
  <si>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</si>
  <si>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</si>
  <si>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</si>
  <si>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</si>
  <si>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</si>
  <si>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</si>
  <si>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</si>
  <si>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</si>
  <si>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</si>
  <si>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</si>
  <si>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</si>
  <si>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</si>
  <si>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</si>
  <si>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</si>
  <si>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</si>
  <si>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</si>
  <si>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</si>
  <si>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</si>
  <si>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</si>
  <si>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</si>
  <si>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</si>
  <si>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</si>
  <si>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</si>
  <si>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</si>
  <si>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</si>
  <si>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</si>
  <si>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</si>
  <si>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</si>
  <si>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</si>
  <si>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</si>
  <si>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</si>
  <si>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</si>
  <si>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</si>
  <si>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</si>
  <si>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</si>
  <si>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</si>
  <si>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</si>
  <si>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</si>
  <si>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</si>
  <si>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</si>
  <si>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</si>
  <si>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</si>
  <si>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</si>
  <si>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</si>
  <si>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</si>
  <si>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</si>
  <si>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</si>
  <si>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</si>
  <si>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</si>
  <si>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</si>
  <si>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</si>
  <si>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</si>
  <si>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</si>
  <si>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</si>
  <si>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</si>
  <si>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</si>
  <si>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</si>
  <si>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</si>
  <si>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</si>
  <si>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</si>
  <si>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</si>
  <si>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</si>
  <si>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</si>
  <si>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</si>
  <si>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</si>
  <si>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</si>
  <si>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</si>
  <si>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</si>
  <si>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</si>
  <si>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</si>
  <si>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</si>
  <si>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</si>
  <si>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</si>
  <si>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</si>
  <si>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</si>
  <si>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</si>
  <si>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</si>
  <si>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</si>
  <si>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</si>
  <si>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</si>
  <si>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</si>
  <si>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</si>
  <si>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</si>
  <si>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</si>
  <si>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</si>
  <si>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</si>
  <si>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</si>
  <si>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</si>
  <si>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</si>
  <si>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</si>
  <si>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</si>
  <si>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</si>
  <si>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</si>
  <si>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</si>
  <si>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</si>
  <si>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</si>
  <si>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</si>
  <si>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</si>
  <si>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</si>
  <si>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</si>
  <si>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</si>
  <si>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</si>
  <si>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</si>
  <si>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</si>
  <si>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</si>
  <si>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</si>
  <si>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</si>
  <si>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</si>
  <si>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</si>
  <si>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</si>
  <si>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</si>
  <si>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</si>
  <si>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</si>
  <si>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</si>
  <si>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</si>
  <si>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</si>
  <si>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</si>
  <si>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</si>
  <si>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</si>
  <si>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</si>
  <si>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</si>
  <si>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</si>
  <si>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</si>
  <si>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</si>
  <si>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</si>
  <si>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</si>
  <si>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</si>
  <si>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</si>
  <si>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</si>
  <si>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</si>
  <si>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</si>
  <si>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</si>
  <si>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</si>
  <si>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</si>
  <si>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</si>
  <si>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</si>
  <si>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</si>
  <si>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</si>
  <si>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</si>
  <si>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</si>
  <si>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</si>
  <si>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</si>
  <si>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</si>
  <si>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</si>
  <si>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</si>
  <si>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</si>
  <si>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</si>
  <si>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</si>
  <si>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</si>
  <si>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</si>
  <si>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</si>
  <si>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</si>
  <si>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</si>
  <si>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</si>
  <si>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</si>
  <si>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</si>
  <si>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</si>
  <si>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</si>
  <si>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</si>
  <si>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</si>
  <si>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</si>
  <si>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</si>
  <si>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</si>
  <si>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</si>
  <si>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</si>
  <si>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</si>
  <si>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</si>
  <si>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</si>
  <si>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</si>
  <si>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</si>
  <si>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</si>
  <si>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</si>
  <si>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</si>
  <si>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</si>
  <si>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</si>
  <si>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</si>
  <si>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</si>
  <si>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</si>
  <si>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</si>
  <si>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</si>
  <si>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</si>
  <si>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</si>
  <si>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</si>
  <si>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</si>
  <si>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</si>
  <si>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</si>
  <si>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</si>
  <si>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</si>
  <si>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</si>
  <si>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</si>
  <si>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</si>
  <si>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</si>
  <si>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</si>
  <si>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</si>
  <si>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</si>
  <si>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</si>
  <si>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</si>
  <si>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</si>
  <si>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</si>
  <si>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</si>
  <si>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</si>
  <si>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</si>
  <si>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</si>
  <si>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</si>
  <si>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</si>
  <si>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</si>
  <si>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</si>
  <si>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</si>
  <si>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</si>
  <si>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</si>
  <si>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</si>
  <si>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</si>
  <si>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</si>
  <si>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</si>
  <si>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</si>
  <si>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</si>
  <si>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</si>
  <si>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</si>
  <si>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</si>
  <si>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</si>
  <si>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</si>
  <si>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</si>
  <si>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</si>
  <si>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</si>
  <si>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</si>
  <si>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</si>
  <si>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</si>
  <si>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</si>
  <si>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</si>
  <si>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</si>
  <si>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</si>
  <si>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</si>
  <si>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</si>
  <si>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</si>
  <si>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</si>
  <si>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</si>
  <si>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</si>
  <si>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</si>
  <si>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</si>
  <si>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</si>
  <si>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</si>
  <si>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</si>
  <si>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</si>
  <si>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</si>
  <si>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</si>
  <si>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</si>
  <si>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</si>
  <si>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</si>
  <si>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</si>
  <si>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</si>
  <si>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</si>
  <si>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</si>
  <si>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</si>
  <si>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</si>
  <si>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</si>
  <si>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</si>
  <si>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</si>
  <si>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</si>
  <si>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</si>
  <si>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</si>
  <si>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</si>
  <si>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</si>
  <si>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</si>
  <si>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</si>
  <si>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</si>
  <si>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</si>
  <si>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</si>
  <si>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</si>
  <si>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</si>
  <si>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</si>
  <si>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</si>
  <si>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</si>
  <si>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</si>
  <si>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</si>
  <si>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</si>
  <si>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</si>
  <si>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</si>
  <si>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</si>
  <si>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</si>
  <si>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</si>
  <si>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</si>
  <si>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</si>
  <si>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</si>
  <si>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</si>
  <si>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</si>
  <si>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</si>
  <si>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</si>
  <si>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</si>
  <si>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</si>
  <si>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</si>
  <si>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</si>
  <si>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</si>
  <si>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</si>
  <si>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</si>
  <si>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</si>
  <si>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</si>
  <si>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</si>
  <si>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</si>
  <si>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</si>
  <si>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</si>
  <si>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</si>
  <si>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</si>
  <si>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</si>
  <si>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</si>
  <si>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</si>
  <si>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</si>
  <si>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</si>
  <si>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</si>
  <si>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</si>
  <si>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</si>
  <si>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</si>
  <si>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</si>
  <si>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</si>
  <si>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</si>
  <si>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</si>
  <si>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</si>
  <si>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</si>
  <si>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</si>
  <si>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</si>
  <si>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</si>
  <si>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</si>
  <si>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</si>
  <si>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</si>
  <si>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</si>
  <si>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</si>
  <si>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</si>
  <si>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</si>
  <si>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</si>
  <si>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</si>
  <si>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</si>
  <si>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</si>
  <si>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</si>
  <si>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</si>
  <si>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</si>
  <si>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</si>
  <si>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</si>
  <si>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</si>
  <si>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</si>
  <si>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</si>
  <si>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</si>
  <si>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</si>
  <si>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</si>
  <si>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</si>
  <si>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</si>
  <si>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</si>
  <si>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</si>
  <si>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</si>
  <si>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</si>
  <si>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</si>
  <si>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</si>
  <si>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</si>
  <si>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</si>
  <si>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</si>
  <si>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</si>
  <si>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</si>
  <si>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</si>
  <si>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</si>
  <si>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</si>
  <si>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</si>
  <si>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</si>
  <si>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</si>
  <si>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</si>
  <si>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</si>
  <si>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</si>
  <si>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</si>
  <si>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</si>
  <si>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</si>
  <si>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</si>
  <si>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</si>
  <si>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</si>
  <si>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</si>
  <si>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</si>
  <si>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</si>
  <si>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</si>
  <si>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</si>
  <si>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</si>
  <si>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</si>
  <si>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</si>
  <si>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</si>
  <si>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</si>
  <si>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</si>
  <si>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</si>
  <si>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</si>
  <si>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</si>
  <si>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</si>
  <si>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</si>
  <si>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</si>
  <si>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</si>
  <si>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</si>
  <si>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</si>
  <si>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</si>
  <si>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</si>
  <si>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</si>
  <si>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</si>
  <si>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</si>
  <si>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</si>
  <si>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</si>
  <si>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</si>
  <si>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</si>
  <si>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</si>
  <si>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</si>
  <si>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</si>
  <si>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</si>
  <si>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</si>
  <si>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</si>
  <si>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</si>
  <si>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</si>
  <si>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</si>
  <si>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</si>
  <si>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</si>
  <si>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</si>
  <si>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</si>
  <si>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</si>
  <si>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</si>
  <si>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</si>
  <si>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</si>
  <si>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</si>
  <si>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</si>
  <si>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</si>
  <si>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</si>
  <si>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</si>
  <si>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</si>
  <si>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</si>
  <si>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</si>
  <si>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</si>
  <si>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</si>
  <si>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</si>
  <si>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</si>
  <si>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</si>
  <si>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</si>
  <si>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</si>
  <si>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</si>
  <si>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</si>
  <si>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</si>
  <si>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</si>
  <si>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</si>
  <si>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</si>
  <si>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</si>
  <si>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</si>
  <si>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</si>
  <si>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</si>
  <si>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</si>
  <si>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</si>
  <si>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</si>
  <si>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</si>
  <si>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</si>
  <si>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</si>
  <si>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</si>
  <si>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</si>
  <si>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</si>
  <si>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</si>
  <si>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</si>
  <si>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</si>
  <si>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</si>
  <si>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</si>
  <si>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</si>
  <si>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</si>
  <si>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</si>
  <si>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</si>
  <si>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</si>
  <si>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</si>
  <si>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</si>
  <si>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</si>
  <si>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</si>
  <si>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</si>
  <si>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</si>
  <si>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</si>
  <si>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</si>
  <si>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</si>
  <si>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</si>
  <si>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</si>
  <si>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</si>
  <si>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</si>
  <si>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</si>
  <si>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</si>
  <si>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</si>
  <si>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</si>
  <si>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</si>
  <si>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</si>
  <si>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</si>
  <si>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</si>
  <si>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</si>
  <si>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</si>
  <si>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</si>
  <si>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</si>
  <si>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</si>
  <si>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</si>
  <si>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</si>
  <si>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</si>
  <si>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</si>
  <si>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</si>
  <si>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</si>
  <si>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</si>
  <si>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</si>
  <si>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</si>
  <si>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</si>
  <si>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</si>
  <si>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</si>
  <si>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</si>
  <si>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</si>
  <si>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</si>
  <si>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</si>
  <si>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</si>
  <si>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</si>
  <si>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</si>
  <si>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</si>
  <si>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</si>
  <si>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</si>
  <si>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</si>
  <si>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</si>
  <si>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</si>
  <si>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</si>
  <si>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</si>
  <si>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</si>
  <si>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</si>
  <si>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</si>
  <si>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</si>
  <si>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</si>
  <si>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</si>
  <si>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</si>
  <si>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</si>
  <si>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</si>
  <si>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</si>
  <si>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</si>
  <si>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</si>
  <si>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</si>
  <si>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</si>
  <si>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</si>
  <si>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</si>
  <si>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</si>
  <si>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</si>
  <si>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</si>
  <si>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</si>
  <si>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</si>
  <si>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</si>
  <si>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</si>
  <si>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</si>
  <si>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</si>
  <si>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</si>
  <si>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</si>
  <si>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</si>
  <si>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</si>
  <si>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</si>
  <si>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</si>
  <si>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</si>
  <si>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</si>
  <si>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</si>
  <si>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</si>
  <si>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</si>
  <si>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</si>
  <si>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</si>
  <si>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</si>
  <si>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</si>
  <si>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</si>
  <si>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</si>
  <si>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</si>
  <si>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</si>
  <si>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</si>
  <si>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</si>
  <si>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</si>
  <si>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</si>
  <si>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</si>
  <si>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</si>
  <si>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</si>
  <si>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</si>
  <si>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</si>
  <si>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</si>
  <si>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</si>
  <si>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</si>
  <si>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</si>
  <si>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</si>
  <si>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</si>
  <si>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</si>
  <si>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</si>
  <si>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</si>
  <si>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</si>
  <si>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</si>
  <si>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</si>
  <si>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</si>
  <si>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</si>
  <si>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</si>
  <si>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</si>
  <si>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</si>
  <si>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</si>
  <si>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</si>
  <si>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</si>
  <si>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</si>
  <si>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</si>
  <si>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</si>
  <si>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</si>
  <si>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</si>
  <si>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</si>
  <si>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</si>
  <si>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</si>
  <si>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</si>
  <si>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</si>
  <si>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</si>
  <si>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</si>
  <si>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</si>
  <si>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</si>
  <si>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</si>
  <si>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</si>
  <si>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</si>
  <si>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</si>
  <si>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</si>
  <si>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</si>
  <si>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</si>
  <si>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</si>
  <si>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</si>
  <si>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</si>
  <si>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</si>
  <si>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</si>
  <si>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</si>
  <si>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</si>
  <si>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</si>
  <si>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</si>
  <si>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</si>
  <si>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</si>
  <si>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</si>
  <si>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</si>
  <si>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</si>
  <si>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</si>
  <si>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</si>
  <si>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</si>
  <si>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</si>
  <si>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</si>
  <si>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</si>
  <si>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</si>
  <si>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</si>
  <si>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</si>
  <si>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</si>
  <si>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</si>
  <si>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</si>
  <si>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</si>
  <si>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</si>
  <si>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</si>
  <si>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</si>
  <si>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</si>
  <si>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</si>
  <si>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</si>
  <si>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</si>
  <si>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</si>
  <si>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</si>
  <si>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</si>
  <si>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</si>
  <si>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</si>
  <si>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</si>
  <si>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</si>
  <si>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</si>
  <si>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</si>
  <si>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</si>
  <si>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</si>
  <si>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</si>
  <si>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</si>
  <si>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</si>
  <si>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</si>
  <si>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</si>
  <si>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</si>
  <si>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</si>
  <si>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</si>
  <si>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</si>
  <si>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</si>
  <si>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</si>
  <si>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</si>
  <si>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</si>
  <si>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</si>
  <si>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</si>
  <si>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</si>
  <si>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</si>
  <si>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</si>
  <si>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</si>
  <si>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</si>
  <si>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</si>
  <si>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</si>
  <si>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</si>
  <si>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</si>
  <si>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</si>
  <si>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</si>
  <si>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</si>
  <si>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</si>
  <si>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</si>
  <si>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</si>
  <si>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</si>
  <si>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</si>
  <si>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</si>
  <si>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</si>
  <si>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</si>
  <si>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</si>
  <si>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</si>
  <si>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</si>
  <si>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</si>
  <si>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</si>
  <si>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</si>
  <si>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</si>
  <si>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</si>
  <si>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</si>
  <si>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</si>
  <si>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</si>
  <si>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</si>
  <si>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</si>
  <si>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</si>
  <si>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</si>
  <si>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</si>
  <si>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</si>
  <si>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</si>
  <si>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</si>
  <si>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</si>
  <si>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</si>
  <si>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</si>
  <si>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</si>
  <si>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</si>
  <si>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</si>
  <si>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</si>
  <si>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</si>
  <si>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</si>
  <si>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</si>
  <si>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</si>
  <si>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</si>
  <si>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</si>
  <si>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</si>
  <si>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</si>
  <si>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</si>
  <si>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</si>
  <si>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</si>
  <si>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</si>
  <si>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</si>
  <si>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</si>
  <si>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</si>
  <si>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</si>
  <si>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</si>
  <si>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</si>
  <si>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</si>
  <si>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</si>
  <si>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</si>
  <si>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</si>
  <si>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</si>
  <si>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</si>
  <si>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</si>
  <si>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</si>
  <si>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</si>
  <si>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</si>
  <si>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</si>
  <si>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</si>
  <si>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</si>
  <si>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</si>
  <si>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</si>
  <si>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</si>
  <si>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</si>
  <si>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</si>
  <si>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</si>
  <si>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</si>
  <si>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</si>
  <si>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</si>
  <si>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</si>
  <si>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</si>
  <si>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</si>
  <si>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</si>
  <si>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</si>
  <si>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</si>
  <si>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</si>
  <si>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</si>
  <si>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</si>
  <si>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</si>
  <si>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</si>
  <si>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</si>
  <si>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</si>
  <si>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</si>
  <si>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</si>
  <si>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</si>
  <si>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</si>
  <si>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</si>
  <si>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</si>
  <si>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</si>
  <si>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</si>
  <si>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</si>
  <si>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</si>
  <si>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</si>
  <si>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</si>
  <si>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</si>
  <si>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</si>
  <si>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</si>
  <si>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</si>
  <si>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</si>
  <si>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</si>
  <si>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</si>
  <si>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</si>
  <si>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</si>
  <si>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</si>
  <si>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</si>
  <si>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</si>
  <si>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</si>
  <si>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</si>
  <si>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</si>
  <si>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</si>
  <si>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</si>
  <si>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</si>
  <si>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</si>
  <si>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</si>
  <si>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</si>
  <si>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</si>
  <si>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</si>
  <si>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</si>
  <si>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</si>
  <si>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</si>
  <si>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</si>
  <si>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</si>
  <si>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</si>
  <si>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</si>
  <si>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</si>
  <si>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</si>
  <si>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</si>
  <si>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</si>
  <si>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</si>
  <si>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</si>
  <si>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</si>
  <si>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</si>
  <si>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</si>
  <si>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</si>
  <si>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</si>
  <si>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</si>
  <si>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</si>
  <si>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</si>
  <si>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</si>
  <si>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</si>
  <si>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</si>
  <si>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</si>
  <si>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</si>
  <si>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</si>
  <si>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</si>
  <si>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</si>
  <si>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</si>
  <si>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</si>
  <si>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</si>
  <si>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</si>
  <si>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</si>
  <si>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</si>
  <si>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</si>
  <si>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</si>
  <si>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</si>
  <si>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</si>
  <si>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</si>
  <si>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</si>
  <si>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</si>
  <si>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</si>
  <si>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</si>
  <si>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</si>
  <si>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</si>
  <si>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</si>
  <si>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</si>
  <si>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</si>
  <si>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</si>
  <si>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</si>
  <si>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</si>
  <si>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</si>
  <si>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</si>
  <si>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</si>
  <si>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</si>
  <si>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</si>
  <si>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</si>
  <si>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</si>
  <si>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</si>
  <si>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</si>
  <si>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</si>
  <si>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</si>
  <si>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</si>
  <si>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</si>
  <si>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</si>
  <si>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</si>
  <si>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</si>
  <si>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</si>
  <si>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</si>
  <si>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</si>
  <si>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</si>
  <si>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</si>
  <si>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</si>
  <si>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</si>
  <si>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</si>
  <si>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</si>
  <si>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</si>
  <si>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</si>
  <si>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</si>
  <si>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</si>
  <si>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</si>
  <si>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</si>
  <si>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</si>
  <si>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</si>
  <si>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</si>
  <si>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</si>
  <si>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</si>
  <si>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</si>
  <si>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</si>
  <si>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</si>
  <si>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</si>
  <si>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</si>
  <si>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</si>
  <si>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</si>
  <si>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</si>
  <si>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</si>
  <si>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</si>
  <si>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</si>
  <si>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</si>
  <si>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</si>
  <si>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</si>
  <si>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</si>
  <si>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</si>
  <si>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</si>
  <si>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</si>
  <si>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</si>
  <si>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</si>
  <si>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</si>
  <si>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</si>
  <si>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</si>
  <si>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</si>
  <si>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</si>
  <si>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</si>
  <si>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</si>
  <si>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</si>
  <si>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</si>
  <si>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</si>
  <si>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</si>
  <si>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</si>
  <si>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</si>
  <si>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</si>
  <si>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</si>
  <si>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</si>
  <si>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</si>
  <si>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</si>
  <si>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</si>
  <si>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</si>
  <si>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</si>
  <si>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</si>
  <si>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</si>
  <si>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</si>
  <si>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</si>
  <si>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</si>
  <si>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</si>
  <si>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</si>
  <si>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</si>
  <si>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</si>
  <si>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</si>
  <si>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</si>
  <si>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</si>
  <si>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</si>
  <si>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</si>
  <si>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</si>
  <si>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</si>
  <si>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</si>
  <si>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</si>
  <si>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</si>
  <si>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</si>
  <si>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</si>
  <si>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</si>
  <si>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</si>
  <si>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</si>
  <si>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</si>
  <si>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</si>
  <si>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</si>
  <si>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</si>
  <si>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</si>
  <si>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</si>
  <si>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</si>
  <si>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</si>
  <si>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</si>
  <si>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</si>
  <si>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</si>
  <si>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</si>
  <si>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</si>
  <si>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</si>
  <si>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</si>
  <si>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</si>
  <si>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</si>
  <si>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</si>
  <si>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</si>
  <si>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</si>
  <si>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</si>
  <si>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</si>
  <si>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</si>
  <si>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</si>
  <si>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</si>
  <si>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</si>
  <si>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</si>
  <si>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</si>
  <si>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</si>
  <si>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</si>
  <si>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</si>
  <si>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</si>
  <si>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</si>
  <si>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</si>
  <si>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</si>
  <si>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</si>
  <si>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</si>
  <si>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</si>
  <si>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</si>
  <si>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</si>
  <si>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</si>
  <si>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</si>
  <si>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</si>
  <si>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</si>
  <si>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</si>
  <si>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</si>
  <si>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</si>
  <si>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</si>
  <si>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</si>
  <si>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</si>
  <si>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</si>
  <si>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</si>
  <si>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</si>
  <si>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</si>
  <si>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</si>
  <si>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</si>
  <si>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</si>
  <si>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</si>
  <si>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</si>
  <si>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</si>
  <si>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</si>
  <si>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</si>
  <si>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</si>
  <si>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</si>
  <si>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</si>
  <si>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</si>
  <si>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</si>
  <si>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</si>
  <si>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</si>
  <si>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</si>
  <si>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</si>
  <si>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</si>
  <si>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</si>
  <si>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</si>
  <si>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</si>
  <si>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</si>
  <si>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</si>
  <si>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</si>
  <si>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</si>
  <si>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</si>
  <si>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</si>
  <si>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</si>
  <si>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</si>
  <si>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</si>
  <si>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</si>
  <si>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</si>
  <si>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</si>
  <si>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</si>
  <si>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</si>
  <si>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</si>
  <si>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</si>
  <si>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</si>
  <si>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</si>
  <si>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</si>
  <si>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</si>
  <si>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</si>
  <si>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</si>
  <si>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</si>
  <si>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</si>
  <si>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</si>
  <si>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</si>
  <si>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</si>
  <si>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</si>
  <si>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</si>
  <si>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</si>
  <si>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</si>
  <si>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</si>
  <si>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</si>
  <si>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</si>
  <si>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</si>
  <si>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</si>
  <si>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</si>
  <si>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</si>
  <si>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</si>
  <si>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</si>
  <si>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</si>
  <si>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</si>
  <si>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</si>
  <si>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</si>
  <si>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</si>
  <si>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</si>
  <si>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</si>
  <si>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</si>
  <si>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</si>
  <si>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</si>
  <si>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</si>
  <si>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</si>
  <si>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</si>
  <si>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</si>
  <si>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</si>
  <si>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</si>
  <si>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</si>
  <si>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</si>
  <si>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</si>
  <si>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</si>
  <si>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</si>
  <si>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</si>
  <si>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</si>
  <si>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</si>
  <si>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</si>
  <si>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</si>
  <si>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</si>
  <si>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</si>
  <si>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</si>
  <si>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</si>
  <si>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</si>
  <si>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</si>
  <si>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</si>
  <si>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</si>
  <si>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</si>
  <si>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</si>
  <si>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</si>
  <si>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</si>
  <si>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</si>
  <si>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</si>
  <si>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</si>
  <si>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</si>
  <si>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</si>
  <si>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</si>
  <si>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</si>
  <si>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</si>
  <si>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</si>
  <si>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</si>
  <si>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</si>
  <si>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</si>
  <si>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</si>
  <si>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</si>
  <si>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</si>
  <si>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</si>
  <si>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</si>
  <si>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</si>
  <si>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</si>
  <si>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</si>
  <si>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</si>
  <si>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</si>
  <si>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</si>
  <si>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</si>
  <si>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</si>
  <si>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</si>
  <si>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</si>
  <si>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</si>
  <si>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</si>
  <si>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</si>
  <si>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</si>
  <si>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</si>
  <si>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</si>
  <si>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</si>
  <si>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</si>
  <si>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</si>
  <si>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</si>
  <si>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</si>
  <si>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</si>
  <si>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</si>
  <si>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</si>
  <si>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</si>
  <si>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</si>
  <si>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</si>
  <si>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</si>
  <si>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</si>
  <si>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</si>
  <si>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</si>
  <si>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</si>
  <si>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</si>
  <si>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</si>
  <si>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</si>
  <si>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</si>
  <si>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</si>
  <si>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</si>
  <si>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</si>
  <si>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</si>
  <si>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</si>
  <si>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</si>
  <si>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</si>
  <si>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</si>
  <si>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</si>
  <si>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</si>
  <si>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</si>
  <si>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</si>
  <si>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</si>
  <si>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</si>
  <si>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</si>
  <si>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</si>
  <si>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</si>
  <si>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</si>
  <si>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</si>
  <si>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</si>
  <si>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</si>
  <si>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</si>
  <si>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</si>
  <si>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</si>
  <si>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</si>
  <si>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</si>
  <si>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</si>
  <si>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</si>
  <si>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</si>
  <si>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</si>
  <si>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</si>
  <si>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</si>
  <si>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</si>
  <si>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</si>
  <si>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</si>
  <si>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</si>
  <si>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</si>
  <si>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</si>
  <si>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</si>
  <si>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</si>
  <si>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</si>
  <si>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</si>
  <si>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</si>
  <si>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</si>
  <si>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</si>
  <si>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</si>
  <si>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</si>
  <si>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</si>
  <si>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</si>
  <si>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</si>
  <si>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</si>
  <si>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</si>
  <si>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</si>
  <si>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</si>
  <si>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</si>
  <si>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</si>
  <si>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</si>
  <si>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</si>
  <si>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</si>
  <si>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</si>
  <si>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</si>
  <si>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</si>
  <si>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</si>
  <si>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</si>
  <si>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</si>
  <si>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</si>
  <si>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</si>
  <si>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</si>
  <si>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</si>
  <si>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</si>
  <si>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</si>
  <si>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</si>
  <si>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</si>
  <si>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</si>
  <si>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</si>
  <si>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</si>
  <si>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</si>
  <si>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</si>
  <si>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</si>
  <si>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</si>
  <si>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</si>
  <si>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</si>
  <si>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</si>
  <si>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</si>
  <si>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</si>
  <si>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</si>
  <si>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</si>
  <si>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</si>
  <si>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</si>
  <si>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</si>
  <si>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</si>
  <si>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</si>
  <si>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</si>
  <si>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</si>
  <si>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</si>
  <si>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</si>
  <si>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</si>
  <si>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</si>
  <si>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</si>
  <si>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</si>
  <si>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</si>
  <si>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</si>
  <si>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</si>
  <si>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</si>
  <si>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</si>
  <si>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</si>
  <si>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</si>
  <si>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</si>
  <si>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</si>
  <si>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</si>
  <si>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</si>
  <si>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</si>
  <si>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</si>
  <si>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</si>
  <si>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</si>
  <si>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</si>
  <si>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</si>
  <si>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</si>
  <si>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</si>
  <si>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</si>
  <si>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</si>
  <si>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</si>
  <si>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</si>
  <si>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</si>
  <si>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</si>
  <si>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</si>
  <si>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</si>
  <si>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</si>
  <si>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</si>
  <si>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</si>
  <si>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</si>
  <si>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</si>
  <si>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</si>
  <si>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</si>
  <si>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</si>
  <si>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</si>
  <si>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</si>
  <si>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</si>
  <si>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</si>
  <si>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</si>
  <si>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</si>
  <si>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</si>
  <si>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</si>
  <si>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</si>
  <si>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</si>
  <si>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</si>
  <si>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</si>
  <si>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</si>
  <si>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</si>
  <si>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</si>
  <si>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</si>
  <si>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</si>
  <si>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</si>
  <si>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</si>
  <si>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</si>
  <si>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</si>
  <si>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</si>
  <si>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</si>
  <si>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</si>
  <si>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</si>
  <si>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</si>
  <si>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</si>
  <si>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</si>
  <si>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</si>
  <si>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</si>
  <si>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</si>
  <si>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</si>
  <si>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</si>
  <si>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</si>
  <si>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</si>
  <si>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</si>
  <si>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</si>
  <si>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</si>
  <si>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</si>
  <si>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</si>
  <si>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</si>
  <si>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</si>
  <si>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</si>
  <si>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</si>
  <si>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</si>
  <si>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</si>
  <si>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</si>
  <si>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</si>
  <si>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</si>
  <si>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</si>
  <si>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</si>
  <si>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</si>
  <si>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</si>
  <si>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</si>
  <si>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</si>
  <si>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</si>
  <si>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</si>
  <si>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</si>
  <si>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</si>
  <si>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</si>
  <si>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</si>
  <si>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</si>
  <si>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</si>
  <si>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</si>
  <si>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</si>
  <si>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</si>
  <si>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</si>
  <si>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</si>
  <si>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</si>
  <si>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</si>
  <si>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</si>
  <si>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</si>
  <si>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</si>
  <si>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</si>
  <si>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</si>
  <si>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</si>
  <si>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</si>
  <si>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</si>
  <si>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</si>
  <si>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</si>
  <si>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</si>
  <si>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</si>
  <si>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</si>
  <si>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</si>
  <si>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</si>
  <si>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</si>
  <si>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</si>
  <si>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</si>
  <si>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</si>
  <si>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</si>
  <si>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</si>
  <si>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</si>
  <si>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</si>
  <si>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</si>
  <si>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</si>
  <si>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</si>
  <si>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</si>
  <si>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</si>
  <si>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</si>
  <si>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</si>
  <si>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</si>
  <si>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</si>
  <si>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</si>
  <si>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</si>
  <si>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</si>
  <si>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</si>
  <si>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</si>
  <si>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</si>
  <si>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</si>
  <si>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</si>
  <si>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</si>
  <si>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</si>
  <si>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</si>
  <si>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</si>
  <si>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</si>
  <si>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</si>
  <si>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</si>
  <si>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</si>
  <si>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</si>
  <si>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</si>
  <si>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</si>
  <si>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</si>
  <si>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</si>
  <si>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</si>
  <si>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</si>
  <si>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</si>
  <si>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</si>
  <si>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</si>
  <si>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</si>
  <si>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</si>
  <si>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</si>
  <si>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</si>
  <si>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</si>
  <si>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</si>
  <si>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</si>
  <si>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</si>
  <si>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</si>
  <si>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</si>
  <si>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</si>
  <si>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</si>
  <si>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</si>
  <si>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</si>
  <si>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</si>
  <si>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</si>
  <si>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</si>
  <si>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</si>
  <si>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</si>
  <si>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</si>
  <si>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</si>
  <si>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</si>
  <si>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</si>
  <si>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</si>
  <si>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</si>
  <si>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</si>
  <si>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</si>
  <si>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</si>
  <si>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</si>
  <si>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</si>
  <si>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</si>
  <si>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</si>
  <si>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</si>
  <si>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</si>
  <si>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</si>
  <si>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</si>
  <si>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</si>
  <si>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</si>
  <si>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</si>
  <si>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</si>
  <si>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</si>
  <si>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</si>
  <si>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</si>
  <si>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</si>
  <si>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</si>
  <si>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</si>
  <si>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</si>
  <si>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</si>
  <si>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</si>
  <si>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</si>
  <si>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</si>
  <si>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</si>
  <si>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</si>
  <si>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</si>
  <si>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</si>
  <si>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</si>
  <si>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</si>
  <si>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</si>
  <si>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</si>
  <si>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</si>
  <si>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</si>
  <si>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</si>
  <si>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</si>
  <si>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</si>
  <si>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</si>
  <si>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</si>
  <si>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</si>
  <si>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</si>
  <si>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</si>
  <si>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</si>
  <si>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</si>
  <si>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</si>
  <si>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</si>
  <si>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</si>
  <si>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</si>
  <si>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</si>
  <si>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</si>
  <si>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</si>
  <si>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</si>
  <si>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</si>
  <si>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</si>
  <si>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</si>
  <si>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</si>
  <si>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</si>
  <si>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</si>
  <si>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</si>
  <si>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</si>
  <si>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</si>
  <si>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</si>
  <si>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</si>
  <si>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</si>
  <si>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</si>
  <si>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</si>
  <si>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</si>
  <si>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</si>
  <si>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</si>
  <si>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</si>
  <si>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</si>
  <si>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</si>
  <si>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</si>
  <si>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</si>
  <si>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</si>
  <si>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</si>
  <si>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</si>
  <si>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</si>
  <si>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</si>
  <si>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</si>
  <si>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</si>
  <si>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</si>
  <si>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</si>
  <si>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</si>
  <si>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</si>
  <si>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</si>
  <si>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</si>
  <si>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</si>
  <si>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</si>
  <si>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</si>
  <si>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</si>
  <si>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</si>
  <si>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</si>
  <si>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</si>
  <si>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</si>
  <si>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</si>
  <si>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</si>
  <si>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</si>
  <si>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</si>
  <si>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</si>
  <si>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</si>
  <si>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</si>
  <si>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</si>
  <si>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</si>
  <si>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</si>
  <si>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</si>
  <si>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</si>
  <si>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</si>
  <si>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</si>
  <si>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</si>
  <si>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</si>
  <si>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</si>
  <si>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</si>
  <si>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</si>
  <si>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</si>
  <si>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</si>
  <si>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</si>
  <si>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</si>
  <si>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</si>
  <si>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</si>
  <si>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</si>
  <si>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</si>
  <si>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</si>
  <si>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</si>
  <si>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</si>
  <si>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</si>
  <si>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</si>
  <si>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</si>
  <si>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</si>
  <si>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</si>
  <si>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</si>
  <si>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</si>
  <si>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</si>
  <si>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</si>
  <si>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</si>
  <si>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</si>
  <si>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</si>
  <si>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</si>
  <si>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</si>
  <si>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</si>
  <si>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</si>
  <si>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</si>
  <si>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</si>
  <si>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</si>
  <si>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</si>
  <si>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</si>
  <si>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</si>
  <si>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</si>
  <si>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</si>
  <si>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</si>
  <si>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</si>
  <si>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</si>
  <si>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</si>
  <si>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</si>
  <si>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</si>
  <si>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</si>
  <si>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</si>
  <si>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</si>
  <si>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</si>
  <si>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</si>
  <si>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</si>
  <si>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</si>
  <si>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</si>
  <si>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</si>
  <si>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</si>
  <si>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</si>
  <si>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</si>
  <si>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</si>
  <si>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</si>
  <si>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</si>
  <si>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</si>
  <si>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</si>
  <si>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</si>
  <si>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</si>
  <si>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</si>
  <si>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</si>
  <si>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</si>
  <si>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</si>
  <si>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</si>
  <si>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</si>
  <si>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</si>
  <si>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</si>
  <si>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</si>
  <si>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</si>
  <si>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</si>
  <si>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</si>
  <si>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</si>
  <si>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</si>
  <si>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</si>
  <si>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</si>
  <si>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</si>
  <si>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</si>
  <si>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</si>
  <si>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</si>
  <si>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</si>
  <si>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</si>
  <si>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</si>
  <si>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</si>
  <si>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</si>
  <si>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</si>
  <si>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</si>
  <si>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</si>
  <si>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</si>
  <si>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</si>
  <si>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</si>
  <si>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</si>
  <si>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</si>
  <si>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</si>
  <si>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</si>
  <si>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</si>
  <si>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</si>
  <si>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</si>
  <si>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</si>
  <si>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</si>
  <si>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</si>
  <si>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</si>
  <si>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</si>
  <si>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</si>
  <si>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</si>
  <si>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</si>
  <si>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</si>
  <si>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</si>
  <si>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</si>
  <si>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</si>
  <si>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</si>
  <si>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</si>
  <si>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</si>
  <si>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</si>
  <si>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</si>
  <si>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</si>
  <si>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</si>
  <si>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</si>
  <si>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</si>
  <si>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</si>
  <si>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</si>
  <si>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</si>
  <si>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</si>
  <si>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</si>
  <si>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</si>
  <si>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</si>
  <si>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</si>
  <si>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</si>
  <si>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</si>
  <si>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</si>
  <si>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</si>
  <si>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</si>
  <si>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</si>
  <si>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</si>
  <si>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</si>
  <si>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</si>
  <si>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</si>
  <si>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</si>
  <si>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</si>
  <si>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</si>
  <si>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</si>
  <si>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</si>
  <si>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</si>
  <si>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</si>
  <si>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</si>
  <si>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</si>
  <si>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</si>
  <si>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</si>
  <si>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</si>
  <si>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</si>
  <si>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</si>
  <si>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</si>
  <si>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</si>
  <si>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</si>
  <si>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</si>
  <si>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</si>
  <si>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</si>
  <si>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</si>
  <si>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</si>
  <si>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</si>
  <si>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</si>
  <si>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</si>
  <si>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</si>
  <si>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</si>
  <si>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</si>
  <si>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</si>
  <si>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</si>
  <si>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</si>
  <si>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</si>
  <si>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</si>
  <si>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</si>
  <si>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</si>
  <si>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</si>
  <si>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</si>
  <si>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</si>
  <si>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</si>
  <si>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</si>
  <si>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</si>
  <si>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</si>
  <si>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</si>
  <si>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</si>
  <si>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</si>
  <si>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</si>
  <si>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</si>
  <si>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</si>
  <si>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</si>
  <si>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</si>
  <si>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</si>
  <si>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</si>
  <si>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</si>
  <si>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</si>
  <si>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</si>
  <si>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</si>
  <si>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</si>
  <si>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</si>
  <si>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</si>
  <si>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</si>
  <si>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</si>
  <si>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</si>
  <si>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</si>
  <si>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</si>
  <si>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</si>
  <si>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</si>
  <si>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</si>
  <si>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</si>
  <si>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</si>
  <si>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</si>
  <si>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</si>
  <si>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</si>
  <si>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</si>
  <si>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</si>
  <si>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</si>
  <si>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</si>
  <si>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</si>
  <si>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</si>
  <si>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</si>
  <si>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</si>
  <si>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</si>
  <si>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</si>
  <si>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</si>
  <si>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</si>
  <si>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</si>
  <si>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</si>
  <si>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</si>
  <si>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</si>
  <si>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</si>
  <si>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</si>
  <si>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</si>
  <si>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</si>
  <si>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</si>
  <si>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</si>
  <si>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</si>
  <si>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</si>
  <si>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</si>
  <si>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</si>
  <si>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</si>
  <si>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</si>
  <si>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</si>
  <si>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</si>
  <si>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</si>
  <si>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</si>
  <si>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</si>
  <si>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</si>
  <si>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</si>
  <si>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</si>
  <si>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</si>
  <si>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</si>
  <si>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</si>
  <si>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</si>
  <si>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</si>
  <si>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</si>
  <si>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</si>
  <si>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</si>
  <si>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</si>
  <si>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</si>
  <si>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</si>
  <si>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</si>
  <si>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</si>
  <si>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</si>
  <si>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</si>
  <si>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</si>
  <si>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</si>
  <si>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</si>
  <si>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</si>
  <si>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</si>
  <si>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</si>
  <si>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</si>
  <si>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</si>
  <si>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</si>
  <si>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</si>
  <si>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</si>
  <si>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</si>
  <si>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</si>
  <si>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</si>
  <si>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</si>
  <si>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</si>
  <si>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</si>
  <si>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</si>
  <si>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</si>
  <si>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</si>
  <si>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</si>
  <si>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</si>
  <si>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</si>
  <si>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</si>
  <si>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</si>
  <si>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</si>
  <si>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</si>
  <si>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</si>
  <si>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</si>
  <si>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</si>
  <si>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</si>
  <si>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</si>
  <si>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</si>
  <si>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</si>
  <si>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</si>
  <si>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</si>
  <si>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</si>
  <si>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</si>
  <si>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</si>
  <si>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</si>
  <si>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</si>
  <si>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</si>
  <si>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</si>
  <si>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</si>
  <si>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</si>
  <si>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</si>
  <si>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</si>
  <si>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</si>
  <si>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</si>
  <si>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</si>
  <si>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</si>
  <si>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</si>
  <si>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</si>
  <si>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</si>
  <si>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</si>
  <si>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</si>
  <si>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</si>
  <si>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</si>
  <si>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</si>
  <si>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</si>
  <si>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</si>
  <si>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</si>
  <si>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</si>
  <si>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</si>
  <si>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</si>
  <si>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</si>
  <si>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</si>
  <si>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</si>
  <si>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</si>
  <si>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</si>
  <si>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</si>
  <si>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</si>
  <si>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</si>
  <si>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</si>
  <si>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</si>
  <si>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</si>
  <si>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</si>
  <si>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</si>
  <si>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</si>
  <si>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</si>
  <si>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</si>
  <si>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</si>
  <si>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</si>
  <si>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</si>
  <si>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</si>
  <si>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</si>
  <si>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</si>
  <si>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</si>
  <si>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</si>
  <si>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</si>
  <si>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</si>
  <si>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</si>
  <si>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</si>
  <si>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</si>
  <si>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</si>
  <si>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</si>
  <si>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</si>
  <si>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</si>
  <si>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</si>
  <si>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</si>
  <si>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</si>
  <si>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</si>
  <si>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</si>
  <si>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</si>
  <si>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</si>
  <si>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 xml:space="preserve">number failed </t>
  </si>
  <si>
    <t xml:space="preserve">number canceled 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</si>
  <si>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</si>
  <si>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</si>
  <si>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</si>
  <si>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</si>
  <si>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</si>
  <si>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</si>
  <si>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</si>
  <si>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</si>
  <si>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</si>
  <si>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</si>
  <si>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</si>
  <si>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</si>
  <si>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Greater than or equal to 50000</t>
  </si>
  <si>
    <t>25000 to 29999</t>
  </si>
  <si>
    <t>45000 to 49999</t>
  </si>
  <si>
    <t>40000 to 44999</t>
  </si>
  <si>
    <t>mean</t>
  </si>
  <si>
    <t>median</t>
  </si>
  <si>
    <t>minimum</t>
  </si>
  <si>
    <t>maximum</t>
  </si>
  <si>
    <t>variance</t>
  </si>
  <si>
    <t>standard deviation</t>
  </si>
  <si>
    <t xml:space="preserve">successful 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</si>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</sst>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7" fillId="0" borderId="0" xfId="42" applyNumberFormat="1" applyFont="1"/>
    <xf numFmtId="0" fontId="17" fillId="0" borderId="0" xfId="0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16" fillId="0" borderId="0" xfId="0" applyFont="1" applyAlignment="1">
      <alignment horizontal="left" wrapText="1"/>
    </xf>
    <xf numFmtId="9" fontId="0" fillId="0" borderId="0" xfId="42" applyFont="1"/>
    <xf numFmtId="1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63005"/>
      <color rgb="FF004388"/>
      <color rgb="FF006200"/>
      <color rgb="FF9F0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[CrowdfundingBook.xlsx]PivotChart&amp;Table-Category!PivotTable1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'PivotChart&amp;Table-Category'!$B$3:$B$4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'PivotChart&amp;Table-Category'!$A$5:$A$14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'PivotChart&amp;Table-Category'!$B$5:$B$14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A-6945-8462-EF6084DC0648}"/>
            </c:ext>
          </c:extLst>
        </c:ser>
        <c:ser>
          <c:idx val="1"/>
          <c:order val="1"/>
          <c:tx>
            <c:strRef>
              <c:f>'PivotChart&amp;Table-Category'!$C$3:$C$4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'PivotChart&amp;Table-Category'!$A$5:$A$14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'PivotChart&amp;Table-Category'!$C$5:$C$14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3-BE48-95B0-9B9B0D22A3BB}"/>
            </c:ext>
          </c:extLst>
        </c:ser>
        <c:ser>
          <c:idx val="2"/>
          <c:order val="2"/>
          <c:tx>
            <c:strRef>
              <c:f>'PivotChart&amp;Table-Category'!$D$3:$D$4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'PivotChart&amp;Table-Category'!$A$5:$A$14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'PivotChart&amp;Table-Category'!$D$5:$D$14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3-BE48-95B0-9B9B0D22A3BB}"/>
            </c:ext>
          </c:extLst>
        </c:ser>
        <c:ser>
          <c:idx val="3"/>
          <c:order val="3"/>
          <c:tx>
            <c:strRef>
              <c:f>'PivotChart&amp;Table-Category'!$E$3:$E$4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'PivotChart&amp;Table-Category'!$A$5:$A$14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'PivotChart&amp;Table-Category'!$E$5:$E$14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3-BE48-95B0-9B9B0D22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2655888"/>
        <c:axId val="61188352"/>
      </c:barChart>
      <c:catAx>
        <c:axId val="9526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52"/>
        <c:crosses val="autoZero"/>
        <c:auto val="1"/>
        <c:lblAlgn val="ctr"/>
        <c:lblOffset val="100"/>
        <c:noMultiLvlLbl val="0"/>
      </c:catAx>
      <c:valAx>
        <c:axId val="61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[CrowdfundingBook.xlsx]PivotChart&amp;Table-SubCategory!PivotTable2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'PivotChart&amp;Table-SubCategory'!$B$4:$B$5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'PivotChart&amp;Table-SubCategory'!$A$6:$A$30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'PivotChart&amp;Table-SubCategory'!$B$6:$B$30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0-D748-8823-3CB17B38E1A0}"/>
            </c:ext>
          </c:extLst>
        </c:ser>
        <c:ser>
          <c:idx val="1"/>
          <c:order val="1"/>
          <c:tx>
            <c:strRef>
              <c:f>'PivotChart&amp;Table-SubCategory'!$C$4:$C$5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'PivotChart&amp;Table-SubCategory'!$A$6:$A$30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'PivotChart&amp;Table-SubCategory'!$C$6:$C$30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6E-EA45-AB2A-43826B96FC20}"/>
            </c:ext>
          </c:extLst>
        </c:ser>
        <c:ser>
          <c:idx val="2"/>
          <c:order val="2"/>
          <c:tx>
            <c:strRef>
              <c:f>'PivotChart&amp;Table-SubCategory'!$D$4:$D$5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'PivotChart&amp;Table-SubCategory'!$A$6:$A$30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'PivotChart&amp;Table-SubCategory'!$D$6:$D$30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6E-EA45-AB2A-43826B96FC20}"/>
            </c:ext>
          </c:extLst>
        </c:ser>
        <c:ser>
          <c:idx val="3"/>
          <c:order val="3"/>
          <c:tx>
            <c:strRef>
              <c:f>'PivotChart&amp;Table-SubCategory'!$E$4:$E$5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'PivotChart&amp;Table-SubCategory'!$A$6:$A$30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'PivotChart&amp;Table-SubCategory'!$E$6:$E$30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E-EA45-AB2A-43826B96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100"/>
        <c:axId val="1139776256"/>
        <c:axId val="1139777904"/>
      </c:barChart>
      <c:catAx>
        <c:axId val="11397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77904"/>
        <c:crosses val="autoZero"/>
        <c:auto val="1"/>
        <c:lblAlgn val="ctr"/>
        <c:lblOffset val="100"/>
        <c:noMultiLvlLbl val="0"/>
      </c:catAx>
      <c:valAx>
        <c:axId val="11397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76256"/>
        <c:crosses val="autoZero"/>
        <c:crossBetween val="between"/>
      </c:valAx>
      <c:spPr>
        <a:noFill/>
        <a:ln w="190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[CrowdfundingBook.xlsx]PivotChart&amp;Table-DateCreated!PivotTable11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'PivotChart&amp;Table-DateCreated'!$B$4:$B$5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'PivotChart&amp;Table-DateCreated'!$A$6:$A$18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'PivotChart&amp;Table-DateCreated'!$B$6:$B$18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9-AF46-A30C-25452E16DCCC}"/>
            </c:ext>
          </c:extLst>
        </c:ser>
        <c:ser>
          <c:idx val="1"/>
          <c:order val="1"/>
          <c:tx>
            <c:strRef>
              <c:f>'PivotChart&amp;Table-DateCreated'!$C$4:$C$5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'PivotChart&amp;Table-DateCreated'!$A$6:$A$18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'PivotChart&amp;Table-DateCreated'!$C$6:$C$18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09-AF46-A30C-25452E16DCCC}"/>
            </c:ext>
          </c:extLst>
        </c:ser>
        <c:ser>
          <c:idx val="2"/>
          <c:order val="2"/>
          <c:tx>
            <c:strRef>
              <c:f>'PivotChart&amp;Table-DateCreated'!$D$4:$D$5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'PivotChart&amp;Table-DateCreated'!$A$6:$A$18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'PivotChart&amp;Table-DateCreated'!$D$6:$D$18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09-AF46-A30C-25452E16DCCC}"/>
            </c:ext>
          </c:extLst>
        </c:ser>
        <c:ser>
          <c:idx val="3"/>
          <c:order val="3"/>
          <c:tx>
            <c:strRef>
              <c:f>'PivotChart&amp;Table-DateCreated'!$E$4:$E$5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'PivotChart&amp;Table-DateCreated'!$A$6:$A$18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'PivotChart&amp;Table-DateCreated'!$E$6:$E$18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09-AF46-A30C-25452E16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607952"/>
        <c:axId val="1838398176"/>
      </c:lineChart>
      <c:catAx>
        <c:axId val="18456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8176"/>
        <c:crosses val="autoZero"/>
        <c:auto val="1"/>
        <c:lblAlgn val="ctr"/>
        <c:lblOffset val="100"/>
        <c:noMultiLvlLbl val="0"/>
      </c:catAx>
      <c:valAx>
        <c:axId val="18383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9-874B-B768-85B97C1BC590}"/>
            </c:ext>
          </c:extLst>
        </c:ser>
        <c:ser>
          <c:idx val="1"/>
          <c:order val="1"/>
          <c:tx>
            <c:strRef>
              <c:f>CrowdfundingGoalAnalysis!$G$1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9-874B-B768-85B97C1BC590}"/>
            </c:ext>
          </c:extLst>
        </c:ser>
        <c:ser>
          <c:idx val="2"/>
          <c:order val="2"/>
          <c:tx>
            <c:strRef>
              <c:f>CrowdfundingGoalAnalysis!$H$1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9-874B-B768-85B97C1B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63967"/>
        <c:axId val="1107975967"/>
      </c:lineChart>
      <c:catAx>
        <c:axId val="9788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75967"/>
        <c:crosses val="autoZero"/>
        <c:auto val="1"/>
        <c:lblAlgn val="ctr"/>
        <c:lblOffset val="100"/>
        <c:noMultiLvlLbl val="0"/>
      </c:catAx>
      <c:valAx>
        <c:axId val="11079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Succcessful</a:t>
            </a:r>
            <a:r>
              <a:rPr lang="en-US" baseline="0"/>
              <a:t>-Right Skew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ABB-6342-9DAD-23CB9CEA6E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median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ABB-6342-9DAD-23CB9CEA6E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mode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ABB-6342-9DAD-23CB9CEA6E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(CampaignBackersOutcome!$G$2,CampaignBackersOutcome!$H$2,CampaignBackersOutcome!$M$2)</c:f>
              <c:numCache>
                <c:formatCode>General</c:formatCode>
                <c:ptCount val="3"/>
                <c:pt idx="0" formatCode="0">
                  <c:v>851.14690265486729</c:v>
                </c:pt>
                <c:pt idx="1">
                  <c:v>201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B-6342-9DAD-23CB9CEA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497583"/>
        <c:axId val="1008538735"/>
      </c:barChart>
      <c:catAx>
        <c:axId val="100849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38735"/>
        <c:crosses val="autoZero"/>
        <c:auto val="1"/>
        <c:lblAlgn val="ctr"/>
        <c:lblOffset val="100"/>
        <c:noMultiLvlLbl val="0"/>
      </c:catAx>
      <c:valAx>
        <c:axId val="10085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Failed-</a:t>
            </a:r>
            <a:r>
              <a:rPr lang="en-US" baseline="0"/>
              <a:t> Right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ED8-4240-A3F4-20276A4863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median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ED8-4240-A3F4-20276A4863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mode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ED8-4240-A3F4-20276A4863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(CampaignBackersOutcome!$G$3,CampaignBackersOutcome!$H$3,CampaignBackersOutcome!$M$3)</c:f>
              <c:numCache>
                <c:formatCode>0</c:formatCode>
                <c:ptCount val="3"/>
                <c:pt idx="0">
                  <c:v>585.61538461538464</c:v>
                </c:pt>
                <c:pt idx="1">
                  <c:v>114.5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8-4240-A3F4-20276A48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090864"/>
        <c:axId val="1043476303"/>
      </c:barChart>
      <c:catAx>
        <c:axId val="180009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76303"/>
        <c:crosses val="autoZero"/>
        <c:auto val="1"/>
        <c:lblAlgn val="ctr"/>
        <c:lblOffset val="100"/>
        <c:noMultiLvlLbl val="0"/>
      </c:catAx>
      <c:valAx>
        <c:axId val="10434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190500</xdr:rowOff>
    </xdr:from>
    <xdr:to>
      <xdr:col>12</xdr:col>
      <xdr:colOff>1371600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E0856-361E-6F90-1F63-0E5BAB43D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190500</xdr:rowOff>
    </xdr:from>
    <xdr:to>
      <xdr:col>18</xdr:col>
      <xdr:colOff>650240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B7F09-8623-9ED4-6B73-56B74EEB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25400</xdr:rowOff>
    </xdr:from>
    <xdr:to>
      <xdr:col>15</xdr:col>
      <xdr:colOff>812800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48209-4AAC-4715-67B0-BE19A9A65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18</xdr:row>
      <xdr:rowOff>76200</xdr:rowOff>
    </xdr:from>
    <xdr:to>
      <xdr:col>7</xdr:col>
      <xdr:colOff>812800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D5E64-397F-090D-B342-3BD883D0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10</xdr:row>
      <xdr:rowOff>133350</xdr:rowOff>
    </xdr:from>
    <xdr:to>
      <xdr:col>11</xdr:col>
      <xdr:colOff>1136650</xdr:colOff>
      <xdr:row>24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0FC4E-2B72-E5B0-8B0C-CCF3C49A8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26</xdr:row>
      <xdr:rowOff>31750</xdr:rowOff>
    </xdr:from>
    <xdr:to>
      <xdr:col>11</xdr:col>
      <xdr:colOff>1136650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57D73E-9B57-D70E-8436-A667BDF0B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Hendre" refreshedDate="44952.520135879633" createdVersion="8" refreshedVersion="8" minRefreshableVersion="3" recordCount="1001" xr:uid="{748A600D-83EC-FA40-8826-0AD53B426B57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38.833333333333"/>
    </cacheField>
    <cacheField name="average donations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Hendre" refreshedDate="44952.929382291666" createdVersion="8" refreshedVersion="8" minRefreshableVersion="3" recordCount="1000" xr:uid="{2DB8B689-F8E4-6B44-BE0A-EECF93417E0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average donations" numFmtId="2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x v="0"/>
    <x v="0"/>
    <n v="0"/>
    <s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x v="1"/>
    <x v="1"/>
    <n v="1040"/>
    <n v="92.151898734177209"/>
    <n v="158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x v="2"/>
    <x v="1"/>
    <n v="131.4787822878229"/>
    <n v="100.01614035087719"/>
    <n v="1425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x v="3"/>
    <x v="0"/>
    <n v="58.976190476190467"/>
    <n v="103.20833333333333"/>
    <n v="24"/>
    <x v="1"/>
    <s v="USD"/>
    <x v="3"/>
    <n v="1568955600"/>
    <b v="0"/>
    <b v="0"/>
    <s v="music/rock"/>
    <x v="1"/>
    <x v="1"/>
  </r>
  <r>
    <n v="4"/>
    <s v="Larson-Little"/>
    <s v="Proactive foreground core"/>
    <n v="7600"/>
    <x v="4"/>
    <x v="0"/>
    <n v="69.276315789473685"/>
    <n v="99.339622641509436"/>
    <n v="53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x v="5"/>
    <x v="1"/>
    <n v="173.61842105263159"/>
    <n v="75.833333333333329"/>
    <n v="174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x v="6"/>
    <x v="0"/>
    <n v="20.961538461538463"/>
    <n v="60.555555555555557"/>
    <n v="18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x v="7"/>
    <x v="1"/>
    <n v="327.57777777777778"/>
    <n v="64.93832599118943"/>
    <n v="227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x v="8"/>
    <x v="2"/>
    <n v="19.932788374205266"/>
    <n v="30.997175141242938"/>
    <n v="70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x v="9"/>
    <x v="0"/>
    <n v="51.741935483870968"/>
    <n v="72.909090909090907"/>
    <n v="44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x v="10"/>
    <x v="1"/>
    <n v="266.11538461538464"/>
    <n v="62.9"/>
    <n v="220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x v="11"/>
    <x v="0"/>
    <n v="48.095238095238095"/>
    <n v="112.22222222222223"/>
    <n v="27"/>
    <x v="1"/>
    <s v="USD"/>
    <x v="11"/>
    <n v="1285563600"/>
    <b v="0"/>
    <b v="1"/>
    <s v="theater/plays"/>
    <x v="3"/>
    <x v="3"/>
  </r>
  <r>
    <n v="12"/>
    <s v="Kim Ltd"/>
    <s v="Assimilated hybrid intranet"/>
    <n v="6300"/>
    <x v="12"/>
    <x v="0"/>
    <n v="89.349206349206341"/>
    <n v="102.34545454545454"/>
    <n v="5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x v="13"/>
    <x v="1"/>
    <n v="245.11904761904765"/>
    <n v="105.05102040816327"/>
    <n v="98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x v="14"/>
    <x v="0"/>
    <n v="66.769503546099301"/>
    <n v="94.144999999999996"/>
    <n v="20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x v="15"/>
    <x v="0"/>
    <n v="47.307881773399011"/>
    <n v="84.986725663716811"/>
    <n v="452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x v="16"/>
    <x v="1"/>
    <n v="649.47058823529414"/>
    <n v="110.41"/>
    <n v="100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x v="17"/>
    <x v="1"/>
    <n v="159.39125295508273"/>
    <n v="107.96236989591674"/>
    <n v="1249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x v="18"/>
    <x v="3"/>
    <n v="66.912087912087912"/>
    <n v="45.103703703703701"/>
    <n v="135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x v="19"/>
    <x v="0"/>
    <n v="48.529600000000002"/>
    <n v="45.001483679525222"/>
    <n v="674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x v="20"/>
    <x v="1"/>
    <n v="112.24279210925646"/>
    <n v="105.97134670487107"/>
    <n v="1396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x v="21"/>
    <x v="0"/>
    <n v="40.992553191489364"/>
    <n v="69.055555555555557"/>
    <n v="558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x v="22"/>
    <x v="1"/>
    <n v="128.07106598984771"/>
    <n v="85.044943820224717"/>
    <n v="890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x v="23"/>
    <x v="1"/>
    <n v="332.04444444444448"/>
    <n v="105.22535211267606"/>
    <n v="142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x v="24"/>
    <x v="1"/>
    <n v="112.83225108225108"/>
    <n v="39.003741114852225"/>
    <n v="2673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x v="25"/>
    <x v="1"/>
    <n v="216.43636363636364"/>
    <n v="73.030674846625772"/>
    <n v="16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x v="26"/>
    <x v="3"/>
    <n v="48.199069767441863"/>
    <n v="35.009459459459457"/>
    <n v="1480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x v="27"/>
    <x v="0"/>
    <n v="79.95"/>
    <n v="106.6"/>
    <n v="15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x v="28"/>
    <x v="1"/>
    <n v="105.22553516819573"/>
    <n v="61.997747747747745"/>
    <n v="2220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x v="29"/>
    <x v="1"/>
    <n v="328.89978213507629"/>
    <n v="94.000622665006233"/>
    <n v="1606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x v="30"/>
    <x v="1"/>
    <n v="160.61111111111111"/>
    <n v="112.05426356589147"/>
    <n v="129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x v="31"/>
    <x v="1"/>
    <n v="310"/>
    <n v="48.008849557522126"/>
    <n v="2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x v="32"/>
    <x v="0"/>
    <n v="86.807920792079202"/>
    <n v="38.004334633723452"/>
    <n v="2307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x v="33"/>
    <x v="1"/>
    <n v="377.82071713147411"/>
    <n v="35.000184535892231"/>
    <n v="5419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x v="34"/>
    <x v="1"/>
    <n v="150.80645161290323"/>
    <n v="85"/>
    <n v="16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x v="35"/>
    <x v="1"/>
    <n v="150.30119521912351"/>
    <n v="95.993893129770996"/>
    <n v="196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x v="36"/>
    <x v="1"/>
    <n v="157.28571428571431"/>
    <n v="68.8125"/>
    <n v="16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x v="37"/>
    <x v="1"/>
    <n v="139.98765432098764"/>
    <n v="105.97196261682242"/>
    <n v="10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x v="38"/>
    <x v="1"/>
    <n v="325.32258064516128"/>
    <n v="75.261194029850742"/>
    <n v="134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x v="39"/>
    <x v="0"/>
    <n v="50.777777777777779"/>
    <n v="57.125"/>
    <n v="88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x v="40"/>
    <x v="1"/>
    <n v="169.06818181818181"/>
    <n v="75.141414141414145"/>
    <n v="198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x v="41"/>
    <x v="1"/>
    <n v="212.92857142857144"/>
    <n v="107.42342342342343"/>
    <n v="111"/>
    <x v="6"/>
    <s v="EUR"/>
    <x v="41"/>
    <n v="1348981200"/>
    <b v="0"/>
    <b v="1"/>
    <s v="music/rock"/>
    <x v="1"/>
    <x v="1"/>
  </r>
  <r>
    <n v="42"/>
    <s v="Werner-Bryant"/>
    <s v="Virtual uniform frame"/>
    <n v="1800"/>
    <x v="42"/>
    <x v="1"/>
    <n v="443.94444444444446"/>
    <n v="35.995495495495497"/>
    <n v="222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x v="43"/>
    <x v="1"/>
    <n v="185.9390243902439"/>
    <n v="26.998873148744366"/>
    <n v="6212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x v="44"/>
    <x v="1"/>
    <n v="658.8125"/>
    <n v="107.56122448979592"/>
    <n v="98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x v="45"/>
    <x v="0"/>
    <n v="47.684210526315788"/>
    <n v="94.375"/>
    <n v="4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x v="46"/>
    <x v="1"/>
    <n v="114.78378378378378"/>
    <n v="46.163043478260867"/>
    <n v="92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x v="47"/>
    <x v="1"/>
    <n v="475.26666666666665"/>
    <n v="47.845637583892618"/>
    <n v="149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x v="48"/>
    <x v="1"/>
    <n v="386.97297297297297"/>
    <n v="53.007815713698065"/>
    <n v="243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x v="49"/>
    <x v="1"/>
    <n v="189.625"/>
    <n v="45.059405940594061"/>
    <n v="303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x v="50"/>
    <x v="0"/>
    <n v="2"/>
    <n v="2"/>
    <n v="1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x v="51"/>
    <x v="0"/>
    <n v="91.867805186590772"/>
    <n v="99.006816632583508"/>
    <n v="1467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x v="52"/>
    <x v="0"/>
    <n v="34.152777777777779"/>
    <n v="32.786666666666669"/>
    <n v="75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x v="53"/>
    <x v="1"/>
    <n v="140.40909090909091"/>
    <n v="59.119617224880386"/>
    <n v="209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x v="54"/>
    <x v="0"/>
    <n v="89.86666666666666"/>
    <n v="44.93333333333333"/>
    <n v="120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x v="55"/>
    <x v="1"/>
    <n v="177.96969696969697"/>
    <n v="89.664122137404576"/>
    <n v="131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x v="56"/>
    <x v="1"/>
    <n v="143.66249999999999"/>
    <n v="70.079268292682926"/>
    <n v="164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x v="57"/>
    <x v="1"/>
    <n v="215.27586206896552"/>
    <n v="31.059701492537314"/>
    <n v="201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x v="58"/>
    <x v="1"/>
    <n v="227.11111111111114"/>
    <n v="29.061611374407583"/>
    <n v="211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x v="59"/>
    <x v="1"/>
    <n v="275.07142857142861"/>
    <n v="30.0859375"/>
    <n v="128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x v="60"/>
    <x v="1"/>
    <n v="144.37048832271762"/>
    <n v="84.998125000000002"/>
    <n v="160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x v="61"/>
    <x v="0"/>
    <n v="92.74598393574297"/>
    <n v="82.001775410563695"/>
    <n v="2253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x v="62"/>
    <x v="1"/>
    <n v="722.6"/>
    <n v="58.040160642570278"/>
    <n v="249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x v="63"/>
    <x v="0"/>
    <n v="11.851063829787234"/>
    <n v="111.4"/>
    <n v="5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x v="64"/>
    <x v="0"/>
    <n v="97.642857142857139"/>
    <n v="71.94736842105263"/>
    <n v="38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x v="65"/>
    <x v="1"/>
    <n v="236.14754098360655"/>
    <n v="61.038135593220339"/>
    <n v="236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x v="66"/>
    <x v="0"/>
    <n v="45.068965517241381"/>
    <n v="108.91666666666667"/>
    <n v="1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x v="67"/>
    <x v="1"/>
    <n v="162.38567493112947"/>
    <n v="29.001722017220171"/>
    <n v="4065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x v="68"/>
    <x v="1"/>
    <n v="254.52631578947367"/>
    <n v="58.975609756097562"/>
    <n v="246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x v="69"/>
    <x v="3"/>
    <n v="24.063291139240505"/>
    <n v="111.82352941176471"/>
    <n v="1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x v="70"/>
    <x v="1"/>
    <n v="123.74140625000001"/>
    <n v="63.995555555555555"/>
    <n v="247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x v="71"/>
    <x v="1"/>
    <n v="108.06666666666666"/>
    <n v="85.315789473684205"/>
    <n v="76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x v="72"/>
    <x v="1"/>
    <n v="670.33333333333326"/>
    <n v="74.481481481481481"/>
    <n v="54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x v="73"/>
    <x v="1"/>
    <n v="660.92857142857144"/>
    <n v="105.14772727272727"/>
    <n v="88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x v="74"/>
    <x v="1"/>
    <n v="122.46153846153847"/>
    <n v="56.188235294117646"/>
    <n v="85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x v="75"/>
    <x v="1"/>
    <n v="150.57731958762886"/>
    <n v="85.917647058823533"/>
    <n v="170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x v="76"/>
    <x v="0"/>
    <n v="78.106590724165997"/>
    <n v="57.00296912114014"/>
    <n v="168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x v="77"/>
    <x v="0"/>
    <n v="46.94736842105263"/>
    <n v="79.642857142857139"/>
    <n v="56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x v="78"/>
    <x v="1"/>
    <n v="300.8"/>
    <n v="41.018181818181816"/>
    <n v="330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x v="79"/>
    <x v="0"/>
    <n v="69.598615916955026"/>
    <n v="48.004773269689736"/>
    <n v="83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x v="80"/>
    <x v="1"/>
    <n v="637.4545454545455"/>
    <n v="55.212598425196852"/>
    <n v="127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x v="81"/>
    <x v="1"/>
    <n v="225.33928571428569"/>
    <n v="92.109489051094897"/>
    <n v="4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x v="82"/>
    <x v="1"/>
    <n v="1497.3000000000002"/>
    <n v="83.183333333333337"/>
    <n v="180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x v="83"/>
    <x v="0"/>
    <n v="37.590225563909776"/>
    <n v="39.996000000000002"/>
    <n v="100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x v="84"/>
    <x v="1"/>
    <n v="132.36942675159236"/>
    <n v="111.1336898395722"/>
    <n v="37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x v="85"/>
    <x v="1"/>
    <n v="131.22448979591837"/>
    <n v="90.563380281690144"/>
    <n v="71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x v="86"/>
    <x v="1"/>
    <n v="167.63513513513513"/>
    <n v="61.108374384236456"/>
    <n v="203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x v="87"/>
    <x v="0"/>
    <n v="61.984886649874063"/>
    <n v="83.022941970310384"/>
    <n v="148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x v="88"/>
    <x v="1"/>
    <n v="260.75"/>
    <n v="110.76106194690266"/>
    <n v="113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x v="89"/>
    <x v="1"/>
    <n v="252.58823529411765"/>
    <n v="89.458333333333329"/>
    <n v="9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x v="58"/>
    <x v="0"/>
    <n v="78.615384615384613"/>
    <n v="57.849056603773583"/>
    <n v="106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x v="90"/>
    <x v="0"/>
    <n v="48.404406999351913"/>
    <n v="109.99705449189985"/>
    <n v="679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x v="91"/>
    <x v="1"/>
    <n v="258.875"/>
    <n v="103.96586345381526"/>
    <n v="498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x v="92"/>
    <x v="3"/>
    <n v="60.548713235294116"/>
    <n v="107.99508196721311"/>
    <n v="610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x v="93"/>
    <x v="1"/>
    <n v="303.68965517241378"/>
    <n v="48.927777777777777"/>
    <n v="180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x v="94"/>
    <x v="1"/>
    <n v="112.99999999999999"/>
    <n v="37.666666666666664"/>
    <n v="2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x v="95"/>
    <x v="1"/>
    <n v="217.37876614060258"/>
    <n v="64.999141999141997"/>
    <n v="2331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x v="96"/>
    <x v="1"/>
    <n v="926.69230769230762"/>
    <n v="106.61061946902655"/>
    <n v="113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x v="97"/>
    <x v="0"/>
    <n v="33.692229038854805"/>
    <n v="27.009016393442622"/>
    <n v="1220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x v="98"/>
    <x v="1"/>
    <n v="196.7236842105263"/>
    <n v="91.16463414634147"/>
    <n v="164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x v="99"/>
    <x v="0"/>
    <n v="1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x v="100"/>
    <x v="1"/>
    <n v="1021.4444444444445"/>
    <n v="56.054878048780488"/>
    <n v="164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x v="101"/>
    <x v="1"/>
    <n v="281.67567567567568"/>
    <n v="31.017857142857142"/>
    <n v="336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x v="102"/>
    <x v="0"/>
    <n v="24.610000000000003"/>
    <n v="66.513513513513516"/>
    <n v="37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x v="103"/>
    <x v="1"/>
    <n v="143.14010067114094"/>
    <n v="89.005216484089729"/>
    <n v="1917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x v="104"/>
    <x v="1"/>
    <n v="144.54411764705884"/>
    <n v="103.46315789473684"/>
    <n v="95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x v="105"/>
    <x v="1"/>
    <n v="359.12820512820514"/>
    <n v="95.278911564625844"/>
    <n v="147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x v="106"/>
    <x v="1"/>
    <n v="186.48571428571427"/>
    <n v="75.895348837209298"/>
    <n v="8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x v="107"/>
    <x v="1"/>
    <n v="595.26666666666665"/>
    <n v="107.57831325301204"/>
    <n v="83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x v="108"/>
    <x v="0"/>
    <n v="59.21153846153846"/>
    <n v="51.31666666666667"/>
    <n v="60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x v="109"/>
    <x v="0"/>
    <n v="14.962780898876405"/>
    <n v="71.983108108108112"/>
    <n v="296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x v="110"/>
    <x v="1"/>
    <n v="119.95602605863192"/>
    <n v="108.95414201183432"/>
    <n v="676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x v="111"/>
    <x v="1"/>
    <n v="268.82978723404256"/>
    <n v="35"/>
    <n v="361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x v="112"/>
    <x v="1"/>
    <n v="376.87878787878788"/>
    <n v="94.938931297709928"/>
    <n v="131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x v="113"/>
    <x v="1"/>
    <n v="727.15789473684208"/>
    <n v="109.65079365079364"/>
    <n v="126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x v="114"/>
    <x v="0"/>
    <n v="87.211757648470297"/>
    <n v="44.001815980629537"/>
    <n v="330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x v="115"/>
    <x v="0"/>
    <n v="88"/>
    <n v="86.794520547945211"/>
    <n v="73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x v="116"/>
    <x v="1"/>
    <n v="173.9387755102041"/>
    <n v="30.992727272727272"/>
    <n v="275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x v="117"/>
    <x v="1"/>
    <n v="117.61111111111111"/>
    <n v="94.791044776119406"/>
    <n v="67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x v="118"/>
    <x v="1"/>
    <n v="214.96"/>
    <n v="69.79220779220779"/>
    <n v="154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x v="119"/>
    <x v="1"/>
    <n v="149.49667110519306"/>
    <n v="63.003367003367003"/>
    <n v="1782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x v="120"/>
    <x v="1"/>
    <n v="219.33995584988963"/>
    <n v="110.0343300110742"/>
    <n v="9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x v="121"/>
    <x v="0"/>
    <n v="64.367690058479525"/>
    <n v="25.997933274284026"/>
    <n v="3387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x v="122"/>
    <x v="0"/>
    <n v="18.622397298818232"/>
    <n v="49.987915407854985"/>
    <n v="662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x v="123"/>
    <x v="1"/>
    <n v="367.76923076923077"/>
    <n v="101.72340425531915"/>
    <n v="94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x v="124"/>
    <x v="1"/>
    <n v="159.90566037735849"/>
    <n v="47.083333333333336"/>
    <n v="180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x v="125"/>
    <x v="0"/>
    <n v="38.633185349611544"/>
    <n v="89.944444444444443"/>
    <n v="77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x v="126"/>
    <x v="0"/>
    <n v="51.42151162790698"/>
    <n v="78.96875"/>
    <n v="672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x v="127"/>
    <x v="3"/>
    <n v="60.334277620396605"/>
    <n v="80.067669172932327"/>
    <n v="532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x v="128"/>
    <x v="3"/>
    <n v="3.202693602693603"/>
    <n v="86.472727272727269"/>
    <n v="55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x v="129"/>
    <x v="1"/>
    <n v="155.46875"/>
    <n v="28.001876172607879"/>
    <n v="533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x v="130"/>
    <x v="1"/>
    <n v="100.85974499089254"/>
    <n v="67.996725337699544"/>
    <n v="2443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x v="131"/>
    <x v="1"/>
    <n v="116.18181818181819"/>
    <n v="43.078651685393261"/>
    <n v="89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x v="132"/>
    <x v="1"/>
    <n v="310.77777777777777"/>
    <n v="87.95597484276729"/>
    <n v="15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x v="133"/>
    <x v="0"/>
    <n v="89.73668341708543"/>
    <n v="94.987234042553197"/>
    <n v="940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x v="134"/>
    <x v="0"/>
    <n v="71.27272727272728"/>
    <n v="46.905982905982903"/>
    <n v="117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x v="135"/>
    <x v="3"/>
    <n v="3.2862318840579712"/>
    <n v="46.913793103448278"/>
    <n v="5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x v="136"/>
    <x v="1"/>
    <n v="261.77777777777777"/>
    <n v="94.24"/>
    <n v="50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x v="137"/>
    <x v="0"/>
    <n v="96"/>
    <n v="80.139130434782615"/>
    <n v="1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x v="138"/>
    <x v="0"/>
    <n v="20.896851248642779"/>
    <n v="59.036809815950917"/>
    <n v="326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x v="139"/>
    <x v="1"/>
    <n v="223.16363636363636"/>
    <n v="65.989247311827953"/>
    <n v="186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x v="140"/>
    <x v="1"/>
    <n v="101.59097978227061"/>
    <n v="60.992530345471522"/>
    <n v="107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x v="141"/>
    <x v="1"/>
    <n v="230.03999999999996"/>
    <n v="98.307692307692307"/>
    <n v="11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x v="142"/>
    <x v="1"/>
    <n v="135.59259259259261"/>
    <n v="104.6"/>
    <n v="70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x v="143"/>
    <x v="1"/>
    <n v="129.1"/>
    <n v="86.066666666666663"/>
    <n v="135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x v="144"/>
    <x v="1"/>
    <n v="236.512"/>
    <n v="76.989583333333329"/>
    <n v="768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x v="145"/>
    <x v="3"/>
    <n v="17.25"/>
    <n v="29.764705882352942"/>
    <n v="51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x v="146"/>
    <x v="1"/>
    <n v="112.49397590361446"/>
    <n v="46.91959798994975"/>
    <n v="199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x v="147"/>
    <x v="1"/>
    <n v="121.02150537634408"/>
    <n v="105.18691588785046"/>
    <n v="107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x v="148"/>
    <x v="1"/>
    <n v="219.87096774193549"/>
    <n v="69.907692307692301"/>
    <n v="195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x v="99"/>
    <x v="0"/>
    <n v="1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x v="149"/>
    <x v="0"/>
    <n v="64.166909620991248"/>
    <n v="60.011588275391958"/>
    <n v="1467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x v="150"/>
    <x v="1"/>
    <n v="423.06746987951806"/>
    <n v="52.006220379146917"/>
    <n v="3376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x v="151"/>
    <x v="0"/>
    <n v="92.984160506863773"/>
    <n v="31.000176025347649"/>
    <n v="568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x v="152"/>
    <x v="0"/>
    <n v="58.756567425569173"/>
    <n v="95.042492917847028"/>
    <n v="1059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x v="153"/>
    <x v="0"/>
    <n v="65.022222222222226"/>
    <n v="75.968174204355108"/>
    <n v="1194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x v="154"/>
    <x v="3"/>
    <n v="73.939560439560438"/>
    <n v="71.013192612137203"/>
    <n v="379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x v="155"/>
    <x v="0"/>
    <n v="52.666666666666664"/>
    <n v="73.733333333333334"/>
    <n v="30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x v="156"/>
    <x v="1"/>
    <n v="220.95238095238096"/>
    <n v="113.17073170731707"/>
    <n v="4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x v="157"/>
    <x v="1"/>
    <n v="100.01150627615063"/>
    <n v="105.00933552992861"/>
    <n v="182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x v="158"/>
    <x v="1"/>
    <n v="162.3125"/>
    <n v="79.176829268292678"/>
    <n v="164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x v="159"/>
    <x v="0"/>
    <n v="78.181818181818187"/>
    <n v="57.333333333333336"/>
    <n v="75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x v="160"/>
    <x v="1"/>
    <n v="149.73770491803279"/>
    <n v="58.178343949044589"/>
    <n v="157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x v="161"/>
    <x v="1"/>
    <n v="253.25714285714284"/>
    <n v="36.032520325203251"/>
    <n v="246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x v="162"/>
    <x v="1"/>
    <n v="100.16943521594683"/>
    <n v="107.99068767908309"/>
    <n v="1396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x v="163"/>
    <x v="1"/>
    <n v="121.99004424778761"/>
    <n v="44.005985634477256"/>
    <n v="250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x v="164"/>
    <x v="1"/>
    <n v="137.13265306122449"/>
    <n v="55.077868852459019"/>
    <n v="244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x v="165"/>
    <x v="1"/>
    <n v="415.53846153846149"/>
    <n v="74"/>
    <n v="146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x v="166"/>
    <x v="0"/>
    <n v="31.30913348946136"/>
    <n v="41.996858638743454"/>
    <n v="955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x v="167"/>
    <x v="1"/>
    <n v="424.08154506437768"/>
    <n v="77.988161010260455"/>
    <n v="1267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x v="168"/>
    <x v="0"/>
    <n v="2.93886230728336"/>
    <n v="82.507462686567166"/>
    <n v="67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x v="169"/>
    <x v="0"/>
    <n v="10.63265306122449"/>
    <n v="104.2"/>
    <n v="5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x v="170"/>
    <x v="0"/>
    <n v="82.875"/>
    <n v="25.5"/>
    <n v="26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x v="171"/>
    <x v="1"/>
    <n v="163.01447776628748"/>
    <n v="100.98334401024984"/>
    <n v="1561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x v="172"/>
    <x v="1"/>
    <n v="894.66666666666674"/>
    <n v="111.83333333333333"/>
    <n v="48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x v="173"/>
    <x v="0"/>
    <n v="26.191501103752756"/>
    <n v="41.999115044247787"/>
    <n v="1130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x v="174"/>
    <x v="0"/>
    <n v="74.834782608695647"/>
    <n v="110.05115089514067"/>
    <n v="78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x v="175"/>
    <x v="1"/>
    <n v="416.47680412371136"/>
    <n v="58.997079225994888"/>
    <n v="273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x v="176"/>
    <x v="0"/>
    <n v="96.208333333333329"/>
    <n v="32.985714285714288"/>
    <n v="210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x v="177"/>
    <x v="1"/>
    <n v="357.71910112359546"/>
    <n v="45.005654509471306"/>
    <n v="3537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x v="178"/>
    <x v="1"/>
    <n v="308.45714285714286"/>
    <n v="81.98196487897485"/>
    <n v="2107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x v="179"/>
    <x v="0"/>
    <n v="61.802325581395344"/>
    <n v="39.080882352941174"/>
    <n v="136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x v="180"/>
    <x v="1"/>
    <n v="722.32472324723244"/>
    <n v="58.996383363471971"/>
    <n v="3318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x v="181"/>
    <x v="0"/>
    <n v="69.117647058823522"/>
    <n v="40.988372093023258"/>
    <n v="86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x v="182"/>
    <x v="1"/>
    <n v="293.05555555555554"/>
    <n v="31.029411764705884"/>
    <n v="340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x v="183"/>
    <x v="0"/>
    <n v="71.8"/>
    <n v="37.789473684210527"/>
    <n v="1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x v="184"/>
    <x v="0"/>
    <n v="31.934684684684683"/>
    <n v="32.006772009029348"/>
    <n v="886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x v="185"/>
    <x v="1"/>
    <n v="229.87375415282392"/>
    <n v="95.966712898751737"/>
    <n v="1442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x v="186"/>
    <x v="0"/>
    <n v="32.012195121951223"/>
    <n v="75"/>
    <n v="3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x v="187"/>
    <x v="3"/>
    <n v="23.525352848928385"/>
    <n v="102.0498866213152"/>
    <n v="441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x v="188"/>
    <x v="0"/>
    <n v="68.594594594594597"/>
    <n v="105.75"/>
    <n v="24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x v="189"/>
    <x v="0"/>
    <n v="37.952380952380956"/>
    <n v="37.069767441860463"/>
    <n v="86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x v="190"/>
    <x v="0"/>
    <n v="19.992957746478872"/>
    <n v="35.049382716049379"/>
    <n v="243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x v="191"/>
    <x v="0"/>
    <n v="45.636363636363633"/>
    <n v="46.338461538461537"/>
    <n v="65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x v="192"/>
    <x v="1"/>
    <n v="122.7605633802817"/>
    <n v="69.174603174603178"/>
    <n v="126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x v="193"/>
    <x v="1"/>
    <n v="361.75316455696202"/>
    <n v="109.07824427480917"/>
    <n v="524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x v="194"/>
    <x v="0"/>
    <n v="63.146341463414636"/>
    <n v="51.78"/>
    <n v="100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x v="195"/>
    <x v="1"/>
    <n v="298.20475319926874"/>
    <n v="82.010055304172951"/>
    <n v="1989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x v="196"/>
    <x v="0"/>
    <n v="9.5585443037974684"/>
    <n v="35.958333333333336"/>
    <n v="168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x v="197"/>
    <x v="0"/>
    <n v="53.777777777777779"/>
    <n v="74.461538461538467"/>
    <n v="13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x v="50"/>
    <x v="0"/>
    <n v="2"/>
    <n v="2"/>
    <n v="1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x v="198"/>
    <x v="1"/>
    <n v="681.19047619047615"/>
    <n v="91.114649681528661"/>
    <n v="157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x v="199"/>
    <x v="3"/>
    <n v="78.831325301204828"/>
    <n v="79.792682926829272"/>
    <n v="8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x v="200"/>
    <x v="1"/>
    <n v="134.40792216817235"/>
    <n v="42.999777678968428"/>
    <n v="449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x v="201"/>
    <x v="0"/>
    <n v="3.3719999999999999"/>
    <n v="63.225000000000001"/>
    <n v="40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x v="202"/>
    <x v="1"/>
    <n v="431.84615384615387"/>
    <n v="70.174999999999997"/>
    <n v="80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x v="203"/>
    <x v="3"/>
    <n v="38.844444444444441"/>
    <n v="61.333333333333336"/>
    <n v="57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x v="204"/>
    <x v="1"/>
    <n v="425.7"/>
    <n v="99"/>
    <n v="43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x v="205"/>
    <x v="1"/>
    <n v="101.12239715591672"/>
    <n v="96.984900146127615"/>
    <n v="2053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x v="206"/>
    <x v="2"/>
    <n v="21.188688946015425"/>
    <n v="51.004950495049506"/>
    <n v="808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x v="207"/>
    <x v="0"/>
    <n v="67.425531914893625"/>
    <n v="28.044247787610619"/>
    <n v="226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x v="208"/>
    <x v="0"/>
    <n v="94.923371647509583"/>
    <n v="60.984615384615381"/>
    <n v="1625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x v="209"/>
    <x v="1"/>
    <n v="151.85185185185185"/>
    <n v="73.214285714285708"/>
    <n v="16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x v="210"/>
    <x v="1"/>
    <n v="195.16382252559728"/>
    <n v="39.997435299603637"/>
    <n v="4289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x v="211"/>
    <x v="1"/>
    <n v="1023.1428571428571"/>
    <n v="86.812121212121212"/>
    <n v="165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x v="212"/>
    <x v="0"/>
    <n v="3.841836734693878"/>
    <n v="42.125874125874127"/>
    <n v="14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x v="213"/>
    <x v="1"/>
    <n v="155.07066557107643"/>
    <n v="103.97851239669421"/>
    <n v="1815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x v="214"/>
    <x v="0"/>
    <n v="44.753477588871718"/>
    <n v="62.003211991434689"/>
    <n v="934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x v="215"/>
    <x v="1"/>
    <n v="215.94736842105263"/>
    <n v="31.005037783375315"/>
    <n v="397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x v="216"/>
    <x v="1"/>
    <n v="332.12709832134288"/>
    <n v="89.991552956465242"/>
    <n v="153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x v="217"/>
    <x v="0"/>
    <n v="8.4430379746835449"/>
    <n v="39.235294117647058"/>
    <n v="17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x v="218"/>
    <x v="0"/>
    <n v="98.625514403292186"/>
    <n v="54.993116108306566"/>
    <n v="217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x v="219"/>
    <x v="1"/>
    <n v="137.97916666666669"/>
    <n v="47.992753623188406"/>
    <n v="138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x v="220"/>
    <x v="0"/>
    <n v="93.81099656357388"/>
    <n v="87.966702470461868"/>
    <n v="93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x v="221"/>
    <x v="1"/>
    <n v="403.63930885529157"/>
    <n v="51.999165275459099"/>
    <n v="3594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x v="222"/>
    <x v="1"/>
    <n v="260.1740412979351"/>
    <n v="29.999659863945578"/>
    <n v="588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x v="223"/>
    <x v="1"/>
    <n v="366.63333333333333"/>
    <n v="98.205357142857139"/>
    <n v="112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x v="224"/>
    <x v="1"/>
    <n v="168.72085385878489"/>
    <n v="108.96182396606575"/>
    <n v="943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x v="225"/>
    <x v="1"/>
    <n v="119.90717911530093"/>
    <n v="66.998379254457049"/>
    <n v="2468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x v="226"/>
    <x v="1"/>
    <n v="193.68925233644859"/>
    <n v="64.99333594668758"/>
    <n v="255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x v="227"/>
    <x v="1"/>
    <n v="420.16666666666669"/>
    <n v="99.841584158415841"/>
    <n v="10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x v="228"/>
    <x v="3"/>
    <n v="76.708333333333329"/>
    <n v="82.432835820895519"/>
    <n v="67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x v="229"/>
    <x v="1"/>
    <n v="171.26470588235293"/>
    <n v="63.293478260869563"/>
    <n v="92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x v="230"/>
    <x v="1"/>
    <n v="157.89473684210526"/>
    <n v="96.774193548387103"/>
    <n v="62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x v="231"/>
    <x v="1"/>
    <n v="109.08"/>
    <n v="54.906040268456373"/>
    <n v="149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x v="232"/>
    <x v="0"/>
    <n v="41.732558139534881"/>
    <n v="39.010869565217391"/>
    <n v="92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x v="233"/>
    <x v="0"/>
    <n v="10.944303797468354"/>
    <n v="75.84210526315789"/>
    <n v="57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x v="234"/>
    <x v="1"/>
    <n v="159.3763440860215"/>
    <n v="45.051671732522799"/>
    <n v="32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x v="235"/>
    <x v="1"/>
    <n v="422.41666666666669"/>
    <n v="104.51546391752578"/>
    <n v="97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x v="236"/>
    <x v="0"/>
    <n v="97.71875"/>
    <n v="76.268292682926827"/>
    <n v="41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x v="237"/>
    <x v="1"/>
    <n v="418.78911564625849"/>
    <n v="69.015695067264573"/>
    <n v="1784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x v="238"/>
    <x v="1"/>
    <n v="101.91632047477745"/>
    <n v="101.97684085510689"/>
    <n v="1684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x v="239"/>
    <x v="1"/>
    <n v="127.72619047619047"/>
    <n v="42.915999999999997"/>
    <n v="250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x v="240"/>
    <x v="1"/>
    <n v="445.21739130434781"/>
    <n v="43.025210084033617"/>
    <n v="238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x v="241"/>
    <x v="1"/>
    <n v="569.71428571428578"/>
    <n v="75.245283018867923"/>
    <n v="5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x v="242"/>
    <x v="1"/>
    <n v="509.34482758620686"/>
    <n v="69.023364485981304"/>
    <n v="21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x v="243"/>
    <x v="1"/>
    <n v="325.5333333333333"/>
    <n v="65.986486486486484"/>
    <n v="222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x v="244"/>
    <x v="1"/>
    <n v="932.61616161616166"/>
    <n v="98.013800424628457"/>
    <n v="1884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x v="245"/>
    <x v="1"/>
    <n v="211.33870967741933"/>
    <n v="60.105504587155963"/>
    <n v="218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x v="246"/>
    <x v="1"/>
    <n v="273.32520325203251"/>
    <n v="26.000773395204948"/>
    <n v="6465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x v="247"/>
    <x v="0"/>
    <n v="3"/>
    <n v="3"/>
    <n v="1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x v="248"/>
    <x v="0"/>
    <n v="54.084507042253513"/>
    <n v="38.019801980198018"/>
    <n v="101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x v="249"/>
    <x v="1"/>
    <n v="626.29999999999995"/>
    <n v="106.15254237288136"/>
    <n v="59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x v="250"/>
    <x v="0"/>
    <n v="89.021399176954731"/>
    <n v="81.019475655430711"/>
    <n v="1335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x v="251"/>
    <x v="1"/>
    <n v="184.89130434782609"/>
    <n v="96.647727272727266"/>
    <n v="88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x v="252"/>
    <x v="1"/>
    <n v="120.16770186335404"/>
    <n v="57.003535651149086"/>
    <n v="169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x v="253"/>
    <x v="0"/>
    <n v="23.390243902439025"/>
    <n v="63.93333333333333"/>
    <n v="15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x v="254"/>
    <x v="1"/>
    <n v="146"/>
    <n v="90.456521739130437"/>
    <n v="92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x v="255"/>
    <x v="1"/>
    <n v="268.48"/>
    <n v="72.172043010752688"/>
    <n v="18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x v="256"/>
    <x v="1"/>
    <n v="597.5"/>
    <n v="77.934782608695656"/>
    <n v="138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x v="257"/>
    <x v="1"/>
    <n v="157.69841269841268"/>
    <n v="38.065134099616856"/>
    <n v="261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x v="258"/>
    <x v="0"/>
    <n v="31.201660735468568"/>
    <n v="57.936123348017624"/>
    <n v="45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x v="259"/>
    <x v="1"/>
    <n v="313.41176470588238"/>
    <n v="49.794392523364486"/>
    <n v="107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x v="260"/>
    <x v="1"/>
    <n v="370.89655172413791"/>
    <n v="54.050251256281406"/>
    <n v="199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x v="261"/>
    <x v="1"/>
    <n v="362.66447368421052"/>
    <n v="30.002721335268504"/>
    <n v="5512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x v="262"/>
    <x v="1"/>
    <n v="123.08163265306122"/>
    <n v="70.127906976744185"/>
    <n v="86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x v="263"/>
    <x v="0"/>
    <n v="76.766756032171585"/>
    <n v="26.996228786926462"/>
    <n v="318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x v="264"/>
    <x v="1"/>
    <n v="233.62012987012989"/>
    <n v="51.990606936416185"/>
    <n v="2768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x v="265"/>
    <x v="1"/>
    <n v="180.53333333333333"/>
    <n v="56.416666666666664"/>
    <n v="48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x v="266"/>
    <x v="1"/>
    <n v="252.62857142857143"/>
    <n v="101.63218390804597"/>
    <n v="8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x v="267"/>
    <x v="3"/>
    <n v="27.176538240368025"/>
    <n v="25.005291005291006"/>
    <n v="1890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x v="268"/>
    <x v="2"/>
    <n v="1.2706571242680547"/>
    <n v="32.016393442622949"/>
    <n v="61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x v="269"/>
    <x v="1"/>
    <n v="304.0097847358121"/>
    <n v="82.021647307286173"/>
    <n v="1894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x v="270"/>
    <x v="1"/>
    <n v="137.23076923076923"/>
    <n v="37.957446808510639"/>
    <n v="282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x v="271"/>
    <x v="0"/>
    <n v="32.208333333333336"/>
    <n v="51.533333333333331"/>
    <n v="15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x v="272"/>
    <x v="1"/>
    <n v="241.51282051282053"/>
    <n v="81.198275862068968"/>
    <n v="116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x v="273"/>
    <x v="0"/>
    <n v="96.8"/>
    <n v="40.030075187969928"/>
    <n v="13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x v="274"/>
    <x v="1"/>
    <n v="1066.4285714285716"/>
    <n v="89.939759036144579"/>
    <n v="83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x v="275"/>
    <x v="1"/>
    <n v="325.88888888888891"/>
    <n v="96.692307692307693"/>
    <n v="9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x v="276"/>
    <x v="1"/>
    <n v="170.70000000000002"/>
    <n v="25.010989010989011"/>
    <n v="546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x v="277"/>
    <x v="1"/>
    <n v="581.44000000000005"/>
    <n v="36.987277353689571"/>
    <n v="393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x v="278"/>
    <x v="0"/>
    <n v="91.520972644376897"/>
    <n v="73.012609117361791"/>
    <n v="2062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x v="279"/>
    <x v="1"/>
    <n v="108.04761904761904"/>
    <n v="68.240601503759393"/>
    <n v="13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x v="280"/>
    <x v="0"/>
    <n v="18.728395061728396"/>
    <n v="52.310344827586206"/>
    <n v="29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x v="281"/>
    <x v="0"/>
    <n v="83.193877551020407"/>
    <n v="61.765151515151516"/>
    <n v="132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x v="282"/>
    <x v="1"/>
    <n v="706.33333333333337"/>
    <n v="25.027559055118111"/>
    <n v="254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x v="283"/>
    <x v="3"/>
    <n v="17.446030330062445"/>
    <n v="106.28804347826087"/>
    <n v="1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x v="284"/>
    <x v="1"/>
    <n v="209.73015873015873"/>
    <n v="75.07386363636364"/>
    <n v="176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x v="285"/>
    <x v="0"/>
    <n v="97.785714285714292"/>
    <n v="39.970802919708028"/>
    <n v="13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x v="286"/>
    <x v="1"/>
    <n v="1684.25"/>
    <n v="39.982195845697326"/>
    <n v="33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x v="287"/>
    <x v="0"/>
    <n v="54.402135231316727"/>
    <n v="101.01541850220265"/>
    <n v="908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x v="288"/>
    <x v="1"/>
    <n v="456.61111111111109"/>
    <n v="76.813084112149539"/>
    <n v="107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x v="289"/>
    <x v="0"/>
    <n v="9.8219178082191778"/>
    <n v="71.7"/>
    <n v="10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x v="290"/>
    <x v="3"/>
    <n v="16.384615384615383"/>
    <n v="33.28125"/>
    <n v="32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x v="291"/>
    <x v="1"/>
    <n v="1339.6666666666667"/>
    <n v="43.923497267759565"/>
    <n v="18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x v="292"/>
    <x v="0"/>
    <n v="35.650077760497666"/>
    <n v="36.004712041884815"/>
    <n v="191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x v="293"/>
    <x v="0"/>
    <n v="54.950819672131146"/>
    <n v="88.21052631578948"/>
    <n v="3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x v="294"/>
    <x v="0"/>
    <n v="94.236111111111114"/>
    <n v="65.240384615384613"/>
    <n v="104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x v="295"/>
    <x v="1"/>
    <n v="143.91428571428571"/>
    <n v="69.958333333333329"/>
    <n v="72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x v="296"/>
    <x v="0"/>
    <n v="51.421052631578945"/>
    <n v="39.877551020408163"/>
    <n v="49"/>
    <x v="1"/>
    <s v="USD"/>
    <x v="289"/>
    <n v="1461819600"/>
    <b v="0"/>
    <b v="0"/>
    <s v="food/food trucks"/>
    <x v="0"/>
    <x v="0"/>
  </r>
  <r>
    <n v="300"/>
    <s v="Cooke PLC"/>
    <s v="Focused executive core"/>
    <n v="100"/>
    <x v="297"/>
    <x v="0"/>
    <n v="5"/>
    <n v="5"/>
    <n v="1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x v="298"/>
    <x v="1"/>
    <n v="1344.6666666666667"/>
    <n v="41.023728813559323"/>
    <n v="295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x v="299"/>
    <x v="0"/>
    <n v="31.844940867279899"/>
    <n v="98.914285714285711"/>
    <n v="245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x v="300"/>
    <x v="0"/>
    <n v="82.617647058823536"/>
    <n v="87.78125"/>
    <n v="32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x v="301"/>
    <x v="1"/>
    <n v="546.14285714285722"/>
    <n v="80.767605633802816"/>
    <n v="142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x v="302"/>
    <x v="1"/>
    <n v="286.21428571428572"/>
    <n v="94.28235294117647"/>
    <n v="85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x v="303"/>
    <x v="0"/>
    <n v="7.9076923076923071"/>
    <n v="73.428571428571431"/>
    <n v="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x v="304"/>
    <x v="1"/>
    <n v="132.13677811550153"/>
    <n v="65.968133535660087"/>
    <n v="659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x v="305"/>
    <x v="0"/>
    <n v="74.077834179357026"/>
    <n v="109.04109589041096"/>
    <n v="803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x v="306"/>
    <x v="3"/>
    <n v="75.292682926829272"/>
    <n v="41.16"/>
    <n v="75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x v="307"/>
    <x v="0"/>
    <n v="20.333333333333332"/>
    <n v="99.125"/>
    <n v="16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x v="308"/>
    <x v="1"/>
    <n v="203.36507936507937"/>
    <n v="105.88429752066116"/>
    <n v="121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x v="309"/>
    <x v="1"/>
    <n v="310.2284263959391"/>
    <n v="48.996525921966864"/>
    <n v="3742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x v="310"/>
    <x v="1"/>
    <n v="395.31818181818181"/>
    <n v="39"/>
    <n v="223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x v="311"/>
    <x v="1"/>
    <n v="294.71428571428572"/>
    <n v="31.022556390977442"/>
    <n v="133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x v="312"/>
    <x v="0"/>
    <n v="33.89473684210526"/>
    <n v="103.87096774193549"/>
    <n v="31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x v="313"/>
    <x v="0"/>
    <n v="66.677083333333329"/>
    <n v="59.268518518518519"/>
    <n v="108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x v="314"/>
    <x v="0"/>
    <n v="19.227272727272727"/>
    <n v="42.3"/>
    <n v="30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x v="315"/>
    <x v="0"/>
    <n v="15.842105263157894"/>
    <n v="53.117647058823529"/>
    <n v="17"/>
    <x v="1"/>
    <s v="USD"/>
    <x v="305"/>
    <n v="1392530400"/>
    <b v="0"/>
    <b v="0"/>
    <s v="music/rock"/>
    <x v="1"/>
    <x v="1"/>
  </r>
  <r>
    <n v="319"/>
    <s v="Mills Group"/>
    <s v="Advanced empowering matrix"/>
    <n v="8400"/>
    <x v="316"/>
    <x v="3"/>
    <n v="38.702380952380956"/>
    <n v="50.796875"/>
    <n v="64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x v="317"/>
    <x v="0"/>
    <n v="9.5876777251184837"/>
    <n v="101.15"/>
    <n v="80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x v="318"/>
    <x v="0"/>
    <n v="94.144366197183089"/>
    <n v="65.000810372771468"/>
    <n v="2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x v="319"/>
    <x v="1"/>
    <n v="166.56234096692114"/>
    <n v="37.998645510835914"/>
    <n v="516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x v="320"/>
    <x v="0"/>
    <n v="24.134831460674157"/>
    <n v="82.615384615384613"/>
    <n v="26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x v="321"/>
    <x v="1"/>
    <n v="164.05633802816902"/>
    <n v="37.941368078175898"/>
    <n v="307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x v="322"/>
    <x v="0"/>
    <n v="90.723076923076931"/>
    <n v="80.780821917808225"/>
    <n v="7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x v="323"/>
    <x v="0"/>
    <n v="46.194444444444443"/>
    <n v="25.984375"/>
    <n v="12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x v="324"/>
    <x v="0"/>
    <n v="38.53846153846154"/>
    <n v="30.363636363636363"/>
    <n v="3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x v="325"/>
    <x v="1"/>
    <n v="133.56231003039514"/>
    <n v="54.004916018025398"/>
    <n v="244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x v="326"/>
    <x v="2"/>
    <n v="22.896588486140725"/>
    <n v="101.78672985781991"/>
    <n v="21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x v="327"/>
    <x v="1"/>
    <n v="184.95548961424333"/>
    <n v="45.003610108303249"/>
    <n v="138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x v="328"/>
    <x v="1"/>
    <n v="443.72727272727275"/>
    <n v="77.068421052631578"/>
    <n v="190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x v="329"/>
    <x v="1"/>
    <n v="199.9806763285024"/>
    <n v="88.076595744680844"/>
    <n v="470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x v="330"/>
    <x v="1"/>
    <n v="123.95833333333333"/>
    <n v="47.035573122529641"/>
    <n v="253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x v="331"/>
    <x v="1"/>
    <n v="186.61329305135951"/>
    <n v="110.99550763701707"/>
    <n v="1113"/>
    <x v="1"/>
    <s v="USD"/>
    <x v="32"/>
    <n v="1516168800"/>
    <b v="0"/>
    <b v="0"/>
    <s v="music/rock"/>
    <x v="1"/>
    <x v="1"/>
  </r>
  <r>
    <n v="335"/>
    <s v="Jordan-Acosta"/>
    <s v="Operative uniform hub"/>
    <n v="173800"/>
    <x v="332"/>
    <x v="1"/>
    <n v="114.28538550057536"/>
    <n v="87.003066141042481"/>
    <n v="228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x v="333"/>
    <x v="0"/>
    <n v="97.032531824611041"/>
    <n v="63.994402985074629"/>
    <n v="107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x v="334"/>
    <x v="1"/>
    <n v="122.81904761904762"/>
    <n v="105.9945205479452"/>
    <n v="1095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x v="335"/>
    <x v="1"/>
    <n v="179.14326647564468"/>
    <n v="73.989349112426041"/>
    <n v="1690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x v="336"/>
    <x v="3"/>
    <n v="79.951577402787962"/>
    <n v="84.02004626060139"/>
    <n v="129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x v="337"/>
    <x v="0"/>
    <n v="94.242587601078171"/>
    <n v="88.966921119592882"/>
    <n v="393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x v="338"/>
    <x v="0"/>
    <n v="84.669291338582681"/>
    <n v="76.990453460620529"/>
    <n v="1257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x v="339"/>
    <x v="0"/>
    <n v="66.521920668058456"/>
    <n v="97.146341463414629"/>
    <n v="328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x v="340"/>
    <x v="0"/>
    <n v="53.922222222222224"/>
    <n v="33.013605442176868"/>
    <n v="147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x v="341"/>
    <x v="0"/>
    <n v="41.983299595141702"/>
    <n v="99.950602409638549"/>
    <n v="830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x v="342"/>
    <x v="0"/>
    <n v="14.69479695431472"/>
    <n v="69.966767371601208"/>
    <n v="331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x v="343"/>
    <x v="0"/>
    <n v="34.475000000000001"/>
    <n v="110.32"/>
    <n v="2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x v="344"/>
    <x v="1"/>
    <n v="1400.7777777777778"/>
    <n v="66.005235602094245"/>
    <n v="191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x v="345"/>
    <x v="0"/>
    <n v="71.770351758793964"/>
    <n v="41.005742176284812"/>
    <n v="3483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x v="346"/>
    <x v="0"/>
    <n v="53.074115044247783"/>
    <n v="103.96316359696641"/>
    <n v="923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x v="297"/>
    <x v="0"/>
    <n v="5"/>
    <n v="5"/>
    <n v="1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x v="347"/>
    <x v="1"/>
    <n v="127.70715249662618"/>
    <n v="47.009935419771487"/>
    <n v="2013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x v="348"/>
    <x v="0"/>
    <n v="34.892857142857139"/>
    <n v="29.606060606060606"/>
    <n v="33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x v="349"/>
    <x v="1"/>
    <n v="410.59821428571428"/>
    <n v="81.010569583088667"/>
    <n v="1703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x v="350"/>
    <x v="1"/>
    <n v="123.73770491803278"/>
    <n v="94.35"/>
    <n v="80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x v="351"/>
    <x v="2"/>
    <n v="58.973684210526315"/>
    <n v="26.058139534883722"/>
    <n v="8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x v="352"/>
    <x v="0"/>
    <n v="36.892473118279568"/>
    <n v="85.775000000000006"/>
    <n v="40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x v="353"/>
    <x v="1"/>
    <n v="184.91304347826087"/>
    <n v="103.73170731707317"/>
    <n v="41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x v="354"/>
    <x v="0"/>
    <n v="11.814432989690722"/>
    <n v="49.826086956521742"/>
    <n v="2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x v="355"/>
    <x v="1"/>
    <n v="298.7"/>
    <n v="63.893048128342244"/>
    <n v="187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x v="356"/>
    <x v="1"/>
    <n v="226.35175879396985"/>
    <n v="47.002434782608695"/>
    <n v="287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x v="357"/>
    <x v="1"/>
    <n v="173.56363636363636"/>
    <n v="108.47727272727273"/>
    <n v="8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x v="358"/>
    <x v="1"/>
    <n v="371.75675675675677"/>
    <n v="72.015706806282722"/>
    <n v="191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x v="359"/>
    <x v="1"/>
    <n v="160.19230769230771"/>
    <n v="59.928057553956833"/>
    <n v="139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x v="360"/>
    <x v="1"/>
    <n v="1616.3333333333335"/>
    <n v="78.209677419354833"/>
    <n v="186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x v="361"/>
    <x v="1"/>
    <n v="733.4375"/>
    <n v="104.77678571428571"/>
    <n v="11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x v="362"/>
    <x v="1"/>
    <n v="592.11111111111109"/>
    <n v="105.52475247524752"/>
    <n v="10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x v="363"/>
    <x v="0"/>
    <n v="18.888888888888889"/>
    <n v="24.933333333333334"/>
    <n v="7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x v="364"/>
    <x v="1"/>
    <n v="276.80769230769232"/>
    <n v="69.873786407766985"/>
    <n v="206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x v="365"/>
    <x v="1"/>
    <n v="273.01851851851848"/>
    <n v="95.733766233766232"/>
    <n v="154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x v="366"/>
    <x v="1"/>
    <n v="159.36331255565449"/>
    <n v="29.997485752598056"/>
    <n v="596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x v="367"/>
    <x v="0"/>
    <n v="67.869978858350947"/>
    <n v="59.011948529411768"/>
    <n v="217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x v="211"/>
    <x v="1"/>
    <n v="1591.5555555555554"/>
    <n v="84.757396449704146"/>
    <n v="169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x v="368"/>
    <x v="1"/>
    <n v="730.18222222222221"/>
    <n v="78.010921177587846"/>
    <n v="210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x v="369"/>
    <x v="0"/>
    <n v="13.185782556750297"/>
    <n v="50.05215419501134"/>
    <n v="441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x v="370"/>
    <x v="0"/>
    <n v="54.777777777777779"/>
    <n v="59.16"/>
    <n v="2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x v="371"/>
    <x v="1"/>
    <n v="361.02941176470591"/>
    <n v="93.702290076335885"/>
    <n v="131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x v="372"/>
    <x v="0"/>
    <n v="10.257545271629779"/>
    <n v="40.14173228346457"/>
    <n v="12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x v="373"/>
    <x v="0"/>
    <n v="13.962962962962964"/>
    <n v="70.090140845070422"/>
    <n v="355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x v="374"/>
    <x v="0"/>
    <n v="40.444444444444443"/>
    <n v="66.181818181818187"/>
    <n v="44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x v="375"/>
    <x v="1"/>
    <n v="160.32"/>
    <n v="47.714285714285715"/>
    <n v="84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x v="376"/>
    <x v="1"/>
    <n v="183.9433962264151"/>
    <n v="62.896774193548389"/>
    <n v="155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x v="377"/>
    <x v="0"/>
    <n v="63.769230769230766"/>
    <n v="86.611940298507463"/>
    <n v="67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x v="378"/>
    <x v="1"/>
    <n v="225.38095238095238"/>
    <n v="75.126984126984127"/>
    <n v="189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x v="379"/>
    <x v="1"/>
    <n v="172.00961538461539"/>
    <n v="41.004167534903104"/>
    <n v="4799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x v="380"/>
    <x v="1"/>
    <n v="146.16709511568124"/>
    <n v="50.007915567282325"/>
    <n v="1137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x v="381"/>
    <x v="0"/>
    <n v="76.42361623616236"/>
    <n v="96.960674157303373"/>
    <n v="1068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x v="382"/>
    <x v="0"/>
    <n v="39.261467889908261"/>
    <n v="100.93160377358491"/>
    <n v="424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x v="383"/>
    <x v="3"/>
    <n v="11.270034843205574"/>
    <n v="89.227586206896547"/>
    <n v="145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x v="384"/>
    <x v="1"/>
    <n v="122.11084337349398"/>
    <n v="87.979166666666671"/>
    <n v="1152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x v="385"/>
    <x v="1"/>
    <n v="186.54166666666669"/>
    <n v="89.54"/>
    <n v="50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x v="386"/>
    <x v="0"/>
    <n v="7.2731788079470201"/>
    <n v="29.09271523178808"/>
    <n v="151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x v="387"/>
    <x v="0"/>
    <n v="65.642371234207957"/>
    <n v="42.006218905472636"/>
    <n v="1608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x v="388"/>
    <x v="1"/>
    <n v="228.96178343949046"/>
    <n v="47.004903563255965"/>
    <n v="3059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x v="389"/>
    <x v="1"/>
    <n v="469.37499999999994"/>
    <n v="110.44117647058823"/>
    <n v="3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x v="390"/>
    <x v="1"/>
    <n v="130.11267605633802"/>
    <n v="41.990909090909092"/>
    <n v="220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x v="391"/>
    <x v="1"/>
    <n v="167.05422993492408"/>
    <n v="48.012468827930178"/>
    <n v="1604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x v="392"/>
    <x v="1"/>
    <n v="173.8641975308642"/>
    <n v="31.019823788546255"/>
    <n v="454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x v="393"/>
    <x v="1"/>
    <n v="717.76470588235293"/>
    <n v="99.203252032520325"/>
    <n v="123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x v="394"/>
    <x v="0"/>
    <n v="63.850976361767728"/>
    <n v="66.022316684378325"/>
    <n v="941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x v="50"/>
    <x v="0"/>
    <n v="2"/>
    <n v="2"/>
    <n v="1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x v="395"/>
    <x v="1"/>
    <n v="1530.2222222222222"/>
    <n v="46.060200668896321"/>
    <n v="299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x v="396"/>
    <x v="0"/>
    <n v="40.356164383561641"/>
    <n v="73.650000000000006"/>
    <n v="40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x v="397"/>
    <x v="0"/>
    <n v="86.220633299284984"/>
    <n v="55.99336650082919"/>
    <n v="3015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x v="398"/>
    <x v="1"/>
    <n v="315.58486707566465"/>
    <n v="68.985695127402778"/>
    <n v="2237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x v="399"/>
    <x v="0"/>
    <n v="89.618243243243242"/>
    <n v="60.981609195402299"/>
    <n v="435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x v="400"/>
    <x v="1"/>
    <n v="182.14503816793894"/>
    <n v="110.98139534883721"/>
    <n v="645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x v="401"/>
    <x v="1"/>
    <n v="355.88235294117646"/>
    <n v="25"/>
    <n v="484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x v="402"/>
    <x v="1"/>
    <n v="131.83695652173913"/>
    <n v="78.759740259740255"/>
    <n v="154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x v="403"/>
    <x v="0"/>
    <n v="46.315634218289084"/>
    <n v="87.960784313725483"/>
    <n v="714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x v="404"/>
    <x v="2"/>
    <n v="36.132726089785294"/>
    <n v="49.987398739873989"/>
    <n v="1111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x v="405"/>
    <x v="1"/>
    <n v="104.62820512820512"/>
    <n v="99.524390243902445"/>
    <n v="8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x v="406"/>
    <x v="1"/>
    <n v="668.85714285714289"/>
    <n v="104.82089552238806"/>
    <n v="134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x v="407"/>
    <x v="2"/>
    <n v="62.072823218997364"/>
    <n v="108.01469237832875"/>
    <n v="1089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x v="408"/>
    <x v="0"/>
    <n v="84.699787460148784"/>
    <n v="28.998544660724033"/>
    <n v="5497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x v="409"/>
    <x v="0"/>
    <n v="11.059030837004405"/>
    <n v="30.028708133971293"/>
    <n v="418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x v="410"/>
    <x v="0"/>
    <n v="43.838781575037146"/>
    <n v="41.005559416261292"/>
    <n v="1439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x v="411"/>
    <x v="0"/>
    <n v="55.470588235294116"/>
    <n v="62.866666666666667"/>
    <n v="15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x v="412"/>
    <x v="0"/>
    <n v="57.399511301160658"/>
    <n v="47.005002501250623"/>
    <n v="1999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x v="413"/>
    <x v="1"/>
    <n v="123.43497363796135"/>
    <n v="26.997693638285604"/>
    <n v="5203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x v="414"/>
    <x v="1"/>
    <n v="128.46"/>
    <n v="68.329787234042556"/>
    <n v="94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x v="415"/>
    <x v="0"/>
    <n v="63.989361702127653"/>
    <n v="50.974576271186443"/>
    <n v="118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x v="416"/>
    <x v="1"/>
    <n v="127.29885057471265"/>
    <n v="54.024390243902438"/>
    <n v="205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x v="417"/>
    <x v="0"/>
    <n v="10.638024357239512"/>
    <n v="97.055555555555557"/>
    <n v="162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x v="418"/>
    <x v="0"/>
    <n v="40.470588235294116"/>
    <n v="24.867469879518072"/>
    <n v="83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x v="419"/>
    <x v="1"/>
    <n v="287.66666666666663"/>
    <n v="84.423913043478265"/>
    <n v="9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x v="420"/>
    <x v="1"/>
    <n v="572.94444444444446"/>
    <n v="47.091324200913242"/>
    <n v="21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x v="421"/>
    <x v="1"/>
    <n v="112.90429799426933"/>
    <n v="77.996041171813147"/>
    <n v="2526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x v="422"/>
    <x v="0"/>
    <n v="46.387573964497044"/>
    <n v="62.967871485943775"/>
    <n v="74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x v="423"/>
    <x v="3"/>
    <n v="90.675916230366497"/>
    <n v="81.006080449017773"/>
    <n v="2138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x v="424"/>
    <x v="0"/>
    <n v="67.740740740740748"/>
    <n v="65.321428571428569"/>
    <n v="84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x v="425"/>
    <x v="1"/>
    <n v="192.49019607843135"/>
    <n v="104.43617021276596"/>
    <n v="9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x v="426"/>
    <x v="0"/>
    <n v="82.714285714285722"/>
    <n v="69.989010989010993"/>
    <n v="91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x v="427"/>
    <x v="0"/>
    <n v="54.163920922570021"/>
    <n v="83.023989898989896"/>
    <n v="79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x v="315"/>
    <x v="3"/>
    <n v="16.722222222222221"/>
    <n v="90.3"/>
    <n v="10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x v="428"/>
    <x v="1"/>
    <n v="116.87664041994749"/>
    <n v="103.98131932282546"/>
    <n v="1713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x v="429"/>
    <x v="1"/>
    <n v="1052.1538461538462"/>
    <n v="54.931726907630519"/>
    <n v="24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x v="430"/>
    <x v="1"/>
    <n v="123.07407407407408"/>
    <n v="51.921875"/>
    <n v="1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x v="431"/>
    <x v="1"/>
    <n v="178.63855421686748"/>
    <n v="60.02834008097166"/>
    <n v="247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x v="432"/>
    <x v="1"/>
    <n v="355.28169014084506"/>
    <n v="44.003488879197555"/>
    <n v="2293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x v="433"/>
    <x v="1"/>
    <n v="161.90634146341463"/>
    <n v="53.003513254551258"/>
    <n v="3131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x v="434"/>
    <x v="0"/>
    <n v="24.914285714285715"/>
    <n v="54.5"/>
    <n v="32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x v="435"/>
    <x v="1"/>
    <n v="198.72222222222223"/>
    <n v="75.04195804195804"/>
    <n v="143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x v="436"/>
    <x v="3"/>
    <n v="34.752688172043008"/>
    <n v="35.911111111111111"/>
    <n v="90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x v="437"/>
    <x v="1"/>
    <n v="176.41935483870967"/>
    <n v="36.952702702702702"/>
    <n v="296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x v="438"/>
    <x v="1"/>
    <n v="511.38095238095235"/>
    <n v="63.170588235294119"/>
    <n v="170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x v="439"/>
    <x v="0"/>
    <n v="82.044117647058826"/>
    <n v="29.99462365591398"/>
    <n v="186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x v="440"/>
    <x v="3"/>
    <n v="24.326030927835053"/>
    <n v="86"/>
    <n v="439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x v="441"/>
    <x v="0"/>
    <n v="50.482758620689658"/>
    <n v="75.014876033057845"/>
    <n v="6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x v="442"/>
    <x v="1"/>
    <n v="967"/>
    <n v="101.19767441860465"/>
    <n v="86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x v="443"/>
    <x v="0"/>
    <n v="4"/>
    <n v="4"/>
    <n v="1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x v="444"/>
    <x v="1"/>
    <n v="122.84501347708894"/>
    <n v="29.001272669424118"/>
    <n v="6286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x v="445"/>
    <x v="0"/>
    <n v="63.4375"/>
    <n v="98.225806451612897"/>
    <n v="31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x v="446"/>
    <x v="0"/>
    <n v="56.331688596491226"/>
    <n v="87.001693480101608"/>
    <n v="1181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x v="447"/>
    <x v="0"/>
    <n v="44.074999999999996"/>
    <n v="45.205128205128204"/>
    <n v="39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x v="448"/>
    <x v="1"/>
    <n v="118.37253218884121"/>
    <n v="37.001341561577675"/>
    <n v="372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x v="449"/>
    <x v="1"/>
    <n v="104.1243169398907"/>
    <n v="94.976947040498445"/>
    <n v="160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x v="450"/>
    <x v="0"/>
    <n v="26.640000000000004"/>
    <n v="28.956521739130434"/>
    <n v="4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x v="451"/>
    <x v="1"/>
    <n v="351.20118343195264"/>
    <n v="55.993396226415094"/>
    <n v="2120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x v="452"/>
    <x v="0"/>
    <n v="90.063492063492063"/>
    <n v="54.038095238095238"/>
    <n v="105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x v="453"/>
    <x v="1"/>
    <n v="171.625"/>
    <n v="82.38"/>
    <n v="50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x v="454"/>
    <x v="1"/>
    <n v="141.04655870445345"/>
    <n v="66.997115384615384"/>
    <n v="2080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x v="455"/>
    <x v="0"/>
    <n v="30.57944915254237"/>
    <n v="107.91401869158878"/>
    <n v="535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x v="456"/>
    <x v="1"/>
    <n v="108.16455696202532"/>
    <n v="69.009501187648453"/>
    <n v="21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x v="457"/>
    <x v="1"/>
    <n v="133.45505617977528"/>
    <n v="39.006568144499177"/>
    <n v="2436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x v="458"/>
    <x v="1"/>
    <n v="187.85106382978722"/>
    <n v="110.3625"/>
    <n v="80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x v="459"/>
    <x v="1"/>
    <n v="332"/>
    <n v="94.857142857142861"/>
    <n v="42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x v="460"/>
    <x v="1"/>
    <n v="575.21428571428578"/>
    <n v="57.935251798561154"/>
    <n v="139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x v="461"/>
    <x v="0"/>
    <n v="40.5"/>
    <n v="101.25"/>
    <n v="16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x v="462"/>
    <x v="1"/>
    <n v="184.42857142857144"/>
    <n v="64.95597484276729"/>
    <n v="15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x v="463"/>
    <x v="1"/>
    <n v="285.80555555555554"/>
    <n v="27.00524934383202"/>
    <n v="38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x v="464"/>
    <x v="1"/>
    <n v="319"/>
    <n v="50.97422680412371"/>
    <n v="194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x v="465"/>
    <x v="0"/>
    <n v="39.234070221066318"/>
    <n v="104.94260869565217"/>
    <n v="575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x v="466"/>
    <x v="1"/>
    <n v="178.14000000000001"/>
    <n v="84.028301886792448"/>
    <n v="106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x v="75"/>
    <x v="1"/>
    <n v="365.15"/>
    <n v="102.85915492957747"/>
    <n v="142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x v="467"/>
    <x v="1"/>
    <n v="113.94594594594594"/>
    <n v="39.962085308056871"/>
    <n v="21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x v="468"/>
    <x v="0"/>
    <n v="29.828720626631856"/>
    <n v="51.001785714285717"/>
    <n v="1120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x v="469"/>
    <x v="0"/>
    <n v="54.270588235294113"/>
    <n v="40.823008849557525"/>
    <n v="113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x v="470"/>
    <x v="1"/>
    <n v="236.34156976744185"/>
    <n v="58.999637155297535"/>
    <n v="2756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x v="471"/>
    <x v="1"/>
    <n v="512.91666666666663"/>
    <n v="71.156069364161851"/>
    <n v="173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x v="472"/>
    <x v="1"/>
    <n v="100.65116279069768"/>
    <n v="99.494252873563212"/>
    <n v="87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x v="473"/>
    <x v="0"/>
    <n v="81.348423194303152"/>
    <n v="103.98634590377114"/>
    <n v="1538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x v="474"/>
    <x v="0"/>
    <n v="16.404761904761905"/>
    <n v="76.555555555555557"/>
    <n v="9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x v="475"/>
    <x v="0"/>
    <n v="52.774617067833695"/>
    <n v="87.068592057761734"/>
    <n v="55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x v="476"/>
    <x v="1"/>
    <n v="260.20608108108109"/>
    <n v="48.99554707379135"/>
    <n v="1572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x v="477"/>
    <x v="0"/>
    <n v="30.73289183222958"/>
    <n v="42.969135802469133"/>
    <n v="648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x v="478"/>
    <x v="0"/>
    <n v="13.5"/>
    <n v="33.428571428571431"/>
    <n v="2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x v="479"/>
    <x v="1"/>
    <n v="178.62556663644605"/>
    <n v="83.982949701619773"/>
    <n v="2346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x v="480"/>
    <x v="1"/>
    <n v="220.0566037735849"/>
    <n v="101.41739130434783"/>
    <n v="11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x v="481"/>
    <x v="1"/>
    <n v="101.5108695652174"/>
    <n v="109.87058823529412"/>
    <n v="85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x v="482"/>
    <x v="1"/>
    <n v="191.5"/>
    <n v="31.916666666666668"/>
    <n v="144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x v="483"/>
    <x v="1"/>
    <n v="305.34683098591546"/>
    <n v="70.993450675399103"/>
    <n v="244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x v="484"/>
    <x v="3"/>
    <n v="23.995287958115181"/>
    <n v="77.026890756302521"/>
    <n v="595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x v="485"/>
    <x v="1"/>
    <n v="723.77777777777771"/>
    <n v="101.78125"/>
    <n v="64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x v="486"/>
    <x v="1"/>
    <n v="547.36"/>
    <n v="51.059701492537314"/>
    <n v="268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x v="487"/>
    <x v="1"/>
    <n v="414.49999999999994"/>
    <n v="68.02051282051282"/>
    <n v="195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x v="488"/>
    <x v="0"/>
    <n v="0.90696409140369971"/>
    <n v="30.87037037037037"/>
    <n v="54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x v="489"/>
    <x v="0"/>
    <n v="34.173469387755098"/>
    <n v="27.908333333333335"/>
    <n v="120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x v="490"/>
    <x v="0"/>
    <n v="23.948810754912099"/>
    <n v="79.994818652849744"/>
    <n v="579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x v="491"/>
    <x v="0"/>
    <n v="48.072649572649574"/>
    <n v="38.003378378378379"/>
    <n v="2072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x v="0"/>
    <x v="0"/>
    <n v="0"/>
    <s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x v="492"/>
    <x v="0"/>
    <n v="70.145182291666657"/>
    <n v="59.990534521158132"/>
    <n v="1796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x v="493"/>
    <x v="1"/>
    <n v="529.92307692307691"/>
    <n v="37.037634408602152"/>
    <n v="186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x v="494"/>
    <x v="1"/>
    <n v="180.32549019607845"/>
    <n v="99.963043478260872"/>
    <n v="460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x v="495"/>
    <x v="0"/>
    <n v="92.320000000000007"/>
    <n v="111.6774193548387"/>
    <n v="62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x v="496"/>
    <x v="0"/>
    <n v="13.901001112347053"/>
    <n v="36.014409221902014"/>
    <n v="347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x v="497"/>
    <x v="1"/>
    <n v="927.07777777777767"/>
    <n v="66.010284810126578"/>
    <n v="252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x v="498"/>
    <x v="0"/>
    <n v="39.857142857142861"/>
    <n v="44.05263157894737"/>
    <n v="19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x v="499"/>
    <x v="1"/>
    <n v="112.22929936305732"/>
    <n v="52.999726551818434"/>
    <n v="3657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x v="500"/>
    <x v="0"/>
    <n v="70.925816023738875"/>
    <n v="95"/>
    <n v="1258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x v="501"/>
    <x v="1"/>
    <n v="119.08974358974358"/>
    <n v="70.908396946564892"/>
    <n v="13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x v="502"/>
    <x v="0"/>
    <n v="24.017591339648174"/>
    <n v="98.060773480662988"/>
    <n v="362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x v="503"/>
    <x v="1"/>
    <n v="139.31868131868131"/>
    <n v="53.046025104602514"/>
    <n v="23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x v="504"/>
    <x v="3"/>
    <n v="39.277108433734945"/>
    <n v="93.142857142857139"/>
    <n v="35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x v="505"/>
    <x v="3"/>
    <n v="22.439077144917089"/>
    <n v="58.945075757575758"/>
    <n v="528"/>
    <x v="5"/>
    <s v="CHF"/>
    <x v="481"/>
    <n v="1386741600"/>
    <b v="0"/>
    <b v="1"/>
    <s v="music/rock"/>
    <x v="1"/>
    <x v="1"/>
  </r>
  <r>
    <n v="515"/>
    <s v="Cox LLC"/>
    <s v="Phased 24hour flexibility"/>
    <n v="8600"/>
    <x v="506"/>
    <x v="0"/>
    <n v="55.779069767441861"/>
    <n v="36.067669172932334"/>
    <n v="133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x v="507"/>
    <x v="0"/>
    <n v="42.523125996810208"/>
    <n v="63.030732860520096"/>
    <n v="84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x v="508"/>
    <x v="1"/>
    <n v="112.00000000000001"/>
    <n v="84.717948717948715"/>
    <n v="78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x v="509"/>
    <x v="0"/>
    <n v="7.0681818181818183"/>
    <n v="62.2"/>
    <n v="10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x v="510"/>
    <x v="1"/>
    <n v="101.74563871693867"/>
    <n v="101.97518330513255"/>
    <n v="1773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x v="511"/>
    <x v="1"/>
    <n v="425.75"/>
    <n v="106.4375"/>
    <n v="32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x v="512"/>
    <x v="1"/>
    <n v="145.53947368421052"/>
    <n v="29.975609756097562"/>
    <n v="369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x v="513"/>
    <x v="0"/>
    <n v="32.453465346534657"/>
    <n v="85.806282722513089"/>
    <n v="19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x v="514"/>
    <x v="1"/>
    <n v="700.33333333333326"/>
    <n v="70.82022471910112"/>
    <n v="89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x v="515"/>
    <x v="0"/>
    <n v="83.904860392967933"/>
    <n v="40.998484082870135"/>
    <n v="1979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x v="516"/>
    <x v="0"/>
    <n v="84.19047619047619"/>
    <n v="28.063492063492063"/>
    <n v="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x v="517"/>
    <x v="1"/>
    <n v="155.95180722891567"/>
    <n v="88.054421768707485"/>
    <n v="147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x v="518"/>
    <x v="0"/>
    <n v="99.619450317124731"/>
    <n v="31"/>
    <n v="6080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x v="519"/>
    <x v="0"/>
    <n v="80.300000000000011"/>
    <n v="90.337500000000006"/>
    <n v="80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x v="520"/>
    <x v="0"/>
    <n v="11.254901960784313"/>
    <n v="63.777777777777779"/>
    <n v="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x v="521"/>
    <x v="0"/>
    <n v="91.740952380952379"/>
    <n v="53.995515695067262"/>
    <n v="178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x v="522"/>
    <x v="2"/>
    <n v="95.521156936261391"/>
    <n v="48.993956043956047"/>
    <n v="3640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x v="523"/>
    <x v="1"/>
    <n v="502.87499999999994"/>
    <n v="63.857142857142854"/>
    <n v="12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x v="524"/>
    <x v="1"/>
    <n v="159.24394463667818"/>
    <n v="82.996393146979258"/>
    <n v="221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x v="525"/>
    <x v="0"/>
    <n v="15.022446689113355"/>
    <n v="55.08230452674897"/>
    <n v="243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x v="526"/>
    <x v="1"/>
    <n v="482.03846153846149"/>
    <n v="62.044554455445542"/>
    <n v="20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x v="527"/>
    <x v="1"/>
    <n v="149.96938775510205"/>
    <n v="104.97857142857143"/>
    <n v="140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x v="528"/>
    <x v="1"/>
    <n v="117.22156398104266"/>
    <n v="94.044676806083643"/>
    <n v="1052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x v="529"/>
    <x v="0"/>
    <n v="37.695968274950431"/>
    <n v="44.007716049382715"/>
    <n v="1296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x v="530"/>
    <x v="0"/>
    <n v="72.653061224489804"/>
    <n v="92.467532467532465"/>
    <n v="7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x v="531"/>
    <x v="1"/>
    <n v="265.98113207547169"/>
    <n v="57.072874493927124"/>
    <n v="24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x v="532"/>
    <x v="0"/>
    <n v="24.205617977528089"/>
    <n v="109.07848101265823"/>
    <n v="395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x v="533"/>
    <x v="0"/>
    <n v="2.5064935064935066"/>
    <n v="39.387755102040813"/>
    <n v="4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x v="534"/>
    <x v="0"/>
    <n v="16.329799764428738"/>
    <n v="77.022222222222226"/>
    <n v="180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x v="535"/>
    <x v="1"/>
    <n v="276.5"/>
    <n v="92.166666666666671"/>
    <n v="84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x v="536"/>
    <x v="0"/>
    <n v="88.803571428571431"/>
    <n v="61.007063197026021"/>
    <n v="269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x v="537"/>
    <x v="1"/>
    <n v="163.57142857142856"/>
    <n v="78.068181818181813"/>
    <n v="88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x v="538"/>
    <x v="1"/>
    <n v="969"/>
    <n v="80.75"/>
    <n v="156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x v="539"/>
    <x v="1"/>
    <n v="270.91376701966715"/>
    <n v="59.991289782244557"/>
    <n v="2985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x v="540"/>
    <x v="1"/>
    <n v="284.21355932203392"/>
    <n v="110.03018372703411"/>
    <n v="762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x v="443"/>
    <x v="3"/>
    <n v="4"/>
    <n v="4"/>
    <n v="1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x v="541"/>
    <x v="0"/>
    <n v="58.6329816768462"/>
    <n v="37.99856063332134"/>
    <n v="2779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x v="542"/>
    <x v="0"/>
    <n v="98.51111111111112"/>
    <n v="96.369565217391298"/>
    <n v="92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x v="543"/>
    <x v="0"/>
    <n v="43.975381008206334"/>
    <n v="72.978599221789878"/>
    <n v="102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x v="544"/>
    <x v="1"/>
    <n v="151.66315789473683"/>
    <n v="26.007220216606498"/>
    <n v="554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x v="545"/>
    <x v="1"/>
    <n v="223.63492063492063"/>
    <n v="104.36296296296297"/>
    <n v="135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x v="546"/>
    <x v="1"/>
    <n v="239.75"/>
    <n v="102.18852459016394"/>
    <n v="122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x v="547"/>
    <x v="1"/>
    <n v="199.33333333333334"/>
    <n v="54.117647058823529"/>
    <n v="22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x v="548"/>
    <x v="1"/>
    <n v="137.34482758620689"/>
    <n v="63.222222222222221"/>
    <n v="126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x v="549"/>
    <x v="1"/>
    <n v="100.9696106362773"/>
    <n v="104.03228962818004"/>
    <n v="1022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x v="550"/>
    <x v="1"/>
    <n v="794.16"/>
    <n v="49.994334277620396"/>
    <n v="3177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x v="551"/>
    <x v="1"/>
    <n v="369.7"/>
    <n v="56.015151515151516"/>
    <n v="198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x v="314"/>
    <x v="0"/>
    <n v="12.818181818181817"/>
    <n v="48.807692307692307"/>
    <n v="2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x v="552"/>
    <x v="1"/>
    <n v="138.02702702702703"/>
    <n v="60.082352941176474"/>
    <n v="85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x v="553"/>
    <x v="0"/>
    <n v="83.813278008298752"/>
    <n v="78.990502793296088"/>
    <n v="1790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x v="554"/>
    <x v="1"/>
    <n v="204.60063224446787"/>
    <n v="53.99499443826474"/>
    <n v="3596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x v="555"/>
    <x v="0"/>
    <n v="44.344086021505376"/>
    <n v="111.45945945945945"/>
    <n v="37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x v="556"/>
    <x v="1"/>
    <n v="218.60294117647058"/>
    <n v="60.922131147540981"/>
    <n v="244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x v="557"/>
    <x v="1"/>
    <n v="186.03314917127071"/>
    <n v="26.0015444015444"/>
    <n v="5180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x v="558"/>
    <x v="1"/>
    <n v="237.33830845771143"/>
    <n v="80.993208828522924"/>
    <n v="589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x v="559"/>
    <x v="1"/>
    <n v="305.65384615384613"/>
    <n v="34.995963302752294"/>
    <n v="272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x v="560"/>
    <x v="0"/>
    <n v="94.142857142857139"/>
    <n v="94.142857142857139"/>
    <n v="35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x v="561"/>
    <x v="3"/>
    <n v="54.400000000000006"/>
    <n v="52.085106382978722"/>
    <n v="94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x v="562"/>
    <x v="1"/>
    <n v="111.88059701492537"/>
    <n v="24.986666666666668"/>
    <n v="300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x v="563"/>
    <x v="1"/>
    <n v="369.14814814814815"/>
    <n v="69.215277777777771"/>
    <n v="144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x v="564"/>
    <x v="0"/>
    <n v="62.930372148859547"/>
    <n v="93.944444444444443"/>
    <n v="558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x v="565"/>
    <x v="0"/>
    <n v="64.927835051546396"/>
    <n v="98.40625"/>
    <n v="64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x v="566"/>
    <x v="3"/>
    <n v="18.853658536585368"/>
    <n v="41.783783783783782"/>
    <n v="37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x v="567"/>
    <x v="0"/>
    <n v="16.754404145077721"/>
    <n v="65.991836734693877"/>
    <n v="24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x v="568"/>
    <x v="1"/>
    <n v="101.11290322580646"/>
    <n v="72.05747126436782"/>
    <n v="87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x v="569"/>
    <x v="1"/>
    <n v="341.5022831050228"/>
    <n v="48.003209242618745"/>
    <n v="3116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x v="570"/>
    <x v="0"/>
    <n v="64.016666666666666"/>
    <n v="54.098591549295776"/>
    <n v="7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x v="571"/>
    <x v="0"/>
    <n v="52.080459770114942"/>
    <n v="107.88095238095238"/>
    <n v="42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x v="572"/>
    <x v="1"/>
    <n v="322.40211640211641"/>
    <n v="67.034103410341032"/>
    <n v="909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x v="573"/>
    <x v="1"/>
    <n v="119.50810185185186"/>
    <n v="64.01425914445133"/>
    <n v="161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x v="574"/>
    <x v="1"/>
    <n v="146.79775280898878"/>
    <n v="96.066176470588232"/>
    <n v="136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x v="575"/>
    <x v="1"/>
    <n v="950.57142857142856"/>
    <n v="51.184615384615384"/>
    <n v="130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x v="576"/>
    <x v="0"/>
    <n v="72.893617021276597"/>
    <n v="43.92307692307692"/>
    <n v="156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x v="577"/>
    <x v="0"/>
    <n v="79.008248730964468"/>
    <n v="91.021198830409361"/>
    <n v="1368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x v="578"/>
    <x v="0"/>
    <n v="64.721518987341781"/>
    <n v="50.127450980392155"/>
    <n v="102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x v="579"/>
    <x v="0"/>
    <n v="82.028169014084511"/>
    <n v="67.720930232558146"/>
    <n v="8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x v="580"/>
    <x v="1"/>
    <n v="1037.6666666666667"/>
    <n v="61.03921568627451"/>
    <n v="102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x v="581"/>
    <x v="0"/>
    <n v="12.910076530612244"/>
    <n v="80.011857707509876"/>
    <n v="253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x v="582"/>
    <x v="1"/>
    <n v="154.84210526315789"/>
    <n v="47.001497753369947"/>
    <n v="4006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x v="583"/>
    <x v="0"/>
    <n v="7.0991735537190088"/>
    <n v="71.127388535031841"/>
    <n v="157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x v="584"/>
    <x v="1"/>
    <n v="208.52773826458036"/>
    <n v="89.99079189686924"/>
    <n v="162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x v="585"/>
    <x v="0"/>
    <n v="99.683544303797461"/>
    <n v="43.032786885245905"/>
    <n v="18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x v="586"/>
    <x v="1"/>
    <n v="201.59756097560978"/>
    <n v="67.997714808043881"/>
    <n v="218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x v="587"/>
    <x v="1"/>
    <n v="162.09032258064516"/>
    <n v="73.004566210045667"/>
    <n v="2409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x v="588"/>
    <x v="0"/>
    <n v="3.6436208125445471"/>
    <n v="62.341463414634148"/>
    <n v="82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x v="297"/>
    <x v="0"/>
    <n v="5"/>
    <n v="5"/>
    <n v="1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x v="589"/>
    <x v="1"/>
    <n v="206.63492063492063"/>
    <n v="67.103092783505161"/>
    <n v="1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x v="590"/>
    <x v="1"/>
    <n v="128.23628691983123"/>
    <n v="79.978947368421046"/>
    <n v="1140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x v="591"/>
    <x v="1"/>
    <n v="119.66037735849055"/>
    <n v="62.176470588235297"/>
    <n v="1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x v="592"/>
    <x v="1"/>
    <n v="170.73055242390078"/>
    <n v="53.005950297514879"/>
    <n v="285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x v="593"/>
    <x v="1"/>
    <n v="187.21212121212122"/>
    <n v="57.738317757009348"/>
    <n v="107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x v="594"/>
    <x v="1"/>
    <n v="188.38235294117646"/>
    <n v="40.03125"/>
    <n v="160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x v="595"/>
    <x v="1"/>
    <n v="131.29869186046511"/>
    <n v="81.016591928251117"/>
    <n v="2230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x v="416"/>
    <x v="1"/>
    <n v="283.97435897435901"/>
    <n v="35.047468354430379"/>
    <n v="316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x v="596"/>
    <x v="1"/>
    <n v="120.41999999999999"/>
    <n v="102.92307692307692"/>
    <n v="117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x v="597"/>
    <x v="1"/>
    <n v="419.0560747663551"/>
    <n v="27.998126756166094"/>
    <n v="6406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x v="598"/>
    <x v="3"/>
    <n v="13.853658536585368"/>
    <n v="75.733333333333334"/>
    <n v="15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x v="599"/>
    <x v="1"/>
    <n v="139.43548387096774"/>
    <n v="45.026041666666664"/>
    <n v="192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x v="600"/>
    <x v="1"/>
    <n v="174"/>
    <n v="73.615384615384613"/>
    <n v="26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x v="601"/>
    <x v="1"/>
    <n v="155.49056603773585"/>
    <n v="56.991701244813278"/>
    <n v="723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x v="602"/>
    <x v="1"/>
    <n v="170.44705882352943"/>
    <n v="85.223529411764702"/>
    <n v="170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x v="402"/>
    <x v="1"/>
    <n v="189.515625"/>
    <n v="50.962184873949582"/>
    <n v="238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x v="203"/>
    <x v="1"/>
    <n v="249.71428571428572"/>
    <n v="63.563636363636363"/>
    <n v="55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x v="603"/>
    <x v="0"/>
    <n v="48.860523665659613"/>
    <n v="80.999165275459092"/>
    <n v="1198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x v="604"/>
    <x v="0"/>
    <n v="28.461970393057683"/>
    <n v="86.044753086419746"/>
    <n v="648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x v="605"/>
    <x v="1"/>
    <n v="268.02325581395348"/>
    <n v="90.0390625"/>
    <n v="128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x v="606"/>
    <x v="1"/>
    <n v="619.80078125"/>
    <n v="74.006063432835816"/>
    <n v="2144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x v="607"/>
    <x v="0"/>
    <n v="3.1301587301587301"/>
    <n v="92.4375"/>
    <n v="6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x v="608"/>
    <x v="1"/>
    <n v="159.92152704135739"/>
    <n v="55.999257333828446"/>
    <n v="2693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x v="609"/>
    <x v="1"/>
    <n v="279.39215686274508"/>
    <n v="32.983796296296298"/>
    <n v="432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x v="377"/>
    <x v="0"/>
    <n v="77.373333333333335"/>
    <n v="93.596774193548384"/>
    <n v="62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x v="610"/>
    <x v="1"/>
    <n v="206.32812500000003"/>
    <n v="69.867724867724874"/>
    <n v="18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x v="611"/>
    <x v="1"/>
    <n v="694.25"/>
    <n v="72.129870129870127"/>
    <n v="154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x v="612"/>
    <x v="1"/>
    <n v="151.78947368421052"/>
    <n v="30.041666666666668"/>
    <n v="96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x v="613"/>
    <x v="0"/>
    <n v="64.58207217694995"/>
    <n v="73.968000000000004"/>
    <n v="750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x v="614"/>
    <x v="3"/>
    <n v="62.873684210526314"/>
    <n v="68.65517241379311"/>
    <n v="87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x v="615"/>
    <x v="1"/>
    <n v="310.39864864864865"/>
    <n v="59.992164544564154"/>
    <n v="3063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x v="616"/>
    <x v="2"/>
    <n v="42.859916782246884"/>
    <n v="111.15827338129496"/>
    <n v="27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x v="617"/>
    <x v="0"/>
    <n v="83.119402985074629"/>
    <n v="53.038095238095238"/>
    <n v="105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x v="618"/>
    <x v="3"/>
    <n v="78.531302876480552"/>
    <n v="55.985524728588658"/>
    <n v="1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x v="619"/>
    <x v="1"/>
    <n v="114.09352517985612"/>
    <n v="69.986760812003524"/>
    <n v="226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x v="620"/>
    <x v="0"/>
    <n v="64.537683358624179"/>
    <n v="48.998079877112133"/>
    <n v="2604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x v="621"/>
    <x v="0"/>
    <n v="79.411764705882348"/>
    <n v="103.84615384615384"/>
    <n v="6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x v="622"/>
    <x v="0"/>
    <n v="11.419117647058824"/>
    <n v="99.127659574468083"/>
    <n v="94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x v="623"/>
    <x v="2"/>
    <n v="56.186046511627907"/>
    <n v="107.37777777777778"/>
    <n v="45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x v="624"/>
    <x v="0"/>
    <n v="16.501669449081803"/>
    <n v="76.922178988326849"/>
    <n v="257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x v="625"/>
    <x v="1"/>
    <n v="119.96808510638297"/>
    <n v="58.128865979381445"/>
    <n v="19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x v="626"/>
    <x v="1"/>
    <n v="145.45652173913044"/>
    <n v="103.73643410852713"/>
    <n v="129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x v="627"/>
    <x v="1"/>
    <n v="221.38255033557047"/>
    <n v="87.962666666666664"/>
    <n v="375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x v="628"/>
    <x v="0"/>
    <n v="48.396694214876035"/>
    <n v="28"/>
    <n v="29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x v="629"/>
    <x v="0"/>
    <n v="92.911504424778755"/>
    <n v="37.999361294443261"/>
    <n v="4697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x v="630"/>
    <x v="0"/>
    <n v="88.599797365754824"/>
    <n v="29.999313893653515"/>
    <n v="29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x v="631"/>
    <x v="0"/>
    <n v="41.4"/>
    <n v="103.5"/>
    <n v="18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x v="632"/>
    <x v="3"/>
    <n v="63.056795131845846"/>
    <n v="85.994467496542185"/>
    <n v="72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x v="633"/>
    <x v="0"/>
    <n v="48.482333607230892"/>
    <n v="98.011627906976742"/>
    <n v="60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x v="50"/>
    <x v="0"/>
    <n v="2"/>
    <n v="2"/>
    <n v="1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x v="634"/>
    <x v="0"/>
    <n v="88.47941026944585"/>
    <n v="44.994570837642193"/>
    <n v="3868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x v="635"/>
    <x v="1"/>
    <n v="126.84"/>
    <n v="31.012224938875306"/>
    <n v="409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x v="636"/>
    <x v="1"/>
    <n v="2338.833333333333"/>
    <n v="59.970085470085472"/>
    <n v="234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x v="637"/>
    <x v="1"/>
    <n v="508.38857142857148"/>
    <n v="58.9973474801061"/>
    <n v="3016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x v="638"/>
    <x v="1"/>
    <n v="191.47826086956522"/>
    <n v="50.045454545454547"/>
    <n v="264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x v="0"/>
    <n v="42.127533783783782"/>
    <n v="98.966269841269835"/>
    <n v="504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x v="640"/>
    <x v="0"/>
    <n v="8.24"/>
    <n v="58.857142857142854"/>
    <n v="1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x v="641"/>
    <x v="3"/>
    <n v="60.064638783269963"/>
    <n v="81.010256410256417"/>
    <n v="390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x v="642"/>
    <x v="0"/>
    <n v="47.232808616404313"/>
    <n v="76.013333333333335"/>
    <n v="750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x v="643"/>
    <x v="0"/>
    <n v="81.736263736263737"/>
    <n v="96.597402597402592"/>
    <n v="77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x v="644"/>
    <x v="0"/>
    <n v="54.187265917603"/>
    <n v="76.957446808510639"/>
    <n v="752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x v="645"/>
    <x v="0"/>
    <n v="97.868131868131869"/>
    <n v="67.984732824427482"/>
    <n v="131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x v="646"/>
    <x v="0"/>
    <n v="77.239999999999995"/>
    <n v="88.781609195402297"/>
    <n v="8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x v="647"/>
    <x v="0"/>
    <n v="33.464735516372798"/>
    <n v="24.99623706491063"/>
    <n v="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x v="648"/>
    <x v="1"/>
    <n v="239.58823529411765"/>
    <n v="44.922794117647058"/>
    <n v="27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x v="649"/>
    <x v="3"/>
    <n v="64.032258064516128"/>
    <n v="79.400000000000006"/>
    <n v="25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x v="650"/>
    <x v="1"/>
    <n v="176.15942028985506"/>
    <n v="29.009546539379475"/>
    <n v="419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x v="651"/>
    <x v="0"/>
    <n v="20.33818181818182"/>
    <n v="73.59210526315789"/>
    <n v="76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x v="652"/>
    <x v="1"/>
    <n v="358.64754098360658"/>
    <n v="107.97038864898211"/>
    <n v="162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x v="653"/>
    <x v="1"/>
    <n v="468.85802469135803"/>
    <n v="68.987284287011803"/>
    <n v="1101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x v="654"/>
    <x v="1"/>
    <n v="122.05635245901641"/>
    <n v="111.02236719478098"/>
    <n v="1073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x v="655"/>
    <x v="0"/>
    <n v="55.931783729156137"/>
    <n v="24.997515808491418"/>
    <n v="442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x v="656"/>
    <x v="0"/>
    <n v="43.660714285714285"/>
    <n v="42.155172413793103"/>
    <n v="58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x v="657"/>
    <x v="3"/>
    <n v="33.53837141183363"/>
    <n v="47.003284072249592"/>
    <n v="1218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x v="658"/>
    <x v="1"/>
    <n v="122.97938144329896"/>
    <n v="36.0392749244713"/>
    <n v="331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x v="659"/>
    <x v="1"/>
    <n v="189.74959871589084"/>
    <n v="101.03760683760684"/>
    <n v="1170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x v="660"/>
    <x v="0"/>
    <n v="83.622641509433961"/>
    <n v="39.927927927927925"/>
    <n v="111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x v="661"/>
    <x v="3"/>
    <n v="17.968844221105527"/>
    <n v="83.158139534883716"/>
    <n v="21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x v="662"/>
    <x v="1"/>
    <n v="1036.5"/>
    <n v="39.97520661157025"/>
    <n v="363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x v="663"/>
    <x v="0"/>
    <n v="97.405219780219781"/>
    <n v="47.993908629441627"/>
    <n v="2955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x v="664"/>
    <x v="0"/>
    <n v="86.386203150461711"/>
    <n v="95.978877489438744"/>
    <n v="1657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x v="665"/>
    <x v="1"/>
    <n v="150.16666666666666"/>
    <n v="78.728155339805824"/>
    <n v="10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x v="666"/>
    <x v="1"/>
    <n v="358.43478260869563"/>
    <n v="56.081632653061227"/>
    <n v="14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x v="667"/>
    <x v="1"/>
    <n v="542.85714285714289"/>
    <n v="69.090909090909093"/>
    <n v="110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x v="668"/>
    <x v="0"/>
    <n v="67.500714285714281"/>
    <n v="102.05291576673866"/>
    <n v="92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x v="669"/>
    <x v="1"/>
    <n v="191.74666666666667"/>
    <n v="107.32089552238806"/>
    <n v="134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x v="670"/>
    <x v="1"/>
    <n v="932"/>
    <n v="51.970260223048328"/>
    <n v="269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x v="671"/>
    <x v="1"/>
    <n v="429.27586206896552"/>
    <n v="71.137142857142862"/>
    <n v="175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x v="672"/>
    <x v="1"/>
    <n v="100.65753424657535"/>
    <n v="106.49275362318841"/>
    <n v="6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x v="673"/>
    <x v="1"/>
    <n v="226.61111111111109"/>
    <n v="42.93684210526316"/>
    <n v="190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x v="674"/>
    <x v="1"/>
    <n v="142.38"/>
    <n v="30.037974683544302"/>
    <n v="237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x v="675"/>
    <x v="0"/>
    <n v="90.633333333333326"/>
    <n v="70.623376623376629"/>
    <n v="77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x v="676"/>
    <x v="0"/>
    <n v="63.966740576496676"/>
    <n v="66.016018306636155"/>
    <n v="1748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x v="677"/>
    <x v="0"/>
    <n v="84.131868131868131"/>
    <n v="96.911392405063296"/>
    <n v="79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x v="678"/>
    <x v="1"/>
    <n v="133.93478260869566"/>
    <n v="62.867346938775512"/>
    <n v="196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x v="679"/>
    <x v="0"/>
    <n v="59.042047531992694"/>
    <n v="108.98537682789652"/>
    <n v="88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x v="680"/>
    <x v="1"/>
    <n v="152.80062063615205"/>
    <n v="26.999314599040439"/>
    <n v="7295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x v="681"/>
    <x v="1"/>
    <n v="446.69121140142522"/>
    <n v="65.004147943311438"/>
    <n v="2893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x v="682"/>
    <x v="0"/>
    <n v="84.391891891891888"/>
    <n v="111.51785714285714"/>
    <n v="56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x v="247"/>
    <x v="0"/>
    <n v="3"/>
    <n v="3"/>
    <n v="1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x v="683"/>
    <x v="1"/>
    <n v="175.02692307692308"/>
    <n v="110.99268292682927"/>
    <n v="820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x v="684"/>
    <x v="0"/>
    <n v="54.137931034482754"/>
    <n v="56.746987951807228"/>
    <n v="83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x v="685"/>
    <x v="1"/>
    <n v="311.87381703470032"/>
    <n v="97.020608439646708"/>
    <n v="203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x v="686"/>
    <x v="1"/>
    <n v="122.78160919540231"/>
    <n v="92.08620689655173"/>
    <n v="116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x v="687"/>
    <x v="0"/>
    <n v="99.026517383618156"/>
    <n v="82.986666666666665"/>
    <n v="202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x v="688"/>
    <x v="1"/>
    <n v="127.84686346863469"/>
    <n v="103.03791821561339"/>
    <n v="1345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x v="689"/>
    <x v="1"/>
    <n v="158.61643835616439"/>
    <n v="68.922619047619051"/>
    <n v="16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x v="690"/>
    <x v="1"/>
    <n v="707.05882352941171"/>
    <n v="87.737226277372258"/>
    <n v="137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x v="691"/>
    <x v="1"/>
    <n v="142.38775510204081"/>
    <n v="75.021505376344081"/>
    <n v="186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x v="692"/>
    <x v="1"/>
    <n v="147.86046511627907"/>
    <n v="50.863999999999997"/>
    <n v="125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x v="693"/>
    <x v="0"/>
    <n v="20.322580645161288"/>
    <n v="90"/>
    <n v="1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x v="694"/>
    <x v="1"/>
    <n v="1840.625"/>
    <n v="72.896039603960389"/>
    <n v="202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x v="695"/>
    <x v="1"/>
    <n v="161.94202898550725"/>
    <n v="108.48543689320388"/>
    <n v="103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x v="696"/>
    <x v="1"/>
    <n v="472.82077922077923"/>
    <n v="101.98095238095237"/>
    <n v="1785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x v="697"/>
    <x v="0"/>
    <n v="24.466101694915253"/>
    <n v="44.009146341463413"/>
    <n v="656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x v="698"/>
    <x v="1"/>
    <n v="517.65"/>
    <n v="65.942675159235662"/>
    <n v="157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x v="699"/>
    <x v="1"/>
    <n v="247.64285714285714"/>
    <n v="24.987387387387386"/>
    <n v="555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x v="700"/>
    <x v="1"/>
    <n v="100.20481927710843"/>
    <n v="28.003367003367003"/>
    <n v="297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x v="701"/>
    <x v="1"/>
    <n v="153"/>
    <n v="85.829268292682926"/>
    <n v="12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x v="702"/>
    <x v="3"/>
    <n v="37.091954022988503"/>
    <n v="84.921052631578945"/>
    <n v="38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x v="703"/>
    <x v="3"/>
    <n v="4.392394822006473"/>
    <n v="90.483333333333334"/>
    <n v="60"/>
    <x v="1"/>
    <s v="USD"/>
    <x v="657"/>
    <n v="1523336400"/>
    <b v="0"/>
    <b v="0"/>
    <s v="music/rock"/>
    <x v="1"/>
    <x v="1"/>
  </r>
  <r>
    <n v="722"/>
    <s v="Thomas-Simmons"/>
    <s v="Proactive 24hour frame"/>
    <n v="48500"/>
    <x v="704"/>
    <x v="1"/>
    <n v="156.50721649484535"/>
    <n v="25.00197628458498"/>
    <n v="3036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x v="705"/>
    <x v="1"/>
    <n v="270.40816326530609"/>
    <n v="92.013888888888886"/>
    <n v="144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x v="706"/>
    <x v="1"/>
    <n v="134.05952380952382"/>
    <n v="93.066115702479337"/>
    <n v="12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x v="707"/>
    <x v="0"/>
    <n v="50.398033126293996"/>
    <n v="61.008145363408524"/>
    <n v="1596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x v="708"/>
    <x v="3"/>
    <n v="88.815837937384899"/>
    <n v="92.036259541984734"/>
    <n v="52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x v="709"/>
    <x v="1"/>
    <n v="165"/>
    <n v="81.132596685082873"/>
    <n v="181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x v="710"/>
    <x v="0"/>
    <n v="17.5"/>
    <n v="73.5"/>
    <n v="10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x v="711"/>
    <x v="1"/>
    <n v="185.66071428571428"/>
    <n v="85.221311475409834"/>
    <n v="1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x v="712"/>
    <x v="1"/>
    <n v="412.6631944444444"/>
    <n v="110.96825396825396"/>
    <n v="107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x v="713"/>
    <x v="3"/>
    <n v="90.25"/>
    <n v="32.968036529680369"/>
    <n v="21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x v="714"/>
    <x v="0"/>
    <n v="91.984615384615381"/>
    <n v="96.005352363960753"/>
    <n v="112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x v="715"/>
    <x v="1"/>
    <n v="527.00632911392404"/>
    <n v="84.96632653061225"/>
    <n v="980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x v="716"/>
    <x v="1"/>
    <n v="319.14285714285711"/>
    <n v="25.007462686567163"/>
    <n v="536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x v="717"/>
    <x v="1"/>
    <n v="354.18867924528303"/>
    <n v="65.998995479658461"/>
    <n v="199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x v="718"/>
    <x v="3"/>
    <n v="32.896103896103895"/>
    <n v="87.34482758620689"/>
    <n v="2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x v="719"/>
    <x v="1"/>
    <n v="135.8918918918919"/>
    <n v="27.933333333333334"/>
    <n v="180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x v="720"/>
    <x v="0"/>
    <n v="2.0843373493975905"/>
    <n v="103.8"/>
    <n v="15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x v="721"/>
    <x v="0"/>
    <n v="61"/>
    <n v="31.937172774869111"/>
    <n v="19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x v="722"/>
    <x v="0"/>
    <n v="30.037735849056602"/>
    <n v="99.5"/>
    <n v="16"/>
    <x v="1"/>
    <s v="USD"/>
    <x v="673"/>
    <n v="1486360800"/>
    <b v="0"/>
    <b v="0"/>
    <s v="theater/plays"/>
    <x v="3"/>
    <x v="3"/>
  </r>
  <r>
    <n v="741"/>
    <s v="Garcia Ltd"/>
    <s v="Balanced mobile alliance"/>
    <n v="1200"/>
    <x v="723"/>
    <x v="1"/>
    <n v="1179.1666666666665"/>
    <n v="108.84615384615384"/>
    <n v="130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x v="724"/>
    <x v="1"/>
    <n v="1126.0833333333335"/>
    <n v="110.76229508196721"/>
    <n v="122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x v="725"/>
    <x v="0"/>
    <n v="12.923076923076923"/>
    <n v="29.647058823529413"/>
    <n v="17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x v="726"/>
    <x v="1"/>
    <n v="712"/>
    <n v="101.71428571428571"/>
    <n v="140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x v="727"/>
    <x v="0"/>
    <n v="30.304347826086957"/>
    <n v="61.5"/>
    <n v="34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x v="728"/>
    <x v="1"/>
    <n v="212.50896057347671"/>
    <n v="35"/>
    <n v="3388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x v="729"/>
    <x v="1"/>
    <n v="228.85714285714286"/>
    <n v="40.049999999999997"/>
    <n v="280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x v="730"/>
    <x v="3"/>
    <n v="34.959979476654695"/>
    <n v="110.97231270358306"/>
    <n v="614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x v="731"/>
    <x v="1"/>
    <n v="157.29069767441862"/>
    <n v="36.959016393442624"/>
    <n v="36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x v="99"/>
    <x v="0"/>
    <n v="1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x v="732"/>
    <x v="1"/>
    <n v="232.30555555555554"/>
    <n v="30.974074074074075"/>
    <n v="270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x v="733"/>
    <x v="3"/>
    <n v="92.448275862068968"/>
    <n v="47.035087719298247"/>
    <n v="11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x v="734"/>
    <x v="1"/>
    <n v="256.70212765957444"/>
    <n v="88.065693430656935"/>
    <n v="13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x v="735"/>
    <x v="1"/>
    <n v="168.47017045454547"/>
    <n v="37.005616224648989"/>
    <n v="3205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x v="562"/>
    <x v="1"/>
    <n v="166.57777777777778"/>
    <n v="26.027777777777779"/>
    <n v="288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x v="736"/>
    <x v="1"/>
    <n v="772.07692307692309"/>
    <n v="67.817567567567565"/>
    <n v="148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x v="737"/>
    <x v="1"/>
    <n v="406.85714285714283"/>
    <n v="49.964912280701753"/>
    <n v="114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x v="738"/>
    <x v="1"/>
    <n v="564.20608108108115"/>
    <n v="110.01646903820817"/>
    <n v="1518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x v="739"/>
    <x v="0"/>
    <n v="68.426865671641792"/>
    <n v="89.964678178963894"/>
    <n v="127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x v="740"/>
    <x v="0"/>
    <n v="34.351966873706004"/>
    <n v="79.009523809523813"/>
    <n v="210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x v="741"/>
    <x v="1"/>
    <n v="655.4545454545455"/>
    <n v="86.867469879518069"/>
    <n v="166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x v="742"/>
    <x v="1"/>
    <n v="177.25714285714284"/>
    <n v="62.04"/>
    <n v="100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x v="207"/>
    <x v="1"/>
    <n v="113.17857142857144"/>
    <n v="26.970212765957445"/>
    <n v="23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x v="743"/>
    <x v="1"/>
    <n v="728.18181818181824"/>
    <n v="54.121621621621621"/>
    <n v="148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x v="744"/>
    <x v="1"/>
    <n v="208.33333333333334"/>
    <n v="41.035353535353536"/>
    <n v="198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x v="49"/>
    <x v="0"/>
    <n v="31.171232876712331"/>
    <n v="55.052419354838712"/>
    <n v="248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x v="745"/>
    <x v="0"/>
    <n v="56.967078189300416"/>
    <n v="107.93762183235867"/>
    <n v="513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x v="746"/>
    <x v="1"/>
    <n v="231"/>
    <n v="73.92"/>
    <n v="150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x v="747"/>
    <x v="0"/>
    <n v="86.867834394904463"/>
    <n v="31.995894428152493"/>
    <n v="3410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x v="748"/>
    <x v="1"/>
    <n v="270.74418604651163"/>
    <n v="53.898148148148145"/>
    <n v="216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x v="749"/>
    <x v="3"/>
    <n v="49.446428571428569"/>
    <n v="106.5"/>
    <n v="2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x v="750"/>
    <x v="1"/>
    <n v="113.3596256684492"/>
    <n v="32.999805409612762"/>
    <n v="513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x v="751"/>
    <x v="1"/>
    <n v="190.55555555555554"/>
    <n v="43.00254993625159"/>
    <n v="235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x v="752"/>
    <x v="1"/>
    <n v="135.5"/>
    <n v="86.858974358974365"/>
    <n v="78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x v="197"/>
    <x v="0"/>
    <n v="10.297872340425531"/>
    <n v="96.8"/>
    <n v="10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x v="753"/>
    <x v="0"/>
    <n v="65.544223826714799"/>
    <n v="32.995456610631528"/>
    <n v="2201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x v="754"/>
    <x v="0"/>
    <n v="49.026652452025587"/>
    <n v="68.028106508875737"/>
    <n v="67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x v="755"/>
    <x v="1"/>
    <n v="787.92307692307691"/>
    <n v="58.867816091954026"/>
    <n v="174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x v="756"/>
    <x v="0"/>
    <n v="80.306347746090154"/>
    <n v="105.04572803850782"/>
    <n v="831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x v="757"/>
    <x v="1"/>
    <n v="106.29411764705883"/>
    <n v="33.054878048780488"/>
    <n v="164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x v="758"/>
    <x v="3"/>
    <n v="50.735632183908038"/>
    <n v="78.821428571428569"/>
    <n v="56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x v="759"/>
    <x v="1"/>
    <n v="215.31372549019611"/>
    <n v="68.204968944099377"/>
    <n v="16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x v="760"/>
    <x v="1"/>
    <n v="141.22972972972974"/>
    <n v="75.731884057971016"/>
    <n v="138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x v="761"/>
    <x v="1"/>
    <n v="115.33745781777279"/>
    <n v="30.996070133010882"/>
    <n v="3308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x v="762"/>
    <x v="1"/>
    <n v="193.11940298507463"/>
    <n v="101.88188976377953"/>
    <n v="127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x v="763"/>
    <x v="1"/>
    <n v="729.73333333333335"/>
    <n v="52.879227053140099"/>
    <n v="207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x v="764"/>
    <x v="0"/>
    <n v="99.66339869281046"/>
    <n v="71.005820721769496"/>
    <n v="859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x v="765"/>
    <x v="2"/>
    <n v="88.166666666666671"/>
    <n v="102.38709677419355"/>
    <n v="31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x v="766"/>
    <x v="0"/>
    <n v="37.233333333333334"/>
    <n v="74.466666666666669"/>
    <n v="45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x v="767"/>
    <x v="3"/>
    <n v="30.540075309306079"/>
    <n v="51.009883198562441"/>
    <n v="111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x v="768"/>
    <x v="0"/>
    <n v="25.714285714285712"/>
    <n v="90"/>
    <n v="6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x v="769"/>
    <x v="0"/>
    <n v="34"/>
    <n v="97.142857142857139"/>
    <n v="7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x v="770"/>
    <x v="1"/>
    <n v="1185.909090909091"/>
    <n v="72.071823204419886"/>
    <n v="18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x v="771"/>
    <x v="1"/>
    <n v="125.39393939393939"/>
    <n v="75.236363636363635"/>
    <n v="110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x v="772"/>
    <x v="0"/>
    <n v="14.394366197183098"/>
    <n v="32.967741935483872"/>
    <n v="31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x v="773"/>
    <x v="0"/>
    <n v="54.807692307692314"/>
    <n v="54.807692307692307"/>
    <n v="78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x v="774"/>
    <x v="1"/>
    <n v="109.63157894736841"/>
    <n v="45.037837837837834"/>
    <n v="185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x v="775"/>
    <x v="1"/>
    <n v="188.47058823529412"/>
    <n v="52.958677685950413"/>
    <n v="121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x v="776"/>
    <x v="0"/>
    <n v="87.008284023668637"/>
    <n v="60.017959183673469"/>
    <n v="1225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x v="99"/>
    <x v="0"/>
    <n v="1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x v="777"/>
    <x v="1"/>
    <n v="202.9130434782609"/>
    <n v="44.028301886792455"/>
    <n v="106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x v="1"/>
    <n v="197.03225806451613"/>
    <n v="86.028169014084511"/>
    <n v="142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x v="106"/>
    <x v="1"/>
    <n v="107"/>
    <n v="28.012875536480685"/>
    <n v="233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x v="779"/>
    <x v="1"/>
    <n v="268.73076923076923"/>
    <n v="32.050458715596328"/>
    <n v="21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x v="780"/>
    <x v="0"/>
    <n v="50.845360824742272"/>
    <n v="73.611940298507463"/>
    <n v="67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x v="781"/>
    <x v="1"/>
    <n v="1180.2857142857142"/>
    <n v="108.71052631578948"/>
    <n v="76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x v="782"/>
    <x v="1"/>
    <n v="264"/>
    <n v="42.97674418604651"/>
    <n v="43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x v="783"/>
    <x v="0"/>
    <n v="30.44230769230769"/>
    <n v="83.315789473684205"/>
    <n v="19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x v="784"/>
    <x v="0"/>
    <n v="62.880681818181813"/>
    <n v="42"/>
    <n v="2108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x v="785"/>
    <x v="1"/>
    <n v="193.125"/>
    <n v="55.927601809954751"/>
    <n v="22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x v="786"/>
    <x v="0"/>
    <n v="77.102702702702715"/>
    <n v="105.03681885125184"/>
    <n v="679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x v="787"/>
    <x v="1"/>
    <n v="225.52763819095478"/>
    <n v="48"/>
    <n v="2805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x v="788"/>
    <x v="1"/>
    <n v="239.40625"/>
    <n v="112.66176470588235"/>
    <n v="68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x v="789"/>
    <x v="0"/>
    <n v="92.1875"/>
    <n v="81.944444444444443"/>
    <n v="36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x v="790"/>
    <x v="1"/>
    <n v="130.23333333333335"/>
    <n v="64.049180327868854"/>
    <n v="183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x v="723"/>
    <x v="1"/>
    <n v="615.21739130434787"/>
    <n v="106.39097744360902"/>
    <n v="133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x v="791"/>
    <x v="1"/>
    <n v="368.79532163742692"/>
    <n v="76.011249497790274"/>
    <n v="2489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x v="792"/>
    <x v="1"/>
    <n v="1094.8571428571429"/>
    <n v="111.07246376811594"/>
    <n v="69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x v="793"/>
    <x v="0"/>
    <n v="50.662921348314605"/>
    <n v="95.936170212765958"/>
    <n v="47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x v="794"/>
    <x v="1"/>
    <n v="800.6"/>
    <n v="43.043010752688176"/>
    <n v="279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x v="795"/>
    <x v="1"/>
    <n v="291.28571428571428"/>
    <n v="67.966666666666669"/>
    <n v="210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x v="796"/>
    <x v="1"/>
    <n v="349.9666666666667"/>
    <n v="89.991428571428571"/>
    <n v="2100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x v="797"/>
    <x v="1"/>
    <n v="357.07317073170731"/>
    <n v="58.095238095238095"/>
    <n v="252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x v="798"/>
    <x v="1"/>
    <n v="126.48941176470588"/>
    <n v="83.996875000000003"/>
    <n v="1280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x v="799"/>
    <x v="1"/>
    <n v="387.5"/>
    <n v="88.853503184713375"/>
    <n v="157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x v="800"/>
    <x v="1"/>
    <n v="457.03571428571428"/>
    <n v="65.963917525773198"/>
    <n v="1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x v="801"/>
    <x v="1"/>
    <n v="266.69565217391306"/>
    <n v="74.804878048780495"/>
    <n v="82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x v="802"/>
    <x v="0"/>
    <n v="69"/>
    <n v="69.98571428571428"/>
    <n v="70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x v="803"/>
    <x v="0"/>
    <n v="51.34375"/>
    <n v="32.006493506493506"/>
    <n v="15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x v="804"/>
    <x v="0"/>
    <n v="1.1710526315789473"/>
    <n v="64.727272727272734"/>
    <n v="22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x v="805"/>
    <x v="1"/>
    <n v="108.97734294541709"/>
    <n v="24.998110087408456"/>
    <n v="4233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x v="806"/>
    <x v="1"/>
    <n v="315.17592592592592"/>
    <n v="104.97764070932922"/>
    <n v="1297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x v="807"/>
    <x v="1"/>
    <n v="157.69117647058823"/>
    <n v="64.987878787878785"/>
    <n v="16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x v="808"/>
    <x v="1"/>
    <n v="153.8082191780822"/>
    <n v="94.352941176470594"/>
    <n v="119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x v="809"/>
    <x v="0"/>
    <n v="89.738979118329468"/>
    <n v="44.001706484641637"/>
    <n v="1758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x v="810"/>
    <x v="0"/>
    <n v="75.135802469135797"/>
    <n v="64.744680851063833"/>
    <n v="94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x v="811"/>
    <x v="1"/>
    <n v="852.88135593220341"/>
    <n v="84.00667779632721"/>
    <n v="1797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x v="812"/>
    <x v="1"/>
    <n v="138.90625"/>
    <n v="34.061302681992338"/>
    <n v="261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x v="813"/>
    <x v="1"/>
    <n v="190.18181818181819"/>
    <n v="93.273885350318466"/>
    <n v="15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x v="814"/>
    <x v="1"/>
    <n v="100.24333619948409"/>
    <n v="32.998301726577978"/>
    <n v="35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x v="815"/>
    <x v="1"/>
    <n v="142.75824175824175"/>
    <n v="83.812903225806451"/>
    <n v="155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x v="816"/>
    <x v="1"/>
    <n v="563.13333333333333"/>
    <n v="63.992424242424242"/>
    <n v="13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x v="817"/>
    <x v="0"/>
    <n v="30.715909090909086"/>
    <n v="81.909090909090907"/>
    <n v="33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x v="818"/>
    <x v="3"/>
    <n v="99.39772727272728"/>
    <n v="93.053191489361708"/>
    <n v="94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x v="819"/>
    <x v="1"/>
    <n v="197.54935622317598"/>
    <n v="101.98449039881831"/>
    <n v="1354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x v="820"/>
    <x v="1"/>
    <n v="508.5"/>
    <n v="105.9375"/>
    <n v="4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x v="695"/>
    <x v="1"/>
    <n v="237.74468085106383"/>
    <n v="101.58181818181818"/>
    <n v="110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x v="821"/>
    <x v="1"/>
    <n v="338.46875"/>
    <n v="62.970930232558139"/>
    <n v="172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x v="822"/>
    <x v="1"/>
    <n v="133.08955223880596"/>
    <n v="29.045602605863191"/>
    <n v="307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x v="99"/>
    <x v="0"/>
    <n v="1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x v="823"/>
    <x v="1"/>
    <n v="207.79999999999998"/>
    <n v="77.924999999999997"/>
    <n v="160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x v="824"/>
    <x v="0"/>
    <n v="51.122448979591837"/>
    <n v="80.806451612903231"/>
    <n v="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x v="825"/>
    <x v="1"/>
    <n v="652.05847953216369"/>
    <n v="76.006816632583508"/>
    <n v="1467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x v="826"/>
    <x v="1"/>
    <n v="113.63099415204678"/>
    <n v="72.993613824192337"/>
    <n v="2662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x v="827"/>
    <x v="1"/>
    <n v="102.37606837606839"/>
    <n v="53"/>
    <n v="452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x v="828"/>
    <x v="1"/>
    <n v="356.58333333333331"/>
    <n v="54.164556962025316"/>
    <n v="158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x v="829"/>
    <x v="1"/>
    <n v="139.86792452830187"/>
    <n v="32.946666666666665"/>
    <n v="22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x v="830"/>
    <x v="0"/>
    <n v="69.45"/>
    <n v="79.371428571428567"/>
    <n v="35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x v="831"/>
    <x v="0"/>
    <n v="35.534246575342465"/>
    <n v="41.174603174603178"/>
    <n v="63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x v="832"/>
    <x v="1"/>
    <n v="251.65"/>
    <n v="77.430769230769229"/>
    <n v="65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x v="833"/>
    <x v="1"/>
    <n v="105.87500000000001"/>
    <n v="57.159509202453989"/>
    <n v="163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x v="834"/>
    <x v="1"/>
    <n v="187.42857142857144"/>
    <n v="77.17647058823529"/>
    <n v="85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x v="835"/>
    <x v="1"/>
    <n v="386.78571428571428"/>
    <n v="24.953917050691246"/>
    <n v="217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x v="836"/>
    <x v="1"/>
    <n v="347.07142857142856"/>
    <n v="97.18"/>
    <n v="150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x v="837"/>
    <x v="1"/>
    <n v="185.82098765432099"/>
    <n v="46.000916870415651"/>
    <n v="3272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x v="838"/>
    <x v="3"/>
    <n v="43.241247264770237"/>
    <n v="88.023385300668153"/>
    <n v="898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x v="839"/>
    <x v="1"/>
    <n v="162.4375"/>
    <n v="25.99"/>
    <n v="300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x v="762"/>
    <x v="1"/>
    <n v="184.84285714285716"/>
    <n v="102.69047619047619"/>
    <n v="126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x v="840"/>
    <x v="0"/>
    <n v="23.703520691785052"/>
    <n v="72.958174904942965"/>
    <n v="526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x v="841"/>
    <x v="0"/>
    <n v="89.870129870129873"/>
    <n v="57.190082644628099"/>
    <n v="121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x v="842"/>
    <x v="1"/>
    <n v="272.6041958041958"/>
    <n v="84.013793103448279"/>
    <n v="2320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x v="843"/>
    <x v="1"/>
    <n v="170.04255319148936"/>
    <n v="98.666666666666671"/>
    <n v="8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x v="844"/>
    <x v="1"/>
    <n v="188.28503562945369"/>
    <n v="42.007419183889773"/>
    <n v="1887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x v="845"/>
    <x v="1"/>
    <n v="346.93532338308455"/>
    <n v="32.002753556677376"/>
    <n v="4358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x v="846"/>
    <x v="0"/>
    <n v="69.177215189873422"/>
    <n v="81.567164179104481"/>
    <n v="67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x v="847"/>
    <x v="0"/>
    <n v="25.433734939759034"/>
    <n v="37.035087719298247"/>
    <n v="5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x v="848"/>
    <x v="0"/>
    <n v="77.400977995110026"/>
    <n v="103.033360455655"/>
    <n v="1229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x v="849"/>
    <x v="0"/>
    <n v="37.481481481481481"/>
    <n v="84.333333333333329"/>
    <n v="12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x v="675"/>
    <x v="1"/>
    <n v="543.79999999999995"/>
    <n v="102.60377358490567"/>
    <n v="53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x v="850"/>
    <x v="1"/>
    <n v="228.52189349112427"/>
    <n v="79.992129246064621"/>
    <n v="2414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x v="851"/>
    <x v="0"/>
    <n v="38.948339483394832"/>
    <n v="70.055309734513273"/>
    <n v="452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x v="852"/>
    <x v="1"/>
    <n v="370"/>
    <n v="37"/>
    <n v="80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x v="853"/>
    <x v="1"/>
    <n v="237.91176470588232"/>
    <n v="41.911917098445599"/>
    <n v="193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x v="854"/>
    <x v="0"/>
    <n v="64.036299765807954"/>
    <n v="57.992576882290564"/>
    <n v="1886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x v="855"/>
    <x v="1"/>
    <n v="118.27777777777777"/>
    <n v="40.942307692307693"/>
    <n v="52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x v="856"/>
    <x v="0"/>
    <n v="84.824037184594957"/>
    <n v="69.9972602739726"/>
    <n v="1825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x v="857"/>
    <x v="0"/>
    <n v="29.346153846153843"/>
    <n v="73.838709677419359"/>
    <n v="31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x v="858"/>
    <x v="1"/>
    <n v="209.89655172413794"/>
    <n v="41.979310344827589"/>
    <n v="290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x v="859"/>
    <x v="1"/>
    <n v="169.78571428571431"/>
    <n v="77.93442622950819"/>
    <n v="122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x v="860"/>
    <x v="1"/>
    <n v="115.95907738095239"/>
    <n v="106.01972789115646"/>
    <n v="1470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x v="861"/>
    <x v="1"/>
    <n v="258.59999999999997"/>
    <n v="47.018181818181816"/>
    <n v="165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x v="862"/>
    <x v="1"/>
    <n v="230.58333333333331"/>
    <n v="76.016483516483518"/>
    <n v="18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x v="863"/>
    <x v="1"/>
    <n v="128.21428571428572"/>
    <n v="54.120603015075375"/>
    <n v="199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x v="9"/>
    <x v="1"/>
    <n v="188.70588235294116"/>
    <n v="57.285714285714285"/>
    <n v="56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x v="611"/>
    <x v="0"/>
    <n v="6.9511889862327907"/>
    <n v="103.81308411214954"/>
    <n v="107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x v="864"/>
    <x v="1"/>
    <n v="774.43434343434342"/>
    <n v="105.02602739726028"/>
    <n v="1460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x v="865"/>
    <x v="0"/>
    <n v="27.693181818181817"/>
    <n v="90.259259259259252"/>
    <n v="27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x v="866"/>
    <x v="0"/>
    <n v="52.479620323841424"/>
    <n v="76.978705978705975"/>
    <n v="1221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x v="867"/>
    <x v="1"/>
    <n v="407.09677419354841"/>
    <n v="102.60162601626017"/>
    <n v="123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x v="50"/>
    <x v="0"/>
    <n v="2"/>
    <n v="2"/>
    <n v="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x v="868"/>
    <x v="1"/>
    <n v="156.17857142857144"/>
    <n v="55.0062893081761"/>
    <n v="159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x v="869"/>
    <x v="1"/>
    <n v="252.42857142857144"/>
    <n v="32.127272727272725"/>
    <n v="110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x v="870"/>
    <x v="2"/>
    <n v="1.729268292682927"/>
    <n v="50.642857142857146"/>
    <n v="1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x v="871"/>
    <x v="0"/>
    <n v="12.230769230769232"/>
    <n v="49.6875"/>
    <n v="16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x v="872"/>
    <x v="1"/>
    <n v="163.98734177215189"/>
    <n v="54.894067796610166"/>
    <n v="23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x v="873"/>
    <x v="1"/>
    <n v="162.98181818181817"/>
    <n v="46.931937172774866"/>
    <n v="19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x v="874"/>
    <x v="0"/>
    <n v="20.252747252747252"/>
    <n v="44.951219512195124"/>
    <n v="41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x v="875"/>
    <x v="1"/>
    <n v="319.24083769633506"/>
    <n v="30.99898322318251"/>
    <n v="3934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x v="876"/>
    <x v="1"/>
    <n v="478.94444444444446"/>
    <n v="107.7625"/>
    <n v="80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x v="877"/>
    <x v="3"/>
    <n v="19.556634304207122"/>
    <n v="102.07770270270271"/>
    <n v="296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x v="878"/>
    <x v="1"/>
    <n v="198.94827586206895"/>
    <n v="24.976190476190474"/>
    <n v="462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x v="879"/>
    <x v="1"/>
    <n v="795"/>
    <n v="79.944134078212286"/>
    <n v="179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x v="880"/>
    <x v="0"/>
    <n v="50.621082621082621"/>
    <n v="67.946462715105156"/>
    <n v="523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x v="881"/>
    <x v="0"/>
    <n v="57.4375"/>
    <n v="26.070921985815602"/>
    <n v="141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x v="882"/>
    <x v="1"/>
    <n v="155.62827640984909"/>
    <n v="105.0032154340836"/>
    <n v="186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x v="883"/>
    <x v="0"/>
    <n v="36.297297297297298"/>
    <n v="25.826923076923077"/>
    <n v="52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x v="884"/>
    <x v="2"/>
    <n v="58.25"/>
    <n v="77.666666666666671"/>
    <n v="2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x v="885"/>
    <x v="1"/>
    <n v="237.39473684210526"/>
    <n v="57.82692307692308"/>
    <n v="156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x v="886"/>
    <x v="0"/>
    <n v="58.75"/>
    <n v="92.955555555555549"/>
    <n v="225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x v="887"/>
    <x v="1"/>
    <n v="182.56603773584905"/>
    <n v="37.945098039215686"/>
    <n v="255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x v="888"/>
    <x v="0"/>
    <n v="0.75436408977556113"/>
    <n v="31.842105263157894"/>
    <n v="38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x v="889"/>
    <x v="1"/>
    <n v="175.95330739299609"/>
    <n v="40"/>
    <n v="226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x v="890"/>
    <x v="1"/>
    <n v="237.88235294117646"/>
    <n v="101.1"/>
    <n v="40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x v="891"/>
    <x v="1"/>
    <n v="488.05076142131981"/>
    <n v="84.006989951944078"/>
    <n v="228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x v="892"/>
    <x v="1"/>
    <n v="224.06666666666669"/>
    <n v="103.41538461538461"/>
    <n v="6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x v="893"/>
    <x v="0"/>
    <n v="18.126436781609197"/>
    <n v="105.13333333333334"/>
    <n v="15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x v="894"/>
    <x v="0"/>
    <n v="45.847222222222221"/>
    <n v="89.21621621621621"/>
    <n v="37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x v="895"/>
    <x v="1"/>
    <n v="117.31541218637993"/>
    <n v="51.995234312946785"/>
    <n v="377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x v="896"/>
    <x v="1"/>
    <n v="217.30909090909088"/>
    <n v="64.956521739130437"/>
    <n v="18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x v="897"/>
    <x v="1"/>
    <n v="112.28571428571428"/>
    <n v="46.235294117647058"/>
    <n v="8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x v="898"/>
    <x v="0"/>
    <n v="72.51898734177216"/>
    <n v="51.151785714285715"/>
    <n v="1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x v="899"/>
    <x v="1"/>
    <n v="212.30434782608697"/>
    <n v="33.909722222222221"/>
    <n v="144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x v="900"/>
    <x v="1"/>
    <n v="239.74657534246577"/>
    <n v="92.016298633017882"/>
    <n v="19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x v="901"/>
    <x v="1"/>
    <n v="181.93548387096774"/>
    <n v="107.42857142857143"/>
    <n v="105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x v="902"/>
    <x v="1"/>
    <n v="164.13114754098362"/>
    <n v="75.848484848484844"/>
    <n v="13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x v="903"/>
    <x v="0"/>
    <n v="1.6375968992248062"/>
    <n v="80.476190476190482"/>
    <n v="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x v="904"/>
    <x v="3"/>
    <n v="49.64385964912281"/>
    <n v="86.978483606557376"/>
    <n v="9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x v="905"/>
    <x v="1"/>
    <n v="109.70652173913042"/>
    <n v="105.13541666666667"/>
    <n v="96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x v="906"/>
    <x v="0"/>
    <n v="49.217948717948715"/>
    <n v="57.298507462686565"/>
    <n v="67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x v="907"/>
    <x v="2"/>
    <n v="62.232323232323225"/>
    <n v="93.348484848484844"/>
    <n v="66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x v="908"/>
    <x v="0"/>
    <n v="13.05813953488372"/>
    <n v="71.987179487179489"/>
    <n v="78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x v="909"/>
    <x v="0"/>
    <n v="64.635416666666671"/>
    <n v="92.611940298507463"/>
    <n v="6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x v="910"/>
    <x v="1"/>
    <n v="159.58666666666667"/>
    <n v="104.99122807017544"/>
    <n v="11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x v="911"/>
    <x v="0"/>
    <n v="81.42"/>
    <n v="30.958174904942965"/>
    <n v="263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x v="912"/>
    <x v="0"/>
    <n v="32.444767441860463"/>
    <n v="33.001182732111175"/>
    <n v="1691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x v="913"/>
    <x v="0"/>
    <n v="9.9141184124918666"/>
    <n v="84.187845303867405"/>
    <n v="181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x v="914"/>
    <x v="0"/>
    <n v="26.694444444444443"/>
    <n v="73.92307692307692"/>
    <n v="13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x v="915"/>
    <x v="3"/>
    <n v="62.957446808510639"/>
    <n v="36.987499999999997"/>
    <n v="160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x v="916"/>
    <x v="1"/>
    <n v="161.35593220338984"/>
    <n v="46.896551724137929"/>
    <n v="203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x v="297"/>
    <x v="0"/>
    <n v="5"/>
    <n v="5"/>
    <n v="1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x v="917"/>
    <x v="1"/>
    <n v="1096.9379310344827"/>
    <n v="102.02437459910199"/>
    <n v="155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x v="918"/>
    <x v="3"/>
    <n v="70.094158075601371"/>
    <n v="45.007502206531335"/>
    <n v="2266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x v="919"/>
    <x v="0"/>
    <n v="60"/>
    <n v="94.285714285714292"/>
    <n v="21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x v="920"/>
    <x v="1"/>
    <n v="367.0985915492958"/>
    <n v="101.02325581395348"/>
    <n v="15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x v="921"/>
    <x v="1"/>
    <n v="1109"/>
    <n v="97.037499999999994"/>
    <n v="80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x v="922"/>
    <x v="0"/>
    <n v="19.028784648187631"/>
    <n v="43.00963855421687"/>
    <n v="830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x v="923"/>
    <x v="1"/>
    <n v="126.87755102040816"/>
    <n v="94.916030534351151"/>
    <n v="13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x v="924"/>
    <x v="1"/>
    <n v="734.63636363636363"/>
    <n v="72.151785714285708"/>
    <n v="112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x v="925"/>
    <x v="0"/>
    <n v="4.5731034482758623"/>
    <n v="51.007692307692309"/>
    <n v="130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x v="926"/>
    <x v="0"/>
    <n v="85.054545454545448"/>
    <n v="85.054545454545448"/>
    <n v="5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x v="927"/>
    <x v="1"/>
    <n v="119.29824561403508"/>
    <n v="43.87096774193548"/>
    <n v="155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x v="928"/>
    <x v="1"/>
    <n v="296.02777777777777"/>
    <n v="40.063909774436091"/>
    <n v="26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x v="929"/>
    <x v="0"/>
    <n v="84.694915254237287"/>
    <n v="43.833333333333336"/>
    <n v="114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x v="930"/>
    <x v="1"/>
    <n v="355.7837837837838"/>
    <n v="84.92903225806451"/>
    <n v="155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x v="931"/>
    <x v="1"/>
    <n v="386.40909090909093"/>
    <n v="41.067632850241544"/>
    <n v="2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x v="932"/>
    <x v="1"/>
    <n v="792.23529411764707"/>
    <n v="54.971428571428568"/>
    <n v="245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x v="933"/>
    <x v="1"/>
    <n v="137.03393665158373"/>
    <n v="77.010807374443743"/>
    <n v="157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x v="934"/>
    <x v="1"/>
    <n v="338.20833333333337"/>
    <n v="71.201754385964918"/>
    <n v="114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x v="935"/>
    <x v="1"/>
    <n v="108.22784810126582"/>
    <n v="91.935483870967744"/>
    <n v="9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x v="936"/>
    <x v="0"/>
    <n v="60.757639620653315"/>
    <n v="97.069023569023571"/>
    <n v="59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x v="937"/>
    <x v="0"/>
    <n v="27.725490196078432"/>
    <n v="58.916666666666664"/>
    <n v="2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x v="938"/>
    <x v="1"/>
    <n v="228.3934426229508"/>
    <n v="58.015466983938133"/>
    <n v="168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x v="939"/>
    <x v="0"/>
    <n v="21.615194054500414"/>
    <n v="103.87301587301587"/>
    <n v="252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x v="940"/>
    <x v="1"/>
    <n v="373.875"/>
    <n v="93.46875"/>
    <n v="32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x v="941"/>
    <x v="1"/>
    <n v="154.92592592592592"/>
    <n v="61.970370370370368"/>
    <n v="135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x v="942"/>
    <x v="1"/>
    <n v="322.14999999999998"/>
    <n v="92.042857142857144"/>
    <n v="14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x v="943"/>
    <x v="0"/>
    <n v="73.957142857142856"/>
    <n v="77.268656716417908"/>
    <n v="6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x v="944"/>
    <x v="1"/>
    <n v="864.1"/>
    <n v="93.923913043478265"/>
    <n v="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x v="945"/>
    <x v="1"/>
    <n v="143.26245847176079"/>
    <n v="84.969458128078813"/>
    <n v="1015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x v="946"/>
    <x v="0"/>
    <n v="40.281762295081968"/>
    <n v="105.97035040431267"/>
    <n v="742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x v="947"/>
    <x v="1"/>
    <n v="178.22388059701493"/>
    <n v="36.969040247678016"/>
    <n v="323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x v="948"/>
    <x v="0"/>
    <n v="84.930555555555557"/>
    <n v="81.533333333333331"/>
    <n v="75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x v="949"/>
    <x v="1"/>
    <n v="145.93648334624322"/>
    <n v="80.999140154772135"/>
    <n v="2326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x v="950"/>
    <x v="1"/>
    <n v="152.46153846153848"/>
    <n v="26.010498687664043"/>
    <n v="38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x v="951"/>
    <x v="0"/>
    <n v="67.129542790152414"/>
    <n v="25.998410896708286"/>
    <n v="4405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x v="952"/>
    <x v="0"/>
    <n v="40.307692307692307"/>
    <n v="34.173913043478258"/>
    <n v="92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x v="953"/>
    <x v="1"/>
    <n v="216.79032258064518"/>
    <n v="28.002083333333335"/>
    <n v="480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x v="802"/>
    <x v="0"/>
    <n v="52.117021276595743"/>
    <n v="76.546875"/>
    <n v="64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x v="954"/>
    <x v="1"/>
    <n v="499.58333333333337"/>
    <n v="53.053097345132741"/>
    <n v="226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x v="955"/>
    <x v="0"/>
    <n v="87.679487179487182"/>
    <n v="106.859375"/>
    <n v="6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x v="551"/>
    <x v="1"/>
    <n v="113.17346938775511"/>
    <n v="46.020746887966808"/>
    <n v="241"/>
    <x v="1"/>
    <s v="USD"/>
    <x v="870"/>
    <n v="1411966800"/>
    <b v="0"/>
    <b v="1"/>
    <s v="music/rock"/>
    <x v="1"/>
    <x v="1"/>
  </r>
  <r>
    <n v="992"/>
    <s v="Morrow Inc"/>
    <s v="Networked global migration"/>
    <n v="3100"/>
    <x v="956"/>
    <x v="1"/>
    <n v="426.54838709677421"/>
    <n v="100.17424242424242"/>
    <n v="13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x v="957"/>
    <x v="3"/>
    <n v="77.632653061224488"/>
    <n v="101.44"/>
    <n v="75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x v="958"/>
    <x v="0"/>
    <n v="52.496810772501767"/>
    <n v="87.972684085510693"/>
    <n v="842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x v="959"/>
    <x v="1"/>
    <n v="157.46762589928059"/>
    <n v="74.995594713656388"/>
    <n v="2043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x v="960"/>
    <x v="0"/>
    <n v="72.939393939393938"/>
    <n v="42.982142857142854"/>
    <n v="112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x v="961"/>
    <x v="3"/>
    <n v="60.565789473684205"/>
    <n v="33.115107913669064"/>
    <n v="139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x v="962"/>
    <x v="0"/>
    <n v="56.791291291291287"/>
    <n v="101.13101604278074"/>
    <n v="3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x v="963"/>
    <x v="3"/>
    <n v="56.542754275427541"/>
    <n v="55.98841354723708"/>
    <n v="1122"/>
    <x v="1"/>
    <s v="USD"/>
    <x v="878"/>
    <n v="1467781200"/>
    <b v="0"/>
    <b v="0"/>
    <s v="food/food trucks"/>
    <x v="0"/>
    <x v="0"/>
  </r>
  <r>
    <m/>
    <m/>
    <m/>
    <m/>
    <x v="964"/>
    <x v="4"/>
    <m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92.151898734177209"/>
    <n v="158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.4787822878229"/>
    <n v="100.01614035087719"/>
    <n v="1425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8.976190476190467"/>
    <n v="103.20833333333333"/>
    <n v="24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x v="0"/>
    <n v="69.276315789473685"/>
    <n v="99.339622641509436"/>
    <n v="53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x v="1"/>
    <n v="173.61842105263159"/>
    <n v="75.833333333333329"/>
    <n v="174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x v="0"/>
    <n v="20.961538461538463"/>
    <n v="60.555555555555557"/>
    <n v="18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x v="1"/>
    <n v="327.57777777777778"/>
    <n v="64.93832599118943"/>
    <n v="227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x v="2"/>
    <n v="19.932788374205266"/>
    <n v="30.997175141242938"/>
    <n v="70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x v="0"/>
    <n v="51.741935483870968"/>
    <n v="72.909090909090907"/>
    <n v="44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x v="1"/>
    <n v="266.11538461538464"/>
    <n v="62.9"/>
    <n v="220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.095238095238095"/>
    <n v="112.22222222222223"/>
    <n v="27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x v="0"/>
    <n v="89.349206349206341"/>
    <n v="102.34545454545454"/>
    <n v="55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.11904761904765"/>
    <n v="105.05102040816327"/>
    <n v="98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x v="0"/>
    <n v="66.769503546099301"/>
    <n v="94.144999999999996"/>
    <n v="200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.307881773399011"/>
    <n v="84.986725663716811"/>
    <n v="452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x v="1"/>
    <n v="649.47058823529414"/>
    <n v="110.41"/>
    <n v="100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.39125295508273"/>
    <n v="107.96236989591674"/>
    <n v="1249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x v="3"/>
    <n v="66.912087912087912"/>
    <n v="45.103703703703701"/>
    <n v="135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x v="0"/>
    <n v="48.529600000000002"/>
    <n v="45.001483679525222"/>
    <n v="674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x v="1"/>
    <n v="112.24279210925646"/>
    <n v="105.97134670487107"/>
    <n v="1396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x v="0"/>
    <n v="40.992553191489364"/>
    <n v="69.055555555555557"/>
    <n v="558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x v="1"/>
    <n v="128.07106598984771"/>
    <n v="85.044943820224717"/>
    <n v="890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x v="1"/>
    <n v="332.04444444444448"/>
    <n v="105.22535211267606"/>
    <n v="142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2.83225108225108"/>
    <n v="39.003741114852225"/>
    <n v="2673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.43636363636364"/>
    <n v="73.030674846625772"/>
    <n v="163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x v="3"/>
    <n v="48.199069767441863"/>
    <n v="35.009459459459457"/>
    <n v="1480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x v="0"/>
    <n v="79.95"/>
    <n v="106.6"/>
    <n v="15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x v="1"/>
    <n v="105.22553516819573"/>
    <n v="61.997747747747745"/>
    <n v="2220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x v="1"/>
    <n v="328.89978213507629"/>
    <n v="94.000622665006233"/>
    <n v="1606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x v="1"/>
    <n v="160.61111111111111"/>
    <n v="112.05426356589147"/>
    <n v="129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48.008849557522126"/>
    <n v="2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x v="0"/>
    <n v="86.807920792079202"/>
    <n v="38.004334633723452"/>
    <n v="2307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7.82071713147411"/>
    <n v="35.000184535892231"/>
    <n v="5419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x v="1"/>
    <n v="150.80645161290323"/>
    <n v="85"/>
    <n v="16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.30119521912351"/>
    <n v="95.993893129770996"/>
    <n v="1965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x v="1"/>
    <n v="157.28571428571431"/>
    <n v="68.8125"/>
    <n v="16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39.98765432098764"/>
    <n v="105.97196261682242"/>
    <n v="107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x v="1"/>
    <n v="325.32258064516128"/>
    <n v="75.261194029850742"/>
    <n v="134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0.777777777777779"/>
    <n v="57.125"/>
    <n v="88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x v="1"/>
    <n v="169.06818181818181"/>
    <n v="75.141414141414145"/>
    <n v="198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x v="1"/>
    <n v="212.92857142857144"/>
    <n v="107.42342342342343"/>
    <n v="111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x v="1"/>
    <n v="443.94444444444446"/>
    <n v="35.995495495495497"/>
    <n v="222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x v="1"/>
    <n v="185.9390243902439"/>
    <n v="26.998873148744366"/>
    <n v="6212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8.8125"/>
    <n v="107.56122448979592"/>
    <n v="98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x v="0"/>
    <n v="47.684210526315788"/>
    <n v="94.375"/>
    <n v="48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x v="1"/>
    <n v="114.78378378378378"/>
    <n v="46.163043478260867"/>
    <n v="92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x v="1"/>
    <n v="475.26666666666665"/>
    <n v="47.845637583892618"/>
    <n v="149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x v="1"/>
    <n v="386.97297297297297"/>
    <n v="53.007815713698065"/>
    <n v="2431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x v="1"/>
    <n v="189.625"/>
    <n v="45.059405940594061"/>
    <n v="303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2"/>
    <n v="1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x v="0"/>
    <n v="91.867805186590772"/>
    <n v="99.006816632583508"/>
    <n v="1467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.152777777777779"/>
    <n v="32.786666666666669"/>
    <n v="75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x v="1"/>
    <n v="140.40909090909091"/>
    <n v="59.119617224880386"/>
    <n v="209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x v="0"/>
    <n v="89.86666666666666"/>
    <n v="44.93333333333333"/>
    <n v="120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7.96969696969697"/>
    <n v="89.664122137404576"/>
    <n v="131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3.66249999999999"/>
    <n v="70.079268292682926"/>
    <n v="164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.27586206896552"/>
    <n v="31.059701492537314"/>
    <n v="201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x v="1"/>
    <n v="227.11111111111114"/>
    <n v="29.061611374407583"/>
    <n v="211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x v="1"/>
    <n v="275.07142857142861"/>
    <n v="30.0859375"/>
    <n v="128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x v="1"/>
    <n v="144.37048832271762"/>
    <n v="84.998125000000002"/>
    <n v="1600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x v="0"/>
    <n v="92.74598393574297"/>
    <n v="82.001775410563695"/>
    <n v="2253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x v="1"/>
    <n v="722.6"/>
    <n v="58.040160642570278"/>
    <n v="249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x v="0"/>
    <n v="11.851063829787234"/>
    <n v="111.4"/>
    <n v="5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x v="0"/>
    <n v="97.642857142857139"/>
    <n v="71.94736842105263"/>
    <n v="38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x v="1"/>
    <n v="236.14754098360655"/>
    <n v="61.038135593220339"/>
    <n v="236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x v="0"/>
    <n v="45.068965517241381"/>
    <n v="108.91666666666667"/>
    <n v="12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x v="1"/>
    <n v="162.38567493112947"/>
    <n v="29.001722017220171"/>
    <n v="4065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x v="1"/>
    <n v="254.52631578947367"/>
    <n v="58.975609756097562"/>
    <n v="246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x v="3"/>
    <n v="24.063291139240505"/>
    <n v="111.82352941176471"/>
    <n v="17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x v="1"/>
    <n v="123.74140625000001"/>
    <n v="63.995555555555555"/>
    <n v="247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.06666666666666"/>
    <n v="85.315789473684205"/>
    <n v="76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x v="1"/>
    <n v="670.33333333333326"/>
    <n v="74.481481481481481"/>
    <n v="54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0.92857142857144"/>
    <n v="105.14772727272727"/>
    <n v="88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x v="1"/>
    <n v="122.46153846153847"/>
    <n v="56.188235294117646"/>
    <n v="85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x v="1"/>
    <n v="150.57731958762886"/>
    <n v="85.917647058823533"/>
    <n v="170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.106590724165997"/>
    <n v="57.00296912114014"/>
    <n v="168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x v="0"/>
    <n v="46.94736842105263"/>
    <n v="79.642857142857139"/>
    <n v="56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0.8"/>
    <n v="41.018181818181816"/>
    <n v="330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x v="0"/>
    <n v="69.598615916955026"/>
    <n v="48.004773269689736"/>
    <n v="838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x v="1"/>
    <n v="637.4545454545455"/>
    <n v="55.212598425196852"/>
    <n v="127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.33928571428569"/>
    <n v="92.109489051094897"/>
    <n v="411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x v="1"/>
    <n v="1497.3000000000002"/>
    <n v="83.183333333333337"/>
    <n v="180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x v="0"/>
    <n v="37.590225563909776"/>
    <n v="39.996000000000002"/>
    <n v="1000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.36942675159236"/>
    <n v="111.1336898395722"/>
    <n v="374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.22448979591837"/>
    <n v="90.563380281690144"/>
    <n v="71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x v="1"/>
    <n v="167.63513513513513"/>
    <n v="61.108374384236456"/>
    <n v="203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x v="0"/>
    <n v="61.984886649874063"/>
    <n v="83.022941970310384"/>
    <n v="1482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x v="1"/>
    <n v="260.75"/>
    <n v="110.76106194690266"/>
    <n v="113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2.58823529411765"/>
    <n v="89.458333333333329"/>
    <n v="96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x v="0"/>
    <n v="78.615384615384613"/>
    <n v="57.849056603773583"/>
    <n v="106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x v="0"/>
    <n v="48.404406999351913"/>
    <n v="109.99705449189985"/>
    <n v="679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8.875"/>
    <n v="103.96586345381526"/>
    <n v="498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x v="3"/>
    <n v="60.548713235294116"/>
    <n v="107.99508196721311"/>
    <n v="610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x v="1"/>
    <n v="303.68965517241378"/>
    <n v="48.927777777777777"/>
    <n v="180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x v="1"/>
    <n v="112.99999999999999"/>
    <n v="37.666666666666664"/>
    <n v="27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x v="1"/>
    <n v="217.37876614060258"/>
    <n v="64.999141999141997"/>
    <n v="2331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x v="1"/>
    <n v="926.69230769230762"/>
    <n v="106.61061946902655"/>
    <n v="113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x v="0"/>
    <n v="33.692229038854805"/>
    <n v="27.009016393442622"/>
    <n v="1220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x v="1"/>
    <n v="196.7236842105263"/>
    <n v="91.16463414634147"/>
    <n v="164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x v="1"/>
    <n v="1021.4444444444445"/>
    <n v="56.054878048780488"/>
    <n v="164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x v="1"/>
    <n v="281.67567567567568"/>
    <n v="31.017857142857142"/>
    <n v="336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x v="0"/>
    <n v="24.610000000000003"/>
    <n v="66.513513513513516"/>
    <n v="37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.14010067114094"/>
    <n v="89.005216484089729"/>
    <n v="1917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x v="1"/>
    <n v="144.54411764705884"/>
    <n v="103.46315789473684"/>
    <n v="95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x v="1"/>
    <n v="359.12820512820514"/>
    <n v="95.278911564625844"/>
    <n v="147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.48571428571427"/>
    <n v="75.895348837209298"/>
    <n v="86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x v="1"/>
    <n v="595.26666666666665"/>
    <n v="107.57831325301204"/>
    <n v="83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.21153846153846"/>
    <n v="51.31666666666667"/>
    <n v="60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4.962780898876405"/>
    <n v="71.983108108108112"/>
    <n v="296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x v="1"/>
    <n v="119.95602605863192"/>
    <n v="108.95414201183432"/>
    <n v="676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8.82978723404256"/>
    <n v="35"/>
    <n v="361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x v="1"/>
    <n v="376.87878787878788"/>
    <n v="94.938931297709928"/>
    <n v="131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x v="1"/>
    <n v="727.15789473684208"/>
    <n v="109.65079365079364"/>
    <n v="126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.211757648470297"/>
    <n v="44.001815980629537"/>
    <n v="3304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86.794520547945211"/>
    <n v="73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x v="1"/>
    <n v="173.9387755102041"/>
    <n v="30.992727272727272"/>
    <n v="275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7.61111111111111"/>
    <n v="94.791044776119406"/>
    <n v="67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4.96"/>
    <n v="69.79220779220779"/>
    <n v="154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.49667110519306"/>
    <n v="63.003367003367003"/>
    <n v="1782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x v="1"/>
    <n v="219.33995584988963"/>
    <n v="110.0343300110742"/>
    <n v="903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x v="0"/>
    <n v="64.367690058479525"/>
    <n v="25.997933274284026"/>
    <n v="3387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x v="0"/>
    <n v="18.622397298818232"/>
    <n v="49.987915407854985"/>
    <n v="662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x v="1"/>
    <n v="367.76923076923077"/>
    <n v="101.72340425531915"/>
    <n v="94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59.90566037735849"/>
    <n v="47.083333333333336"/>
    <n v="180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x v="0"/>
    <n v="38.633185349611544"/>
    <n v="89.944444444444443"/>
    <n v="774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x v="0"/>
    <n v="51.42151162790698"/>
    <n v="78.96875"/>
    <n v="672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x v="3"/>
    <n v="60.334277620396605"/>
    <n v="80.067669172932327"/>
    <n v="532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x v="3"/>
    <n v="3.202693602693603"/>
    <n v="86.472727272727269"/>
    <n v="55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x v="1"/>
    <n v="155.46875"/>
    <n v="28.001876172607879"/>
    <n v="533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0.85974499089254"/>
    <n v="67.996725337699544"/>
    <n v="2443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x v="1"/>
    <n v="116.18181818181819"/>
    <n v="43.078651685393261"/>
    <n v="89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x v="1"/>
    <n v="310.77777777777777"/>
    <n v="87.95597484276729"/>
    <n v="15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x v="0"/>
    <n v="89.73668341708543"/>
    <n v="94.987234042553197"/>
    <n v="940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.27272727272728"/>
    <n v="46.905982905982903"/>
    <n v="117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2"/>
    <n v="46.913793103448278"/>
    <n v="5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x v="1"/>
    <n v="261.77777777777777"/>
    <n v="94.24"/>
    <n v="50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80.139130434782615"/>
    <n v="1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0.896851248642779"/>
    <n v="59.036809815950917"/>
    <n v="326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.16363636363636"/>
    <n v="65.989247311827953"/>
    <n v="186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1.59097978227061"/>
    <n v="60.992530345471522"/>
    <n v="1071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x v="1"/>
    <n v="230.03999999999996"/>
    <n v="98.307692307692307"/>
    <n v="11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x v="1"/>
    <n v="135.59259259259261"/>
    <n v="104.6"/>
    <n v="70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.1"/>
    <n v="86.066666666666663"/>
    <n v="135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x v="1"/>
    <n v="236.512"/>
    <n v="76.989583333333329"/>
    <n v="768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x v="3"/>
    <n v="17.25"/>
    <n v="29.764705882352942"/>
    <n v="51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x v="1"/>
    <n v="112.49397590361446"/>
    <n v="46.91959798994975"/>
    <n v="199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x v="1"/>
    <n v="121.02150537634408"/>
    <n v="105.18691588785046"/>
    <n v="107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19.87096774193549"/>
    <n v="69.907692307692301"/>
    <n v="195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x v="0"/>
    <n v="64.166909620991248"/>
    <n v="60.011588275391958"/>
    <n v="1467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.06746987951806"/>
    <n v="52.006220379146917"/>
    <n v="3376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2.984160506863773"/>
    <n v="31.000176025347649"/>
    <n v="5681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x v="0"/>
    <n v="58.756567425569173"/>
    <n v="95.042492917847028"/>
    <n v="1059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x v="0"/>
    <n v="65.022222222222226"/>
    <n v="75.968174204355108"/>
    <n v="1194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x v="3"/>
    <n v="73.939560439560438"/>
    <n v="71.013192612137203"/>
    <n v="379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x v="0"/>
    <n v="52.666666666666664"/>
    <n v="73.733333333333334"/>
    <n v="30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0.95238095238096"/>
    <n v="113.17073170731707"/>
    <n v="41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x v="1"/>
    <n v="100.01150627615063"/>
    <n v="105.00933552992861"/>
    <n v="182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x v="1"/>
    <n v="162.3125"/>
    <n v="79.176829268292678"/>
    <n v="164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.181818181818187"/>
    <n v="57.333333333333336"/>
    <n v="75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x v="1"/>
    <n v="149.73770491803279"/>
    <n v="58.178343949044589"/>
    <n v="157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x v="1"/>
    <n v="253.25714285714284"/>
    <n v="36.032520325203251"/>
    <n v="246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.16943521594683"/>
    <n v="107.99068767908309"/>
    <n v="1396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x v="1"/>
    <n v="121.99004424778761"/>
    <n v="44.005985634477256"/>
    <n v="250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x v="1"/>
    <n v="137.13265306122449"/>
    <n v="55.077868852459019"/>
    <n v="244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5.53846153846149"/>
    <n v="74"/>
    <n v="146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x v="0"/>
    <n v="31.30913348946136"/>
    <n v="41.996858638743454"/>
    <n v="955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.08154506437768"/>
    <n v="77.988161010260455"/>
    <n v="1267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6"/>
    <n v="82.507462686567166"/>
    <n v="67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x v="0"/>
    <n v="10.63265306122449"/>
    <n v="104.2"/>
    <n v="5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x v="0"/>
    <n v="82.875"/>
    <n v="25.5"/>
    <n v="26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.01447776628748"/>
    <n v="100.98334401024984"/>
    <n v="1561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x v="1"/>
    <n v="894.66666666666674"/>
    <n v="111.83333333333333"/>
    <n v="48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.191501103752756"/>
    <n v="41.999115044247787"/>
    <n v="1130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x v="0"/>
    <n v="74.834782608695647"/>
    <n v="110.05115089514067"/>
    <n v="782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x v="1"/>
    <n v="416.47680412371136"/>
    <n v="58.997079225994888"/>
    <n v="2739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x v="0"/>
    <n v="96.208333333333329"/>
    <n v="32.985714285714288"/>
    <n v="210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x v="1"/>
    <n v="357.71910112359546"/>
    <n v="45.005654509471306"/>
    <n v="3537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x v="1"/>
    <n v="308.45714285714286"/>
    <n v="81.98196487897485"/>
    <n v="2107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x v="0"/>
    <n v="61.802325581395344"/>
    <n v="39.080882352941174"/>
    <n v="136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.32472324723244"/>
    <n v="58.996383363471971"/>
    <n v="3318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.117647058823522"/>
    <n v="40.988372093023258"/>
    <n v="86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x v="1"/>
    <n v="293.05555555555554"/>
    <n v="31.029411764705884"/>
    <n v="340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x v="0"/>
    <n v="71.8"/>
    <n v="37.789473684210527"/>
    <n v="19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x v="0"/>
    <n v="31.934684684684683"/>
    <n v="32.006772009029348"/>
    <n v="886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x v="1"/>
    <n v="229.87375415282392"/>
    <n v="95.966712898751737"/>
    <n v="1442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.012195121951223"/>
    <n v="75"/>
    <n v="3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x v="3"/>
    <n v="23.525352848928385"/>
    <n v="102.0498866213152"/>
    <n v="441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x v="0"/>
    <n v="68.594594594594597"/>
    <n v="105.75"/>
    <n v="24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x v="0"/>
    <n v="37.952380952380956"/>
    <n v="37.069767441860463"/>
    <n v="86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x v="0"/>
    <n v="19.992957746478872"/>
    <n v="35.049382716049379"/>
    <n v="243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x v="0"/>
    <n v="45.636363636363633"/>
    <n v="46.338461538461537"/>
    <n v="65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x v="1"/>
    <n v="122.7605633802817"/>
    <n v="69.174603174603178"/>
    <n v="126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x v="1"/>
    <n v="361.75316455696202"/>
    <n v="109.07824427480917"/>
    <n v="524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x v="0"/>
    <n v="63.146341463414636"/>
    <n v="51.78"/>
    <n v="100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.20475319926874"/>
    <n v="82.010055304172951"/>
    <n v="1989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4"/>
    <n v="35.958333333333336"/>
    <n v="168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3.777777777777779"/>
    <n v="74.461538461538467"/>
    <n v="13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x v="0"/>
    <n v="2"/>
    <n v="2"/>
    <n v="1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.19047619047615"/>
    <n v="91.114649681528661"/>
    <n v="157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x v="3"/>
    <n v="78.831325301204828"/>
    <n v="79.792682926829272"/>
    <n v="8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.40792216817235"/>
    <n v="42.999777678968428"/>
    <n v="449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x v="0"/>
    <n v="3.3719999999999999"/>
    <n v="63.225000000000001"/>
    <n v="40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x v="1"/>
    <n v="431.84615384615387"/>
    <n v="70.174999999999997"/>
    <n v="80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x v="3"/>
    <n v="38.844444444444441"/>
    <n v="61.333333333333336"/>
    <n v="57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x v="1"/>
    <n v="425.7"/>
    <n v="99"/>
    <n v="43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x v="1"/>
    <n v="101.12239715591672"/>
    <n v="96.984900146127615"/>
    <n v="2053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.188688946015425"/>
    <n v="51.004950495049506"/>
    <n v="808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x v="0"/>
    <n v="67.425531914893625"/>
    <n v="28.044247787610619"/>
    <n v="226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4.923371647509583"/>
    <n v="60.984615384615381"/>
    <n v="1625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x v="1"/>
    <n v="151.85185185185185"/>
    <n v="73.214285714285708"/>
    <n v="16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x v="1"/>
    <n v="195.16382252559728"/>
    <n v="39.997435299603637"/>
    <n v="4289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x v="1"/>
    <n v="1023.1428571428571"/>
    <n v="86.812121212121212"/>
    <n v="165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8"/>
    <n v="42.125874125874127"/>
    <n v="143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x v="1"/>
    <n v="155.07066557107643"/>
    <n v="103.97851239669421"/>
    <n v="1815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x v="0"/>
    <n v="44.753477588871718"/>
    <n v="62.003211991434689"/>
    <n v="934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5.94736842105263"/>
    <n v="31.005037783375315"/>
    <n v="397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.12709832134288"/>
    <n v="89.991552956465242"/>
    <n v="1539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9"/>
    <n v="39.235294117647058"/>
    <n v="17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x v="0"/>
    <n v="98.625514403292186"/>
    <n v="54.993116108306566"/>
    <n v="2179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x v="1"/>
    <n v="137.97916666666669"/>
    <n v="47.992753623188406"/>
    <n v="138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3.81099656357388"/>
    <n v="87.966702470461868"/>
    <n v="931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x v="1"/>
    <n v="403.63930885529157"/>
    <n v="51.999165275459099"/>
    <n v="3594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.1740412979351"/>
    <n v="29.999659863945578"/>
    <n v="5880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x v="1"/>
    <n v="366.63333333333333"/>
    <n v="98.205357142857139"/>
    <n v="112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8.72085385878489"/>
    <n v="108.96182396606575"/>
    <n v="943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x v="1"/>
    <n v="119.90717911530093"/>
    <n v="66.998379254457049"/>
    <n v="2468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3.68925233644859"/>
    <n v="64.99333594668758"/>
    <n v="2551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.16666666666669"/>
    <n v="99.841584158415841"/>
    <n v="10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6.708333333333329"/>
    <n v="82.432835820895519"/>
    <n v="67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x v="1"/>
    <n v="171.26470588235293"/>
    <n v="63.293478260869563"/>
    <n v="92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x v="1"/>
    <n v="157.89473684210526"/>
    <n v="96.774193548387103"/>
    <n v="62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.08"/>
    <n v="54.906040268456373"/>
    <n v="149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1.732558139534881"/>
    <n v="39.010869565217391"/>
    <n v="92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x v="0"/>
    <n v="10.944303797468354"/>
    <n v="75.84210526315789"/>
    <n v="57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x v="1"/>
    <n v="159.3763440860215"/>
    <n v="45.051671732522799"/>
    <n v="32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.41666666666669"/>
    <n v="104.51546391752578"/>
    <n v="97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x v="0"/>
    <n v="97.71875"/>
    <n v="76.268292682926827"/>
    <n v="41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x v="1"/>
    <n v="418.78911564625849"/>
    <n v="69.015695067264573"/>
    <n v="1784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x v="1"/>
    <n v="101.91632047477745"/>
    <n v="101.97684085510689"/>
    <n v="1684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x v="1"/>
    <n v="127.72619047619047"/>
    <n v="42.915999999999997"/>
    <n v="250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x v="1"/>
    <n v="445.21739130434781"/>
    <n v="43.025210084033617"/>
    <n v="238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x v="1"/>
    <n v="569.71428571428578"/>
    <n v="75.245283018867923"/>
    <n v="5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x v="1"/>
    <n v="509.34482758620686"/>
    <n v="69.023364485981304"/>
    <n v="21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x v="1"/>
    <n v="325.5333333333333"/>
    <n v="65.986486486486484"/>
    <n v="222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2.61616161616166"/>
    <n v="98.013800424628457"/>
    <n v="1884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x v="1"/>
    <n v="211.33870967741933"/>
    <n v="60.105504587155963"/>
    <n v="218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x v="1"/>
    <n v="273.32520325203251"/>
    <n v="26.000773395204948"/>
    <n v="6465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3"/>
    <n v="1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x v="0"/>
    <n v="54.084507042253513"/>
    <n v="38.019801980198018"/>
    <n v="101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x v="1"/>
    <n v="626.29999999999995"/>
    <n v="106.15254237288136"/>
    <n v="59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.021399176954731"/>
    <n v="81.019475655430711"/>
    <n v="1335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x v="1"/>
    <n v="184.89130434782609"/>
    <n v="96.647727272727266"/>
    <n v="88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.16770186335404"/>
    <n v="57.003535651149086"/>
    <n v="1697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x v="0"/>
    <n v="23.390243902439025"/>
    <n v="63.93333333333333"/>
    <n v="15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x v="1"/>
    <n v="146"/>
    <n v="90.456521739130437"/>
    <n v="92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x v="1"/>
    <n v="268.48"/>
    <n v="72.172043010752688"/>
    <n v="186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x v="1"/>
    <n v="597.5"/>
    <n v="77.934782608695656"/>
    <n v="138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7.69841269841268"/>
    <n v="38.065134099616856"/>
    <n v="261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x v="0"/>
    <n v="31.201660735468568"/>
    <n v="57.936123348017624"/>
    <n v="45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x v="1"/>
    <n v="313.41176470588238"/>
    <n v="49.794392523364486"/>
    <n v="107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x v="1"/>
    <n v="370.89655172413791"/>
    <n v="54.050251256281406"/>
    <n v="199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2.66447368421052"/>
    <n v="30.002721335268504"/>
    <n v="5512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x v="1"/>
    <n v="123.08163265306122"/>
    <n v="70.127906976744185"/>
    <n v="86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x v="0"/>
    <n v="76.766756032171585"/>
    <n v="26.996228786926462"/>
    <n v="318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x v="1"/>
    <n v="233.62012987012989"/>
    <n v="51.990606936416185"/>
    <n v="2768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x v="1"/>
    <n v="180.53333333333333"/>
    <n v="56.416666666666664"/>
    <n v="48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2.62857142857143"/>
    <n v="101.63218390804597"/>
    <n v="8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.176538240368025"/>
    <n v="25.005291005291006"/>
    <n v="1890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"/>
    <n v="32.016393442622949"/>
    <n v="61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.0097847358121"/>
    <n v="82.021647307286173"/>
    <n v="1894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x v="1"/>
    <n v="137.23076923076923"/>
    <n v="37.957446808510639"/>
    <n v="282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x v="0"/>
    <n v="32.208333333333336"/>
    <n v="51.533333333333331"/>
    <n v="15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1.51282051282053"/>
    <n v="81.198275862068968"/>
    <n v="116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x v="0"/>
    <n v="96.8"/>
    <n v="40.030075187969928"/>
    <n v="133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.4285714285716"/>
    <n v="89.939759036144579"/>
    <n v="83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x v="1"/>
    <n v="325.88888888888891"/>
    <n v="96.692307692307693"/>
    <n v="91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x v="1"/>
    <n v="170.70000000000002"/>
    <n v="25.010989010989011"/>
    <n v="546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x v="1"/>
    <n v="581.44000000000005"/>
    <n v="36.987277353689571"/>
    <n v="393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x v="0"/>
    <n v="91.520972644376897"/>
    <n v="73.012609117361791"/>
    <n v="2062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x v="1"/>
    <n v="108.04761904761904"/>
    <n v="68.240601503759393"/>
    <n v="13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8.728395061728396"/>
    <n v="52.310344827586206"/>
    <n v="29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x v="0"/>
    <n v="83.193877551020407"/>
    <n v="61.765151515151516"/>
    <n v="132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x v="1"/>
    <n v="706.33333333333337"/>
    <n v="25.027559055118111"/>
    <n v="254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x v="3"/>
    <n v="17.446030330062445"/>
    <n v="106.28804347826087"/>
    <n v="184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x v="1"/>
    <n v="209.73015873015873"/>
    <n v="75.07386363636364"/>
    <n v="176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x v="0"/>
    <n v="97.785714285714292"/>
    <n v="39.970802919708028"/>
    <n v="137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x v="1"/>
    <n v="1684.25"/>
    <n v="39.982195845697326"/>
    <n v="337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x v="0"/>
    <n v="54.402135231316727"/>
    <n v="101.01541850220265"/>
    <n v="908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6.61111111111109"/>
    <n v="76.813084112149539"/>
    <n v="107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x v="0"/>
    <n v="9.8219178082191778"/>
    <n v="71.7"/>
    <n v="10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x v="3"/>
    <n v="16.384615384615383"/>
    <n v="33.28125"/>
    <n v="32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x v="1"/>
    <n v="1339.6666666666667"/>
    <n v="43.923497267759565"/>
    <n v="183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5.650077760497666"/>
    <n v="36.004712041884815"/>
    <n v="1910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x v="0"/>
    <n v="54.950819672131146"/>
    <n v="88.21052631578948"/>
    <n v="3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x v="0"/>
    <n v="94.236111111111114"/>
    <n v="65.240384615384613"/>
    <n v="104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x v="1"/>
    <n v="143.91428571428571"/>
    <n v="69.958333333333329"/>
    <n v="72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x v="0"/>
    <n v="51.421052631578945"/>
    <n v="39.877551020408163"/>
    <n v="49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x v="0"/>
    <n v="5"/>
    <n v="5"/>
    <n v="1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x v="1"/>
    <n v="1344.6666666666667"/>
    <n v="41.023728813559323"/>
    <n v="295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1.844940867279899"/>
    <n v="98.914285714285711"/>
    <n v="245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x v="0"/>
    <n v="82.617647058823536"/>
    <n v="87.78125"/>
    <n v="32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x v="1"/>
    <n v="546.14285714285722"/>
    <n v="80.767605633802816"/>
    <n v="142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x v="1"/>
    <n v="286.21428571428572"/>
    <n v="94.28235294117647"/>
    <n v="85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1"/>
    <n v="73.428571428571431"/>
    <n v="7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x v="1"/>
    <n v="132.13677811550153"/>
    <n v="65.968133535660087"/>
    <n v="659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x v="0"/>
    <n v="74.077834179357026"/>
    <n v="109.04109589041096"/>
    <n v="803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x v="3"/>
    <n v="75.292682926829272"/>
    <n v="41.16"/>
    <n v="75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.333333333333332"/>
    <n v="99.125"/>
    <n v="16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x v="1"/>
    <n v="203.36507936507937"/>
    <n v="105.88429752066116"/>
    <n v="121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x v="1"/>
    <n v="310.2284263959391"/>
    <n v="48.996525921966864"/>
    <n v="3742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x v="1"/>
    <n v="395.31818181818181"/>
    <n v="39"/>
    <n v="223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x v="1"/>
    <n v="294.71428571428572"/>
    <n v="31.022556390977442"/>
    <n v="133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3.89473684210526"/>
    <n v="103.87096774193549"/>
    <n v="31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x v="0"/>
    <n v="66.677083333333329"/>
    <n v="59.268518518518519"/>
    <n v="108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x v="0"/>
    <n v="19.227272727272727"/>
    <n v="42.3"/>
    <n v="30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x v="0"/>
    <n v="15.842105263157894"/>
    <n v="53.117647058823529"/>
    <n v="17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x v="3"/>
    <n v="38.702380952380956"/>
    <n v="50.796875"/>
    <n v="64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x v="0"/>
    <n v="9.5876777251184837"/>
    <n v="101.15"/>
    <n v="80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.144366197183089"/>
    <n v="65.000810372771468"/>
    <n v="2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6.56234096692114"/>
    <n v="37.998645510835914"/>
    <n v="5168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x v="0"/>
    <n v="24.134831460674157"/>
    <n v="82.615384615384613"/>
    <n v="26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.05633802816902"/>
    <n v="37.941368078175898"/>
    <n v="307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x v="0"/>
    <n v="90.723076923076931"/>
    <n v="80.780821917808225"/>
    <n v="73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.194444444444443"/>
    <n v="25.984375"/>
    <n v="128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8.53846153846154"/>
    <n v="30.363636363636363"/>
    <n v="3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x v="1"/>
    <n v="133.56231003039514"/>
    <n v="54.004916018025398"/>
    <n v="2441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x v="2"/>
    <n v="22.896588486140725"/>
    <n v="101.78672985781991"/>
    <n v="21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4.95548961424333"/>
    <n v="45.003610108303249"/>
    <n v="1385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x v="1"/>
    <n v="443.72727272727275"/>
    <n v="77.068421052631578"/>
    <n v="190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99.9806763285024"/>
    <n v="88.076595744680844"/>
    <n v="470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3.95833333333333"/>
    <n v="47.035573122529641"/>
    <n v="253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x v="1"/>
    <n v="186.61329305135951"/>
    <n v="110.99550763701707"/>
    <n v="1113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x v="1"/>
    <n v="114.28538550057536"/>
    <n v="87.003066141042481"/>
    <n v="2283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x v="0"/>
    <n v="97.032531824611041"/>
    <n v="63.994402985074629"/>
    <n v="1072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x v="1"/>
    <n v="122.81904761904762"/>
    <n v="105.9945205479452"/>
    <n v="1095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x v="1"/>
    <n v="179.14326647564468"/>
    <n v="73.989349112426041"/>
    <n v="1690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x v="3"/>
    <n v="79.951577402787962"/>
    <n v="84.02004626060139"/>
    <n v="1297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x v="0"/>
    <n v="94.242587601078171"/>
    <n v="88.966921119592882"/>
    <n v="393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4.669291338582681"/>
    <n v="76.990453460620529"/>
    <n v="1257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x v="0"/>
    <n v="66.521920668058456"/>
    <n v="97.146341463414629"/>
    <n v="328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x v="0"/>
    <n v="53.922222222222224"/>
    <n v="33.013605442176868"/>
    <n v="147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x v="0"/>
    <n v="41.983299595141702"/>
    <n v="99.950602409638549"/>
    <n v="830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4.69479695431472"/>
    <n v="69.966767371601208"/>
    <n v="331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x v="0"/>
    <n v="34.475000000000001"/>
    <n v="110.32"/>
    <n v="25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x v="1"/>
    <n v="1400.7777777777778"/>
    <n v="66.005235602094245"/>
    <n v="191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x v="0"/>
    <n v="71.770351758793964"/>
    <n v="41.005742176284812"/>
    <n v="3483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x v="0"/>
    <n v="53.074115044247783"/>
    <n v="103.96316359696641"/>
    <n v="923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x v="0"/>
    <n v="5"/>
    <n v="5"/>
    <n v="1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x v="1"/>
    <n v="127.70715249662618"/>
    <n v="47.009935419771487"/>
    <n v="2013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x v="0"/>
    <n v="34.892857142857139"/>
    <n v="29.606060606060606"/>
    <n v="33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x v="1"/>
    <n v="410.59821428571428"/>
    <n v="81.010569583088667"/>
    <n v="1703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x v="1"/>
    <n v="123.73770491803278"/>
    <n v="94.35"/>
    <n v="80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8.973684210526315"/>
    <n v="26.058139534883722"/>
    <n v="86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6.892473118279568"/>
    <n v="85.775000000000006"/>
    <n v="40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x v="1"/>
    <n v="184.91304347826087"/>
    <n v="103.73170731707317"/>
    <n v="41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x v="0"/>
    <n v="11.814432989690722"/>
    <n v="49.826086956521742"/>
    <n v="23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8.7"/>
    <n v="63.893048128342244"/>
    <n v="187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.35175879396985"/>
    <n v="47.002434782608695"/>
    <n v="287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x v="1"/>
    <n v="173.56363636363636"/>
    <n v="108.47727272727273"/>
    <n v="88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x v="1"/>
    <n v="371.75675675675677"/>
    <n v="72.015706806282722"/>
    <n v="191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x v="1"/>
    <n v="160.19230769230771"/>
    <n v="59.928057553956833"/>
    <n v="139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x v="1"/>
    <n v="1616.3333333333335"/>
    <n v="78.209677419354833"/>
    <n v="186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.4375"/>
    <n v="104.77678571428571"/>
    <n v="112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x v="1"/>
    <n v="592.11111111111109"/>
    <n v="105.52475247524752"/>
    <n v="101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x v="0"/>
    <n v="18.888888888888889"/>
    <n v="24.933333333333334"/>
    <n v="75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x v="1"/>
    <n v="276.80769230769232"/>
    <n v="69.873786407766985"/>
    <n v="206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.01851851851848"/>
    <n v="95.733766233766232"/>
    <n v="154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.36331255565449"/>
    <n v="29.997485752598056"/>
    <n v="596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x v="0"/>
    <n v="67.869978858350947"/>
    <n v="59.011948529411768"/>
    <n v="2176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x v="1"/>
    <n v="1591.5555555555554"/>
    <n v="84.757396449704146"/>
    <n v="169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.18222222222221"/>
    <n v="78.010921177587846"/>
    <n v="210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x v="0"/>
    <n v="13.185782556750297"/>
    <n v="50.05215419501134"/>
    <n v="441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4.777777777777779"/>
    <n v="59.16"/>
    <n v="25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x v="1"/>
    <n v="361.02941176470591"/>
    <n v="93.702290076335885"/>
    <n v="131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x v="0"/>
    <n v="10.257545271629779"/>
    <n v="40.14173228346457"/>
    <n v="12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x v="0"/>
    <n v="13.962962962962964"/>
    <n v="70.090140845070422"/>
    <n v="355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.444444444444443"/>
    <n v="66.181818181818187"/>
    <n v="44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.32"/>
    <n v="47.714285714285715"/>
    <n v="84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x v="1"/>
    <n v="183.9433962264151"/>
    <n v="62.896774193548389"/>
    <n v="155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x v="0"/>
    <n v="63.769230769230766"/>
    <n v="86.611940298507463"/>
    <n v="67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.38095238095238"/>
    <n v="75.126984126984127"/>
    <n v="189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.00961538461539"/>
    <n v="41.004167534903104"/>
    <n v="4799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.16709511568124"/>
    <n v="50.007915567282325"/>
    <n v="1137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.42361623616236"/>
    <n v="96.960674157303373"/>
    <n v="1068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x v="0"/>
    <n v="39.261467889908261"/>
    <n v="100.93160377358491"/>
    <n v="424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x v="3"/>
    <n v="11.270034843205574"/>
    <n v="89.227586206896547"/>
    <n v="145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x v="1"/>
    <n v="122.11084337349398"/>
    <n v="87.979166666666671"/>
    <n v="1152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x v="1"/>
    <n v="186.54166666666669"/>
    <n v="89.54"/>
    <n v="50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01"/>
    <n v="29.09271523178808"/>
    <n v="151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5.642371234207957"/>
    <n v="42.006218905472636"/>
    <n v="1608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8.96178343949046"/>
    <n v="47.004903563255965"/>
    <n v="3059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x v="1"/>
    <n v="469.37499999999994"/>
    <n v="110.44117647058823"/>
    <n v="34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.11267605633802"/>
    <n v="41.990909090909092"/>
    <n v="220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x v="1"/>
    <n v="167.05422993492408"/>
    <n v="48.012468827930178"/>
    <n v="1604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x v="1"/>
    <n v="173.8641975308642"/>
    <n v="31.019823788546255"/>
    <n v="454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x v="1"/>
    <n v="717.76470588235293"/>
    <n v="99.203252032520325"/>
    <n v="123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3.850976361767728"/>
    <n v="66.022316684378325"/>
    <n v="941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2"/>
    <n v="1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.2222222222222"/>
    <n v="46.060200668896321"/>
    <n v="299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x v="0"/>
    <n v="40.356164383561641"/>
    <n v="73.650000000000006"/>
    <n v="40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x v="0"/>
    <n v="86.220633299284984"/>
    <n v="55.99336650082919"/>
    <n v="3015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x v="1"/>
    <n v="315.58486707566465"/>
    <n v="68.985695127402778"/>
    <n v="2237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x v="0"/>
    <n v="89.618243243243242"/>
    <n v="60.981609195402299"/>
    <n v="435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x v="1"/>
    <n v="182.14503816793894"/>
    <n v="110.98139534883721"/>
    <n v="645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5.88235294117646"/>
    <n v="25"/>
    <n v="484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x v="1"/>
    <n v="131.83695652173913"/>
    <n v="78.759740259740255"/>
    <n v="154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.315634218289084"/>
    <n v="87.960784313725483"/>
    <n v="714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x v="2"/>
    <n v="36.132726089785294"/>
    <n v="49.987398739873989"/>
    <n v="1111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4.62820512820512"/>
    <n v="99.524390243902445"/>
    <n v="82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x v="1"/>
    <n v="668.85714285714289"/>
    <n v="104.82089552238806"/>
    <n v="134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x v="2"/>
    <n v="62.072823218997364"/>
    <n v="108.01469237832875"/>
    <n v="1089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4.699787460148784"/>
    <n v="28.998544660724033"/>
    <n v="5497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x v="0"/>
    <n v="11.059030837004405"/>
    <n v="30.028708133971293"/>
    <n v="418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x v="0"/>
    <n v="43.838781575037146"/>
    <n v="41.005559416261292"/>
    <n v="1439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.470588235294116"/>
    <n v="62.866666666666667"/>
    <n v="15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x v="0"/>
    <n v="57.399511301160658"/>
    <n v="47.005002501250623"/>
    <n v="1999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.43497363796135"/>
    <n v="26.997693638285604"/>
    <n v="5203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x v="1"/>
    <n v="128.46"/>
    <n v="68.329787234042556"/>
    <n v="94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x v="0"/>
    <n v="63.989361702127653"/>
    <n v="50.974576271186443"/>
    <n v="118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.29885057471265"/>
    <n v="54.024390243902438"/>
    <n v="205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x v="0"/>
    <n v="10.638024357239512"/>
    <n v="97.055555555555557"/>
    <n v="162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x v="0"/>
    <n v="40.470588235294116"/>
    <n v="24.867469879518072"/>
    <n v="83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7.66666666666663"/>
    <n v="84.423913043478265"/>
    <n v="92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2.94444444444446"/>
    <n v="47.091324200913242"/>
    <n v="219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x v="1"/>
    <n v="112.90429799426933"/>
    <n v="77.996041171813147"/>
    <n v="2526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x v="0"/>
    <n v="46.387573964497044"/>
    <n v="62.967871485943775"/>
    <n v="747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x v="3"/>
    <n v="90.675916230366497"/>
    <n v="81.006080449017773"/>
    <n v="2138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7.740740740740748"/>
    <n v="65.321428571428569"/>
    <n v="84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x v="1"/>
    <n v="192.49019607843135"/>
    <n v="104.43617021276596"/>
    <n v="94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x v="0"/>
    <n v="82.714285714285722"/>
    <n v="69.989010989010993"/>
    <n v="91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x v="0"/>
    <n v="54.163920922570021"/>
    <n v="83.023989898989896"/>
    <n v="792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x v="3"/>
    <n v="16.722222222222221"/>
    <n v="90.3"/>
    <n v="10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x v="1"/>
    <n v="116.87664041994749"/>
    <n v="103.98131932282546"/>
    <n v="1713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x v="1"/>
    <n v="1052.1538461538462"/>
    <n v="54.931726907630519"/>
    <n v="24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x v="1"/>
    <n v="123.07407407407408"/>
    <n v="51.921875"/>
    <n v="192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8.63855421686748"/>
    <n v="60.02834008097166"/>
    <n v="247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x v="1"/>
    <n v="355.28169014084506"/>
    <n v="44.003488879197555"/>
    <n v="2293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1.90634146341463"/>
    <n v="53.003513254551258"/>
    <n v="3131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x v="0"/>
    <n v="24.914285714285715"/>
    <n v="54.5"/>
    <n v="32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8.72222222222223"/>
    <n v="75.04195804195804"/>
    <n v="143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x v="3"/>
    <n v="34.752688172043008"/>
    <n v="35.911111111111111"/>
    <n v="90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x v="1"/>
    <n v="176.41935483870967"/>
    <n v="36.952702702702702"/>
    <n v="296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.38095238095235"/>
    <n v="63.170588235294119"/>
    <n v="170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x v="0"/>
    <n v="82.044117647058826"/>
    <n v="29.99462365591398"/>
    <n v="186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.326030927835053"/>
    <n v="86"/>
    <n v="439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.482758620689658"/>
    <n v="75.014876033057845"/>
    <n v="60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101.19767441860465"/>
    <n v="86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x v="0"/>
    <n v="4"/>
    <n v="4"/>
    <n v="1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x v="1"/>
    <n v="122.84501347708894"/>
    <n v="29.001272669424118"/>
    <n v="6286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x v="0"/>
    <n v="63.4375"/>
    <n v="98.225806451612897"/>
    <n v="31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.331688596491226"/>
    <n v="87.001693480101608"/>
    <n v="1181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.074999999999996"/>
    <n v="45.205128205128204"/>
    <n v="39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.37253218884121"/>
    <n v="37.001341561577675"/>
    <n v="3727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.1243169398907"/>
    <n v="94.976947040498445"/>
    <n v="160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6.640000000000004"/>
    <n v="28.956521739130434"/>
    <n v="46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x v="1"/>
    <n v="351.20118343195264"/>
    <n v="55.993396226415094"/>
    <n v="2120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x v="0"/>
    <n v="90.063492063492063"/>
    <n v="54.038095238095238"/>
    <n v="105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1.625"/>
    <n v="82.38"/>
    <n v="50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x v="1"/>
    <n v="141.04655870445345"/>
    <n v="66.997115384615384"/>
    <n v="2080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x v="0"/>
    <n v="30.57944915254237"/>
    <n v="107.91401869158878"/>
    <n v="535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.16455696202532"/>
    <n v="69.009501187648453"/>
    <n v="2105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.45505617977528"/>
    <n v="39.006568144499177"/>
    <n v="2436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x v="1"/>
    <n v="187.85106382978722"/>
    <n v="110.3625"/>
    <n v="80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94.857142857142861"/>
    <n v="42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x v="1"/>
    <n v="575.21428571428578"/>
    <n v="57.935251798561154"/>
    <n v="139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x v="0"/>
    <n v="40.5"/>
    <n v="101.25"/>
    <n v="16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x v="1"/>
    <n v="184.42857142857144"/>
    <n v="64.95597484276729"/>
    <n v="15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x v="1"/>
    <n v="285.80555555555554"/>
    <n v="27.00524934383202"/>
    <n v="381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50.97422680412371"/>
    <n v="194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.234070221066318"/>
    <n v="104.94260869565217"/>
    <n v="575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x v="1"/>
    <n v="178.14000000000001"/>
    <n v="84.028301886792448"/>
    <n v="106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x v="1"/>
    <n v="365.15"/>
    <n v="102.85915492957747"/>
    <n v="142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3.94594594594594"/>
    <n v="39.962085308056871"/>
    <n v="21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29.828720626631856"/>
    <n v="51.001785714285717"/>
    <n v="1120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x v="0"/>
    <n v="54.270588235294113"/>
    <n v="40.823008849557525"/>
    <n v="113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.34156976744185"/>
    <n v="58.999637155297535"/>
    <n v="2756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x v="1"/>
    <n v="512.91666666666663"/>
    <n v="71.156069364161851"/>
    <n v="173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x v="1"/>
    <n v="100.65116279069768"/>
    <n v="99.494252873563212"/>
    <n v="87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.348423194303152"/>
    <n v="103.98634590377114"/>
    <n v="1538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.404761904761905"/>
    <n v="76.555555555555557"/>
    <n v="9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x v="0"/>
    <n v="52.774617067833695"/>
    <n v="87.068592057761734"/>
    <n v="55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x v="1"/>
    <n v="260.20608108108109"/>
    <n v="48.99554707379135"/>
    <n v="1572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0.73289183222958"/>
    <n v="42.969135802469133"/>
    <n v="648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x v="0"/>
    <n v="13.5"/>
    <n v="33.428571428571431"/>
    <n v="2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x v="1"/>
    <n v="178.62556663644605"/>
    <n v="83.982949701619773"/>
    <n v="2346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x v="1"/>
    <n v="220.0566037735849"/>
    <n v="101.41739130434783"/>
    <n v="115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x v="1"/>
    <n v="101.5108695652174"/>
    <n v="109.87058823529412"/>
    <n v="85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x v="1"/>
    <n v="191.5"/>
    <n v="31.916666666666668"/>
    <n v="144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x v="1"/>
    <n v="305.34683098591546"/>
    <n v="70.993450675399103"/>
    <n v="244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x v="3"/>
    <n v="23.995287958115181"/>
    <n v="77.026890756302521"/>
    <n v="595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x v="1"/>
    <n v="723.77777777777771"/>
    <n v="101.78125"/>
    <n v="64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.36"/>
    <n v="51.059701492537314"/>
    <n v="268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4.49999999999994"/>
    <n v="68.02051282051282"/>
    <n v="195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x v="0"/>
    <n v="0.90696409140369971"/>
    <n v="30.87037037037037"/>
    <n v="54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x v="0"/>
    <n v="34.173469387755098"/>
    <n v="27.908333333333335"/>
    <n v="120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x v="0"/>
    <n v="23.948810754912099"/>
    <n v="79.994818652849744"/>
    <n v="579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x v="0"/>
    <n v="48.072649572649574"/>
    <n v="38.003378378378379"/>
    <n v="2072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s v="0"/>
    <n v="0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x v="0"/>
    <n v="70.145182291666657"/>
    <n v="59.990534521158132"/>
    <n v="1796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29.92307692307691"/>
    <n v="37.037634408602152"/>
    <n v="186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x v="1"/>
    <n v="180.32549019607845"/>
    <n v="99.963043478260872"/>
    <n v="460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x v="0"/>
    <n v="92.320000000000007"/>
    <n v="111.6774193548387"/>
    <n v="62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x v="0"/>
    <n v="13.901001112347053"/>
    <n v="36.014409221902014"/>
    <n v="347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.07777777777767"/>
    <n v="66.010284810126578"/>
    <n v="252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39.857142857142861"/>
    <n v="44.05263157894737"/>
    <n v="19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x v="1"/>
    <n v="112.22929936305732"/>
    <n v="52.999726551818434"/>
    <n v="3657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x v="0"/>
    <n v="70.925816023738875"/>
    <n v="95"/>
    <n v="1258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x v="1"/>
    <n v="119.08974358974358"/>
    <n v="70.908396946564892"/>
    <n v="131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x v="0"/>
    <n v="24.017591339648174"/>
    <n v="98.060773480662988"/>
    <n v="362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x v="1"/>
    <n v="139.31868131868131"/>
    <n v="53.046025104602514"/>
    <n v="239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.277108433734945"/>
    <n v="93.142857142857139"/>
    <n v="35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.439077144917089"/>
    <n v="58.945075757575758"/>
    <n v="52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x v="0"/>
    <n v="55.779069767441861"/>
    <n v="36.067669172932334"/>
    <n v="133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x v="0"/>
    <n v="42.523125996810208"/>
    <n v="63.030732860520096"/>
    <n v="84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x v="1"/>
    <n v="112.00000000000001"/>
    <n v="84.717948717948715"/>
    <n v="78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83"/>
    <n v="62.2"/>
    <n v="10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x v="1"/>
    <n v="101.74563871693867"/>
    <n v="101.97518330513255"/>
    <n v="1773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x v="1"/>
    <n v="425.75"/>
    <n v="106.4375"/>
    <n v="32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x v="1"/>
    <n v="145.53947368421052"/>
    <n v="29.975609756097562"/>
    <n v="369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.453465346534657"/>
    <n v="85.806282722513089"/>
    <n v="191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.33333333333326"/>
    <n v="70.82022471910112"/>
    <n v="89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x v="0"/>
    <n v="83.904860392967933"/>
    <n v="40.998484082870135"/>
    <n v="1979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x v="0"/>
    <n v="84.19047619047619"/>
    <n v="28.063492063492063"/>
    <n v="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5.95180722891567"/>
    <n v="88.054421768707485"/>
    <n v="147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x v="0"/>
    <n v="99.619450317124731"/>
    <n v="31"/>
    <n v="6080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.300000000000011"/>
    <n v="90.337500000000006"/>
    <n v="80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x v="0"/>
    <n v="11.254901960784313"/>
    <n v="63.777777777777779"/>
    <n v="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1.740952380952379"/>
    <n v="53.995515695067262"/>
    <n v="1784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5.521156936261391"/>
    <n v="48.993956043956047"/>
    <n v="3640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x v="1"/>
    <n v="502.87499999999994"/>
    <n v="63.857142857142854"/>
    <n v="126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x v="1"/>
    <n v="159.24394463667818"/>
    <n v="82.996393146979258"/>
    <n v="221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.022446689113355"/>
    <n v="55.08230452674897"/>
    <n v="243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x v="1"/>
    <n v="482.03846153846149"/>
    <n v="62.044554455445542"/>
    <n v="20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x v="1"/>
    <n v="149.96938775510205"/>
    <n v="104.97857142857143"/>
    <n v="140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.22156398104266"/>
    <n v="94.044676806083643"/>
    <n v="1052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7.695968274950431"/>
    <n v="44.007716049382715"/>
    <n v="1296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x v="0"/>
    <n v="72.653061224489804"/>
    <n v="92.467532467532465"/>
    <n v="77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x v="1"/>
    <n v="265.98113207547169"/>
    <n v="57.072874493927124"/>
    <n v="247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.205617977528089"/>
    <n v="109.07848101265823"/>
    <n v="395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6"/>
    <n v="39.387755102040813"/>
    <n v="49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.329799764428738"/>
    <n v="77.022222222222226"/>
    <n v="180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x v="1"/>
    <n v="276.5"/>
    <n v="92.166666666666671"/>
    <n v="84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x v="0"/>
    <n v="88.803571428571431"/>
    <n v="61.007063197026021"/>
    <n v="2690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3.57142857142856"/>
    <n v="78.068181818181813"/>
    <n v="88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x v="1"/>
    <n v="969"/>
    <n v="80.75"/>
    <n v="156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x v="1"/>
    <n v="270.91376701966715"/>
    <n v="59.991289782244557"/>
    <n v="2985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x v="1"/>
    <n v="284.21355932203392"/>
    <n v="110.03018372703411"/>
    <n v="762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4"/>
    <n v="1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x v="0"/>
    <n v="58.6329816768462"/>
    <n v="37.99856063332134"/>
    <n v="2779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x v="0"/>
    <n v="98.51111111111112"/>
    <n v="96.369565217391298"/>
    <n v="92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3.975381008206334"/>
    <n v="72.978599221789878"/>
    <n v="102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x v="1"/>
    <n v="151.66315789473683"/>
    <n v="26.007220216606498"/>
    <n v="554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x v="1"/>
    <n v="223.63492063492063"/>
    <n v="104.36296296296297"/>
    <n v="135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x v="1"/>
    <n v="239.75"/>
    <n v="102.18852459016394"/>
    <n v="122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x v="1"/>
    <n v="199.33333333333334"/>
    <n v="54.117647058823529"/>
    <n v="221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.34482758620689"/>
    <n v="63.222222222222221"/>
    <n v="126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x v="1"/>
    <n v="100.9696106362773"/>
    <n v="104.03228962818004"/>
    <n v="1022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x v="1"/>
    <n v="794.16"/>
    <n v="49.994334277620396"/>
    <n v="3177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x v="1"/>
    <n v="369.7"/>
    <n v="56.015151515151516"/>
    <n v="198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x v="0"/>
    <n v="12.818181818181817"/>
    <n v="48.807692307692307"/>
    <n v="26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x v="1"/>
    <n v="138.02702702702703"/>
    <n v="60.082352941176474"/>
    <n v="85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3.813278008298752"/>
    <n v="78.990502793296088"/>
    <n v="1790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x v="1"/>
    <n v="204.60063224446787"/>
    <n v="53.99499443826474"/>
    <n v="3596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x v="0"/>
    <n v="44.344086021505376"/>
    <n v="111.45945945945945"/>
    <n v="37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8.60294117647058"/>
    <n v="60.922131147540981"/>
    <n v="244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x v="1"/>
    <n v="186.03314917127071"/>
    <n v="26.0015444015444"/>
    <n v="5180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x v="1"/>
    <n v="237.33830845771143"/>
    <n v="80.993208828522924"/>
    <n v="589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5.65384615384613"/>
    <n v="34.995963302752294"/>
    <n v="2725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x v="0"/>
    <n v="94.142857142857139"/>
    <n v="94.142857142857139"/>
    <n v="35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x v="3"/>
    <n v="54.400000000000006"/>
    <n v="52.085106382978722"/>
    <n v="94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x v="1"/>
    <n v="111.88059701492537"/>
    <n v="24.986666666666668"/>
    <n v="300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x v="1"/>
    <n v="369.14814814814815"/>
    <n v="69.215277777777771"/>
    <n v="144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x v="0"/>
    <n v="62.930372148859547"/>
    <n v="93.944444444444443"/>
    <n v="558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x v="0"/>
    <n v="64.927835051546396"/>
    <n v="98.40625"/>
    <n v="64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x v="3"/>
    <n v="18.853658536585368"/>
    <n v="41.783783783783782"/>
    <n v="37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x v="0"/>
    <n v="16.754404145077721"/>
    <n v="65.991836734693877"/>
    <n v="245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.11290322580646"/>
    <n v="72.05747126436782"/>
    <n v="87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x v="1"/>
    <n v="341.5022831050228"/>
    <n v="48.003209242618745"/>
    <n v="3116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x v="0"/>
    <n v="64.016666666666666"/>
    <n v="54.098591549295776"/>
    <n v="71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x v="0"/>
    <n v="52.080459770114942"/>
    <n v="107.88095238095238"/>
    <n v="42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.40211640211641"/>
    <n v="67.034103410341032"/>
    <n v="909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19.50810185185186"/>
    <n v="64.01425914445133"/>
    <n v="161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x v="1"/>
    <n v="146.79775280898878"/>
    <n v="96.066176470588232"/>
    <n v="136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x v="1"/>
    <n v="950.57142857142856"/>
    <n v="51.184615384615384"/>
    <n v="130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x v="0"/>
    <n v="72.893617021276597"/>
    <n v="43.92307692307692"/>
    <n v="156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x v="0"/>
    <n v="79.008248730964468"/>
    <n v="91.021198830409361"/>
    <n v="1368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x v="0"/>
    <n v="64.721518987341781"/>
    <n v="50.127450980392155"/>
    <n v="102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.028169014084511"/>
    <n v="67.720930232558146"/>
    <n v="8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7.6666666666667"/>
    <n v="61.03921568627451"/>
    <n v="102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x v="0"/>
    <n v="12.910076530612244"/>
    <n v="80.011857707509876"/>
    <n v="253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x v="1"/>
    <n v="154.84210526315789"/>
    <n v="47.001497753369947"/>
    <n v="4006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8"/>
    <n v="71.127388535031841"/>
    <n v="157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x v="1"/>
    <n v="208.52773826458036"/>
    <n v="89.99079189686924"/>
    <n v="1629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x v="0"/>
    <n v="99.683544303797461"/>
    <n v="43.032786885245905"/>
    <n v="183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1.59756097560978"/>
    <n v="67.997714808043881"/>
    <n v="2188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.09032258064516"/>
    <n v="73.004566210045667"/>
    <n v="2409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"/>
    <n v="62.341463414634148"/>
    <n v="82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5"/>
    <n v="1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x v="1"/>
    <n v="206.63492063492063"/>
    <n v="67.103092783505161"/>
    <n v="194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x v="1"/>
    <n v="128.23628691983123"/>
    <n v="79.978947368421046"/>
    <n v="1140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x v="1"/>
    <n v="119.66037735849055"/>
    <n v="62.176470588235297"/>
    <n v="102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0.73055242390078"/>
    <n v="53.005950297514879"/>
    <n v="2857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x v="1"/>
    <n v="187.21212121212122"/>
    <n v="57.738317757009348"/>
    <n v="107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x v="1"/>
    <n v="188.38235294117646"/>
    <n v="40.03125"/>
    <n v="160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x v="1"/>
    <n v="131.29869186046511"/>
    <n v="81.016591928251117"/>
    <n v="2230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x v="1"/>
    <n v="283.97435897435901"/>
    <n v="35.047468354430379"/>
    <n v="316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x v="1"/>
    <n v="120.41999999999999"/>
    <n v="102.92307692307692"/>
    <n v="117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.0560747663551"/>
    <n v="27.998126756166094"/>
    <n v="6406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x v="3"/>
    <n v="13.853658536585368"/>
    <n v="75.733333333333334"/>
    <n v="15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x v="1"/>
    <n v="139.43548387096774"/>
    <n v="45.026041666666664"/>
    <n v="192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73.615384615384613"/>
    <n v="26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x v="1"/>
    <n v="155.49056603773585"/>
    <n v="56.991701244813278"/>
    <n v="723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x v="1"/>
    <n v="170.44705882352943"/>
    <n v="85.223529411764702"/>
    <n v="170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x v="1"/>
    <n v="189.515625"/>
    <n v="50.962184873949582"/>
    <n v="238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x v="1"/>
    <n v="249.71428571428572"/>
    <n v="63.563636363636363"/>
    <n v="55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x v="0"/>
    <n v="48.860523665659613"/>
    <n v="80.999165275459092"/>
    <n v="1198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x v="0"/>
    <n v="28.461970393057683"/>
    <n v="86.044753086419746"/>
    <n v="648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x v="1"/>
    <n v="268.02325581395348"/>
    <n v="90.0390625"/>
    <n v="128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19.80078125"/>
    <n v="74.006063432835816"/>
    <n v="2144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x v="0"/>
    <n v="3.1301587301587301"/>
    <n v="92.4375"/>
    <n v="64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x v="1"/>
    <n v="159.92152704135739"/>
    <n v="55.999257333828446"/>
    <n v="2693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x v="1"/>
    <n v="279.39215686274508"/>
    <n v="32.983796296296298"/>
    <n v="432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.373333333333335"/>
    <n v="93.596774193548384"/>
    <n v="62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.32812500000003"/>
    <n v="69.867724867724874"/>
    <n v="189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x v="1"/>
    <n v="694.25"/>
    <n v="72.129870129870127"/>
    <n v="154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1.78947368421052"/>
    <n v="30.041666666666668"/>
    <n v="96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4.58207217694995"/>
    <n v="73.968000000000004"/>
    <n v="750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x v="3"/>
    <n v="62.873684210526314"/>
    <n v="68.65517241379311"/>
    <n v="87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x v="1"/>
    <n v="310.39864864864865"/>
    <n v="59.992164544564154"/>
    <n v="3063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x v="2"/>
    <n v="42.859916782246884"/>
    <n v="111.15827338129496"/>
    <n v="278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x v="0"/>
    <n v="83.119402985074629"/>
    <n v="53.038095238095238"/>
    <n v="105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8.531302876480552"/>
    <n v="55.985524728588658"/>
    <n v="1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x v="1"/>
    <n v="114.09352517985612"/>
    <n v="69.986760812003524"/>
    <n v="2266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x v="0"/>
    <n v="64.537683358624179"/>
    <n v="48.998079877112133"/>
    <n v="2604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.411764705882348"/>
    <n v="103.84615384615384"/>
    <n v="65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x v="0"/>
    <n v="11.419117647058824"/>
    <n v="99.127659574468083"/>
    <n v="94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x v="2"/>
    <n v="56.186046511627907"/>
    <n v="107.37777777777778"/>
    <n v="45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6.501669449081803"/>
    <n v="76.922178988326849"/>
    <n v="257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19.96808510638297"/>
    <n v="58.128865979381445"/>
    <n v="194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x v="1"/>
    <n v="145.45652173913044"/>
    <n v="103.73643410852713"/>
    <n v="129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x v="1"/>
    <n v="221.38255033557047"/>
    <n v="87.962666666666664"/>
    <n v="375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x v="0"/>
    <n v="48.396694214876035"/>
    <n v="28"/>
    <n v="29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2.911504424778755"/>
    <n v="37.999361294443261"/>
    <n v="4697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x v="0"/>
    <n v="88.599797365754824"/>
    <n v="29.999313893653515"/>
    <n v="29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x v="0"/>
    <n v="41.4"/>
    <n v="103.5"/>
    <n v="18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.056795131845846"/>
    <n v="85.994467496542185"/>
    <n v="723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x v="0"/>
    <n v="48.482333607230892"/>
    <n v="98.011627906976742"/>
    <n v="60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x v="0"/>
    <n v="2"/>
    <n v="2"/>
    <n v="1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x v="0"/>
    <n v="88.47941026944585"/>
    <n v="44.994570837642193"/>
    <n v="3868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x v="1"/>
    <n v="126.84"/>
    <n v="31.012224938875306"/>
    <n v="409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x v="1"/>
    <n v="2338.833333333333"/>
    <n v="59.970085470085472"/>
    <n v="234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x v="1"/>
    <n v="508.38857142857148"/>
    <n v="58.9973474801061"/>
    <n v="3016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.47826086956522"/>
    <n v="50.045454545454547"/>
    <n v="264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.127533783783782"/>
    <n v="98.966269841269835"/>
    <n v="504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x v="0"/>
    <n v="8.24"/>
    <n v="58.857142857142854"/>
    <n v="1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.064638783269963"/>
    <n v="81.010256410256417"/>
    <n v="390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x v="0"/>
    <n v="47.232808616404313"/>
    <n v="76.013333333333335"/>
    <n v="750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1.736263736263737"/>
    <n v="96.597402597402592"/>
    <n v="77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x v="0"/>
    <n v="54.187265917603"/>
    <n v="76.957446808510639"/>
    <n v="752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x v="0"/>
    <n v="97.868131868131869"/>
    <n v="67.984732824427482"/>
    <n v="131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x v="0"/>
    <n v="77.239999999999995"/>
    <n v="88.781609195402297"/>
    <n v="8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x v="0"/>
    <n v="33.464735516372798"/>
    <n v="24.99623706491063"/>
    <n v="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x v="1"/>
    <n v="239.58823529411765"/>
    <n v="44.922794117647058"/>
    <n v="272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.032258064516128"/>
    <n v="79.400000000000006"/>
    <n v="25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x v="1"/>
    <n v="176.15942028985506"/>
    <n v="29.009546539379475"/>
    <n v="419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x v="0"/>
    <n v="20.33818181818182"/>
    <n v="73.59210526315789"/>
    <n v="76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x v="1"/>
    <n v="358.64754098360658"/>
    <n v="107.97038864898211"/>
    <n v="162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x v="1"/>
    <n v="468.85802469135803"/>
    <n v="68.987284287011803"/>
    <n v="1101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.05635245901641"/>
    <n v="111.02236719478098"/>
    <n v="1073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x v="0"/>
    <n v="55.931783729156137"/>
    <n v="24.997515808491418"/>
    <n v="442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x v="0"/>
    <n v="43.660714285714285"/>
    <n v="42.155172413793103"/>
    <n v="58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x v="3"/>
    <n v="33.53837141183363"/>
    <n v="47.003284072249592"/>
    <n v="1218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2.97938144329896"/>
    <n v="36.0392749244713"/>
    <n v="331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x v="1"/>
    <n v="189.74959871589084"/>
    <n v="101.03760683760684"/>
    <n v="1170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3.622641509433961"/>
    <n v="39.927927927927925"/>
    <n v="111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x v="3"/>
    <n v="17.968844221105527"/>
    <n v="83.158139534883716"/>
    <n v="215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x v="1"/>
    <n v="1036.5"/>
    <n v="39.97520661157025"/>
    <n v="363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x v="0"/>
    <n v="97.405219780219781"/>
    <n v="47.993908629441627"/>
    <n v="2955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.386203150461711"/>
    <n v="95.978877489438744"/>
    <n v="1657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x v="1"/>
    <n v="150.16666666666666"/>
    <n v="78.728155339805824"/>
    <n v="103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x v="1"/>
    <n v="358.43478260869563"/>
    <n v="56.081632653061227"/>
    <n v="14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x v="1"/>
    <n v="542.85714285714289"/>
    <n v="69.090909090909093"/>
    <n v="110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x v="0"/>
    <n v="67.500714285714281"/>
    <n v="102.05291576673866"/>
    <n v="92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x v="1"/>
    <n v="191.74666666666667"/>
    <n v="107.32089552238806"/>
    <n v="134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51.970260223048328"/>
    <n v="269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x v="1"/>
    <n v="429.27586206896552"/>
    <n v="71.137142857142862"/>
    <n v="175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x v="1"/>
    <n v="100.65753424657535"/>
    <n v="106.49275362318841"/>
    <n v="69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x v="1"/>
    <n v="226.61111111111109"/>
    <n v="42.93684210526316"/>
    <n v="190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.38"/>
    <n v="30.037974683544302"/>
    <n v="237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0.633333333333326"/>
    <n v="70.623376623376629"/>
    <n v="77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x v="0"/>
    <n v="63.966740576496676"/>
    <n v="66.016018306636155"/>
    <n v="1748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x v="0"/>
    <n v="84.131868131868131"/>
    <n v="96.911392405063296"/>
    <n v="79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x v="1"/>
    <n v="133.93478260869566"/>
    <n v="62.867346938775512"/>
    <n v="196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x v="0"/>
    <n v="59.042047531992694"/>
    <n v="108.98537682789652"/>
    <n v="889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x v="1"/>
    <n v="152.80062063615205"/>
    <n v="26.999314599040439"/>
    <n v="7295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6.69121140142522"/>
    <n v="65.004147943311438"/>
    <n v="2893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x v="0"/>
    <n v="84.391891891891888"/>
    <n v="111.51785714285714"/>
    <n v="56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3"/>
    <n v="1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x v="1"/>
    <n v="175.02692307692308"/>
    <n v="110.99268292682927"/>
    <n v="820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x v="0"/>
    <n v="54.137931034482754"/>
    <n v="56.746987951807228"/>
    <n v="83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x v="1"/>
    <n v="311.87381703470032"/>
    <n v="97.020608439646708"/>
    <n v="203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2.78160919540231"/>
    <n v="92.08620689655173"/>
    <n v="116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x v="0"/>
    <n v="99.026517383618156"/>
    <n v="82.986666666666665"/>
    <n v="202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7.84686346863469"/>
    <n v="103.03791821561339"/>
    <n v="1345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x v="1"/>
    <n v="158.61643835616439"/>
    <n v="68.922619047619051"/>
    <n v="168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x v="1"/>
    <n v="707.05882352941171"/>
    <n v="87.737226277372258"/>
    <n v="137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x v="1"/>
    <n v="142.38775510204081"/>
    <n v="75.021505376344081"/>
    <n v="186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x v="1"/>
    <n v="147.86046511627907"/>
    <n v="50.863999999999997"/>
    <n v="125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x v="0"/>
    <n v="20.322580645161288"/>
    <n v="90"/>
    <n v="14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x v="1"/>
    <n v="1840.625"/>
    <n v="72.896039603960389"/>
    <n v="202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x v="1"/>
    <n v="161.94202898550725"/>
    <n v="108.48543689320388"/>
    <n v="103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2.82077922077923"/>
    <n v="101.98095238095237"/>
    <n v="1785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x v="0"/>
    <n v="24.466101694915253"/>
    <n v="44.009146341463413"/>
    <n v="656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x v="1"/>
    <n v="517.65"/>
    <n v="65.942675159235662"/>
    <n v="157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7.64285714285714"/>
    <n v="24.987387387387386"/>
    <n v="555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.20481927710843"/>
    <n v="28.003367003367003"/>
    <n v="297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85.829268292682926"/>
    <n v="123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.091954022988503"/>
    <n v="84.921052631578945"/>
    <n v="38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3"/>
    <n v="90.483333333333334"/>
    <n v="60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x v="1"/>
    <n v="156.50721649484535"/>
    <n v="25.00197628458498"/>
    <n v="3036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.40816326530609"/>
    <n v="92.013888888888886"/>
    <n v="144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x v="1"/>
    <n v="134.05952380952382"/>
    <n v="93.066115702479337"/>
    <n v="121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x v="0"/>
    <n v="50.398033126293996"/>
    <n v="61.008145363408524"/>
    <n v="1596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x v="3"/>
    <n v="88.815837937384899"/>
    <n v="92.036259541984734"/>
    <n v="52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81.132596685082873"/>
    <n v="181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x v="0"/>
    <n v="17.5"/>
    <n v="73.5"/>
    <n v="10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x v="1"/>
    <n v="185.66071428571428"/>
    <n v="85.221311475409834"/>
    <n v="122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x v="1"/>
    <n v="412.6631944444444"/>
    <n v="110.96825396825396"/>
    <n v="1071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.25"/>
    <n v="32.968036529680369"/>
    <n v="21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x v="0"/>
    <n v="91.984615384615381"/>
    <n v="96.005352363960753"/>
    <n v="1121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x v="1"/>
    <n v="527.00632911392404"/>
    <n v="84.96632653061225"/>
    <n v="980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x v="1"/>
    <n v="319.14285714285711"/>
    <n v="25.007462686567163"/>
    <n v="536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x v="1"/>
    <n v="354.18867924528303"/>
    <n v="65.998995479658461"/>
    <n v="199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2.896103896103895"/>
    <n v="87.34482758620689"/>
    <n v="2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5.8918918918919"/>
    <n v="27.933333333333334"/>
    <n v="180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5"/>
    <n v="103.8"/>
    <n v="15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x v="0"/>
    <n v="61"/>
    <n v="31.937172774869111"/>
    <n v="19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.037735849056602"/>
    <n v="99.5"/>
    <n v="16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x v="1"/>
    <n v="1179.1666666666665"/>
    <n v="108.84615384615384"/>
    <n v="130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x v="1"/>
    <n v="1126.0833333333335"/>
    <n v="110.76229508196721"/>
    <n v="122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2.923076923076923"/>
    <n v="29.647058823529413"/>
    <n v="17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x v="1"/>
    <n v="712"/>
    <n v="101.71428571428571"/>
    <n v="140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x v="0"/>
    <n v="30.304347826086957"/>
    <n v="61.5"/>
    <n v="34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x v="1"/>
    <n v="212.50896057347671"/>
    <n v="35"/>
    <n v="3388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x v="1"/>
    <n v="228.85714285714286"/>
    <n v="40.049999999999997"/>
    <n v="280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x v="3"/>
    <n v="34.959979476654695"/>
    <n v="110.97231270358306"/>
    <n v="614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.29069767441862"/>
    <n v="36.959016393442624"/>
    <n v="366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x v="1"/>
    <n v="232.30555555555554"/>
    <n v="30.974074074074075"/>
    <n v="270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x v="3"/>
    <n v="92.448275862068968"/>
    <n v="47.035087719298247"/>
    <n v="114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x v="1"/>
    <n v="256.70212765957444"/>
    <n v="88.065693430656935"/>
    <n v="137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.47017045454547"/>
    <n v="37.005616224648989"/>
    <n v="3205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x v="1"/>
    <n v="166.57777777777778"/>
    <n v="26.027777777777779"/>
    <n v="288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.07692307692309"/>
    <n v="67.817567567567565"/>
    <n v="148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x v="1"/>
    <n v="406.85714285714283"/>
    <n v="49.964912280701753"/>
    <n v="114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x v="1"/>
    <n v="564.20608108108115"/>
    <n v="110.01646903820817"/>
    <n v="1518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x v="0"/>
    <n v="68.426865671641792"/>
    <n v="89.964678178963894"/>
    <n v="127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x v="0"/>
    <n v="34.351966873706004"/>
    <n v="79.009523809523813"/>
    <n v="210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x v="1"/>
    <n v="655.4545454545455"/>
    <n v="86.867469879518069"/>
    <n v="166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x v="1"/>
    <n v="177.25714285714284"/>
    <n v="62.04"/>
    <n v="100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x v="1"/>
    <n v="113.17857142857144"/>
    <n v="26.970212765957445"/>
    <n v="23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x v="1"/>
    <n v="728.18181818181824"/>
    <n v="54.121621621621621"/>
    <n v="148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x v="1"/>
    <n v="208.33333333333334"/>
    <n v="41.035353535353536"/>
    <n v="198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.171232876712331"/>
    <n v="55.052419354838712"/>
    <n v="248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6.967078189300416"/>
    <n v="107.93762183235867"/>
    <n v="513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73.92"/>
    <n v="150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x v="0"/>
    <n v="86.867834394904463"/>
    <n v="31.995894428152493"/>
    <n v="3410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0.74418604651163"/>
    <n v="53.898148148148145"/>
    <n v="216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x v="3"/>
    <n v="49.446428571428569"/>
    <n v="106.5"/>
    <n v="26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x v="1"/>
    <n v="113.3596256684492"/>
    <n v="32.999805409612762"/>
    <n v="5139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0.55555555555554"/>
    <n v="43.00254993625159"/>
    <n v="2353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x v="1"/>
    <n v="135.5"/>
    <n v="86.858974358974365"/>
    <n v="78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x v="0"/>
    <n v="10.297872340425531"/>
    <n v="96.8"/>
    <n v="10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x v="0"/>
    <n v="65.544223826714799"/>
    <n v="32.995456610631528"/>
    <n v="2201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x v="0"/>
    <n v="49.026652452025587"/>
    <n v="68.028106508875737"/>
    <n v="676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x v="1"/>
    <n v="787.92307692307691"/>
    <n v="58.867816091954026"/>
    <n v="174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x v="0"/>
    <n v="80.306347746090154"/>
    <n v="105.04572803850782"/>
    <n v="831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x v="1"/>
    <n v="106.29411764705883"/>
    <n v="33.054878048780488"/>
    <n v="164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x v="3"/>
    <n v="50.735632183908038"/>
    <n v="78.821428571428569"/>
    <n v="56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x v="1"/>
    <n v="215.31372549019611"/>
    <n v="68.204968944099377"/>
    <n v="161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.22972972972974"/>
    <n v="75.731884057971016"/>
    <n v="138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x v="1"/>
    <n v="115.33745781777279"/>
    <n v="30.996070133010882"/>
    <n v="3308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.11940298507463"/>
    <n v="101.88188976377953"/>
    <n v="127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x v="1"/>
    <n v="729.73333333333335"/>
    <n v="52.879227053140099"/>
    <n v="207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x v="0"/>
    <n v="99.66339869281046"/>
    <n v="71.005820721769496"/>
    <n v="859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x v="2"/>
    <n v="88.166666666666671"/>
    <n v="102.38709677419355"/>
    <n v="31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.233333333333334"/>
    <n v="74.466666666666669"/>
    <n v="45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x v="3"/>
    <n v="30.540075309306079"/>
    <n v="51.009883198562441"/>
    <n v="1113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x v="0"/>
    <n v="25.714285714285712"/>
    <n v="90"/>
    <n v="6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97.142857142857139"/>
    <n v="7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5.909090909091"/>
    <n v="72.071823204419886"/>
    <n v="181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x v="1"/>
    <n v="125.39393939393939"/>
    <n v="75.236363636363635"/>
    <n v="110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x v="0"/>
    <n v="14.394366197183098"/>
    <n v="32.967741935483872"/>
    <n v="31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x v="0"/>
    <n v="54.807692307692314"/>
    <n v="54.807692307692307"/>
    <n v="78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09.63157894736841"/>
    <n v="45.037837837837834"/>
    <n v="185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x v="1"/>
    <n v="188.47058823529412"/>
    <n v="52.958677685950413"/>
    <n v="121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x v="0"/>
    <n v="87.008284023668637"/>
    <n v="60.017959183673469"/>
    <n v="1225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x v="1"/>
    <n v="202.9130434782609"/>
    <n v="44.028301886792455"/>
    <n v="106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.03225806451613"/>
    <n v="86.028169014084511"/>
    <n v="142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8.012875536480685"/>
    <n v="233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x v="1"/>
    <n v="268.73076923076923"/>
    <n v="32.050458715596328"/>
    <n v="21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x v="0"/>
    <n v="50.845360824742272"/>
    <n v="73.611940298507463"/>
    <n v="67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x v="1"/>
    <n v="1180.2857142857142"/>
    <n v="108.71052631578948"/>
    <n v="76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x v="1"/>
    <n v="264"/>
    <n v="42.97674418604651"/>
    <n v="43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x v="0"/>
    <n v="30.44230769230769"/>
    <n v="83.315789473684205"/>
    <n v="19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x v="0"/>
    <n v="62.880681818181813"/>
    <n v="42"/>
    <n v="2108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.125"/>
    <n v="55.927601809954751"/>
    <n v="22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x v="0"/>
    <n v="77.102702702702715"/>
    <n v="105.03681885125184"/>
    <n v="679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x v="1"/>
    <n v="225.52763819095478"/>
    <n v="48"/>
    <n v="2805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x v="1"/>
    <n v="239.40625"/>
    <n v="112.66176470588235"/>
    <n v="68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x v="0"/>
    <n v="92.1875"/>
    <n v="81.944444444444443"/>
    <n v="36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x v="1"/>
    <n v="130.23333333333335"/>
    <n v="64.049180327868854"/>
    <n v="183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x v="1"/>
    <n v="615.21739130434787"/>
    <n v="106.39097744360902"/>
    <n v="133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x v="1"/>
    <n v="368.79532163742692"/>
    <n v="76.011249497790274"/>
    <n v="2489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x v="1"/>
    <n v="1094.8571428571429"/>
    <n v="111.07246376811594"/>
    <n v="69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x v="0"/>
    <n v="50.662921348314605"/>
    <n v="95.936170212765958"/>
    <n v="47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0.6"/>
    <n v="43.043010752688176"/>
    <n v="279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x v="1"/>
    <n v="291.28571428571428"/>
    <n v="67.966666666666669"/>
    <n v="210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49.9666666666667"/>
    <n v="89.991428571428571"/>
    <n v="2100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x v="1"/>
    <n v="357.07317073170731"/>
    <n v="58.095238095238095"/>
    <n v="252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x v="1"/>
    <n v="126.48941176470588"/>
    <n v="83.996875000000003"/>
    <n v="1280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x v="1"/>
    <n v="387.5"/>
    <n v="88.853503184713375"/>
    <n v="157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.03571428571428"/>
    <n v="65.963917525773198"/>
    <n v="194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6.69565217391306"/>
    <n v="74.804878048780495"/>
    <n v="82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69.98571428571428"/>
    <n v="70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x v="0"/>
    <n v="51.34375"/>
    <n v="32.006493506493506"/>
    <n v="154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"/>
    <n v="64.727272727272734"/>
    <n v="22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x v="1"/>
    <n v="108.97734294541709"/>
    <n v="24.998110087408456"/>
    <n v="4233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.17592592592592"/>
    <n v="104.97764070932922"/>
    <n v="1297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7.69117647058823"/>
    <n v="64.987878787878785"/>
    <n v="16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3.8082191780822"/>
    <n v="94.352941176470594"/>
    <n v="119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x v="0"/>
    <n v="89.738979118329468"/>
    <n v="44.001706484641637"/>
    <n v="1758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x v="0"/>
    <n v="75.135802469135797"/>
    <n v="64.744680851063833"/>
    <n v="94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x v="1"/>
    <n v="852.88135593220341"/>
    <n v="84.00667779632721"/>
    <n v="1797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x v="1"/>
    <n v="138.90625"/>
    <n v="34.061302681992338"/>
    <n v="261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x v="1"/>
    <n v="190.18181818181819"/>
    <n v="93.273885350318466"/>
    <n v="157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.24333619948409"/>
    <n v="32.998301726577978"/>
    <n v="3533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x v="1"/>
    <n v="142.75824175824175"/>
    <n v="83.812903225806451"/>
    <n v="155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x v="1"/>
    <n v="563.13333333333333"/>
    <n v="63.992424242424242"/>
    <n v="13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x v="0"/>
    <n v="30.715909090909086"/>
    <n v="81.909090909090907"/>
    <n v="33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.39772727272728"/>
    <n v="93.053191489361708"/>
    <n v="94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x v="1"/>
    <n v="197.54935622317598"/>
    <n v="101.98449039881831"/>
    <n v="1354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x v="1"/>
    <n v="508.5"/>
    <n v="105.9375"/>
    <n v="48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x v="1"/>
    <n v="237.74468085106383"/>
    <n v="101.58181818181818"/>
    <n v="110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.46875"/>
    <n v="62.970930232558139"/>
    <n v="172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x v="1"/>
    <n v="133.08955223880596"/>
    <n v="29.045602605863191"/>
    <n v="307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x v="1"/>
    <n v="207.79999999999998"/>
    <n v="77.924999999999997"/>
    <n v="160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x v="0"/>
    <n v="51.122448979591837"/>
    <n v="80.806451612903231"/>
    <n v="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x v="1"/>
    <n v="652.05847953216369"/>
    <n v="76.006816632583508"/>
    <n v="1467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3.63099415204678"/>
    <n v="72.993613824192337"/>
    <n v="2662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x v="1"/>
    <n v="102.37606837606839"/>
    <n v="53"/>
    <n v="452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x v="1"/>
    <n v="356.58333333333331"/>
    <n v="54.164556962025316"/>
    <n v="158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39.86792452830187"/>
    <n v="32.946666666666665"/>
    <n v="22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.45"/>
    <n v="79.371428571428567"/>
    <n v="35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x v="0"/>
    <n v="35.534246575342465"/>
    <n v="41.174603174603178"/>
    <n v="63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x v="1"/>
    <n v="251.65"/>
    <n v="77.430769230769229"/>
    <n v="65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5.87500000000001"/>
    <n v="57.159509202453989"/>
    <n v="163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x v="1"/>
    <n v="187.42857142857144"/>
    <n v="77.17647058823529"/>
    <n v="85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x v="1"/>
    <n v="386.78571428571428"/>
    <n v="24.953917050691246"/>
    <n v="217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.07142857142856"/>
    <n v="97.18"/>
    <n v="150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5.82098765432099"/>
    <n v="46.000916870415651"/>
    <n v="3272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x v="3"/>
    <n v="43.241247264770237"/>
    <n v="88.023385300668153"/>
    <n v="898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.4375"/>
    <n v="25.99"/>
    <n v="300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4.84285714285716"/>
    <n v="102.69047619047619"/>
    <n v="126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x v="0"/>
    <n v="23.703520691785052"/>
    <n v="72.958174904942965"/>
    <n v="526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x v="0"/>
    <n v="89.870129870129873"/>
    <n v="57.190082644628099"/>
    <n v="121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x v="1"/>
    <n v="272.6041958041958"/>
    <n v="84.013793103448279"/>
    <n v="2320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x v="1"/>
    <n v="170.04255319148936"/>
    <n v="98.666666666666671"/>
    <n v="8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.28503562945369"/>
    <n v="42.007419183889773"/>
    <n v="1887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6.93532338308455"/>
    <n v="32.002753556677376"/>
    <n v="4358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.177215189873422"/>
    <n v="81.567164179104481"/>
    <n v="67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x v="0"/>
    <n v="25.433734939759034"/>
    <n v="37.035087719298247"/>
    <n v="5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.400977995110026"/>
    <n v="103.033360455655"/>
    <n v="1229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x v="0"/>
    <n v="37.481481481481481"/>
    <n v="84.333333333333329"/>
    <n v="12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x v="1"/>
    <n v="543.79999999999995"/>
    <n v="102.60377358490567"/>
    <n v="53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8.52189349112427"/>
    <n v="79.992129246064621"/>
    <n v="2414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x v="0"/>
    <n v="38.948339483394832"/>
    <n v="70.055309734513273"/>
    <n v="452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x v="1"/>
    <n v="370"/>
    <n v="37"/>
    <n v="80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x v="1"/>
    <n v="237.91176470588232"/>
    <n v="41.911917098445599"/>
    <n v="193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x v="0"/>
    <n v="64.036299765807954"/>
    <n v="57.992576882290564"/>
    <n v="1886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x v="1"/>
    <n v="118.27777777777777"/>
    <n v="40.942307692307693"/>
    <n v="52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x v="0"/>
    <n v="84.824037184594957"/>
    <n v="69.9972602739726"/>
    <n v="1825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x v="0"/>
    <n v="29.346153846153843"/>
    <n v="73.838709677419359"/>
    <n v="31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x v="1"/>
    <n v="209.89655172413794"/>
    <n v="41.979310344827589"/>
    <n v="290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x v="1"/>
    <n v="169.78571428571431"/>
    <n v="77.93442622950819"/>
    <n v="122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5.95907738095239"/>
    <n v="106.01972789115646"/>
    <n v="1470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8.59999999999997"/>
    <n v="47.018181818181816"/>
    <n v="165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0.58333333333331"/>
    <n v="76.016483516483518"/>
    <n v="182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.21428571428572"/>
    <n v="54.120603015075375"/>
    <n v="199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x v="1"/>
    <n v="188.70588235294116"/>
    <n v="57.285714285714285"/>
    <n v="56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07"/>
    <n v="103.81308411214954"/>
    <n v="107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x v="1"/>
    <n v="774.43434343434342"/>
    <n v="105.02602739726028"/>
    <n v="1460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x v="0"/>
    <n v="27.693181818181817"/>
    <n v="90.259259259259252"/>
    <n v="27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x v="0"/>
    <n v="52.479620323841424"/>
    <n v="76.978705978705975"/>
    <n v="1221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.09677419354841"/>
    <n v="102.60162601626017"/>
    <n v="123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x v="0"/>
    <n v="2"/>
    <n v="2"/>
    <n v="1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x v="1"/>
    <n v="156.17857142857144"/>
    <n v="55.0062893081761"/>
    <n v="159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x v="1"/>
    <n v="252.42857142857144"/>
    <n v="32.127272727272725"/>
    <n v="110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"/>
    <n v="50.642857142857146"/>
    <n v="14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.230769230769232"/>
    <n v="49.6875"/>
    <n v="16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3.98734177215189"/>
    <n v="54.894067796610166"/>
    <n v="23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x v="1"/>
    <n v="162.98181818181817"/>
    <n v="46.931937172774866"/>
    <n v="191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.252747252747252"/>
    <n v="44.951219512195124"/>
    <n v="41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x v="1"/>
    <n v="319.24083769633506"/>
    <n v="30.99898322318251"/>
    <n v="3934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8.94444444444446"/>
    <n v="107.7625"/>
    <n v="80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x v="3"/>
    <n v="19.556634304207122"/>
    <n v="102.07770270270271"/>
    <n v="296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x v="1"/>
    <n v="198.94827586206895"/>
    <n v="24.976190476190474"/>
    <n v="462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79.944134078212286"/>
    <n v="179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x v="0"/>
    <n v="50.621082621082621"/>
    <n v="67.946462715105156"/>
    <n v="523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.4375"/>
    <n v="26.070921985815602"/>
    <n v="141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x v="1"/>
    <n v="155.62827640984909"/>
    <n v="105.0032154340836"/>
    <n v="186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.297297297297298"/>
    <n v="25.826923076923077"/>
    <n v="52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.25"/>
    <n v="77.666666666666671"/>
    <n v="27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x v="1"/>
    <n v="237.39473684210526"/>
    <n v="57.82692307692308"/>
    <n v="156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8.75"/>
    <n v="92.955555555555549"/>
    <n v="225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x v="1"/>
    <n v="182.56603773584905"/>
    <n v="37.945098039215686"/>
    <n v="255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0.75436408977556113"/>
    <n v="31.842105263157894"/>
    <n v="38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x v="1"/>
    <n v="175.95330739299609"/>
    <n v="40"/>
    <n v="2261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x v="1"/>
    <n v="237.88235294117646"/>
    <n v="101.1"/>
    <n v="40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x v="1"/>
    <n v="488.05076142131981"/>
    <n v="84.006989951944078"/>
    <n v="2289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.06666666666669"/>
    <n v="103.41538461538461"/>
    <n v="65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x v="0"/>
    <n v="18.126436781609197"/>
    <n v="105.13333333333334"/>
    <n v="15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x v="0"/>
    <n v="45.847222222222221"/>
    <n v="89.21621621621621"/>
    <n v="37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x v="1"/>
    <n v="117.31541218637993"/>
    <n v="51.995234312946785"/>
    <n v="3777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x v="1"/>
    <n v="217.30909090909088"/>
    <n v="64.956521739130437"/>
    <n v="184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x v="1"/>
    <n v="112.28571428571428"/>
    <n v="46.235294117647058"/>
    <n v="85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x v="0"/>
    <n v="72.51898734177216"/>
    <n v="51.151785714285715"/>
    <n v="112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x v="1"/>
    <n v="212.30434782608697"/>
    <n v="33.909722222222221"/>
    <n v="144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x v="1"/>
    <n v="239.74657534246577"/>
    <n v="92.016298633017882"/>
    <n v="190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x v="1"/>
    <n v="181.93548387096774"/>
    <n v="107.42857142857143"/>
    <n v="105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.13114754098362"/>
    <n v="75.848484848484844"/>
    <n v="132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x v="0"/>
    <n v="1.6375968992248062"/>
    <n v="80.476190476190482"/>
    <n v="21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x v="3"/>
    <n v="49.64385964912281"/>
    <n v="86.978483606557376"/>
    <n v="9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x v="1"/>
    <n v="109.70652173913042"/>
    <n v="105.13541666666667"/>
    <n v="96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.217948717948715"/>
    <n v="57.298507462686565"/>
    <n v="67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x v="2"/>
    <n v="62.232323232323225"/>
    <n v="93.348484848484844"/>
    <n v="66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x v="0"/>
    <n v="13.05813953488372"/>
    <n v="71.987179487179489"/>
    <n v="78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x v="0"/>
    <n v="64.635416666666671"/>
    <n v="92.611940298507463"/>
    <n v="67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59.58666666666667"/>
    <n v="104.99122807017544"/>
    <n v="11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x v="0"/>
    <n v="81.42"/>
    <n v="30.958174904942965"/>
    <n v="263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.444767441860463"/>
    <n v="33.001182732111175"/>
    <n v="1691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"/>
    <n v="84.187845303867405"/>
    <n v="181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x v="0"/>
    <n v="26.694444444444443"/>
    <n v="73.92307692307692"/>
    <n v="13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x v="3"/>
    <n v="62.957446808510639"/>
    <n v="36.987499999999997"/>
    <n v="160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.35593220338984"/>
    <n v="46.896551724137929"/>
    <n v="203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5"/>
    <n v="1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x v="1"/>
    <n v="1096.9379310344827"/>
    <n v="102.02437459910199"/>
    <n v="155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x v="3"/>
    <n v="70.094158075601371"/>
    <n v="45.007502206531335"/>
    <n v="2266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94.285714285714292"/>
    <n v="21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.0985915492958"/>
    <n v="101.02325581395348"/>
    <n v="15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97.037499999999994"/>
    <n v="80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x v="0"/>
    <n v="19.028784648187631"/>
    <n v="43.00963855421687"/>
    <n v="830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6.87755102040816"/>
    <n v="94.916030534351151"/>
    <n v="13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x v="1"/>
    <n v="734.63636363636363"/>
    <n v="72.151785714285708"/>
    <n v="112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3"/>
    <n v="51.007692307692309"/>
    <n v="130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x v="0"/>
    <n v="85.054545454545448"/>
    <n v="85.054545454545448"/>
    <n v="55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x v="1"/>
    <n v="119.29824561403508"/>
    <n v="43.87096774193548"/>
    <n v="155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.02777777777777"/>
    <n v="40.063909774436091"/>
    <n v="266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x v="0"/>
    <n v="84.694915254237287"/>
    <n v="43.833333333333336"/>
    <n v="114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5.7837837837838"/>
    <n v="84.92903225806451"/>
    <n v="155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x v="1"/>
    <n v="386.40909090909093"/>
    <n v="41.067632850241544"/>
    <n v="207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x v="1"/>
    <n v="792.23529411764707"/>
    <n v="54.971428571428568"/>
    <n v="245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x v="1"/>
    <n v="137.03393665158373"/>
    <n v="77.010807374443743"/>
    <n v="157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.20833333333337"/>
    <n v="71.201754385964918"/>
    <n v="114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x v="1"/>
    <n v="108.22784810126582"/>
    <n v="91.935483870967744"/>
    <n v="93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x v="0"/>
    <n v="60.757639620653315"/>
    <n v="97.069023569023571"/>
    <n v="594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x v="0"/>
    <n v="27.725490196078432"/>
    <n v="58.916666666666664"/>
    <n v="2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.3934426229508"/>
    <n v="58.015466983938133"/>
    <n v="1681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x v="0"/>
    <n v="21.615194054500414"/>
    <n v="103.87301587301587"/>
    <n v="252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x v="1"/>
    <n v="373.875"/>
    <n v="93.46875"/>
    <n v="32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x v="1"/>
    <n v="154.92592592592592"/>
    <n v="61.970370370370368"/>
    <n v="135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.14999999999998"/>
    <n v="92.042857142857144"/>
    <n v="140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x v="0"/>
    <n v="73.957142857142856"/>
    <n v="77.268656716417908"/>
    <n v="67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.1"/>
    <n v="93.923913043478265"/>
    <n v="92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.26245847176079"/>
    <n v="84.969458128078813"/>
    <n v="1015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x v="0"/>
    <n v="40.281762295081968"/>
    <n v="105.97035040431267"/>
    <n v="742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x v="1"/>
    <n v="178.22388059701493"/>
    <n v="36.969040247678016"/>
    <n v="323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x v="0"/>
    <n v="84.930555555555557"/>
    <n v="81.533333333333331"/>
    <n v="75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5.93648334624322"/>
    <n v="80.999140154772135"/>
    <n v="2326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.46153846153848"/>
    <n v="26.010498687664043"/>
    <n v="381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x v="0"/>
    <n v="67.129542790152414"/>
    <n v="25.998410896708286"/>
    <n v="4405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.307692307692307"/>
    <n v="34.173913043478258"/>
    <n v="92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x v="1"/>
    <n v="216.79032258064518"/>
    <n v="28.002083333333335"/>
    <n v="480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.117021276595743"/>
    <n v="76.546875"/>
    <n v="64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99.58333333333337"/>
    <n v="53.053097345132741"/>
    <n v="226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7.679487179487182"/>
    <n v="106.859375"/>
    <n v="64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x v="1"/>
    <n v="113.17346938775511"/>
    <n v="46.020746887966808"/>
    <n v="241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x v="1"/>
    <n v="426.54838709677421"/>
    <n v="100.17424242424242"/>
    <n v="13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x v="3"/>
    <n v="77.632653061224488"/>
    <n v="101.44"/>
    <n v="75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.496810772501767"/>
    <n v="87.972684085510693"/>
    <n v="842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.46762589928059"/>
    <n v="74.995594713656388"/>
    <n v="2043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x v="0"/>
    <n v="72.939393939393938"/>
    <n v="42.982142857142854"/>
    <n v="112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x v="3"/>
    <n v="60.565789473684205"/>
    <n v="33.115107913669064"/>
    <n v="139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6.791291291291287"/>
    <n v="101.13101604278074"/>
    <n v="3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6.542754275427541"/>
    <n v="55.98841354723708"/>
    <n v="1122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F23DC-CA70-934A-A903-9331B8DB2C7C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axis="axisCol" dataField="1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9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97404-9F29-FD47-AE11-5AA7E09DFFA7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D69CA-B857-FE41-8024-3532C69ADF2E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workbookViewId="0">
      <selection activeCell="S3" sqref="S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4.6640625" style="5" bestFit="1" customWidth="1"/>
    <col min="8" max="8" width="16.5" style="6" bestFit="1" customWidth="1"/>
    <col min="9" max="9" width="13" bestFit="1" customWidth="1"/>
    <col min="12" max="12" width="11.1640625" bestFit="1" customWidth="1"/>
    <col min="13" max="13" width="21" style="11" bestFit="1" customWidth="1"/>
    <col min="14" max="14" width="11.1640625" bestFit="1" customWidth="1"/>
    <col min="15" max="15" width="19.83203125" style="11" bestFit="1" customWidth="1"/>
    <col min="18" max="18" width="28" bestFit="1" customWidth="1"/>
    <col min="19" max="19" width="14.1640625" bestFit="1" customWidth="1"/>
    <col min="20" max="20" width="11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7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(E2/D2)*100</f>
        <v>0</v>
      </c>
      <c r="H2" s="8" t="str">
        <f>IF(I2,E2/I2,"0")</f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(((L2/60)/60)/24+DATE(1970,1,1))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>(E3/D3)*100</f>
        <v>1040</v>
      </c>
      <c r="H3" s="6">
        <f t="shared" ref="H3:H66" si="0">IF(I3,E3/I3,"0")</f>
        <v>92.151898734177209</v>
      </c>
      <c r="I3">
        <v>158</v>
      </c>
      <c r="J3" t="s">
        <v>21</v>
      </c>
      <c r="K3" t="s">
        <v>22</v>
      </c>
      <c r="L3">
        <v>1408424400</v>
      </c>
      <c r="M3" s="11">
        <f t="shared" ref="M3:M66" si="1">(((L3/60)/60)/24+DATE(1970,1,1))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>(E4/D4)*100</f>
        <v>131.4787822878229</v>
      </c>
      <c r="H4" s="6">
        <f t="shared" si="0"/>
        <v>100.01614035087719</v>
      </c>
      <c r="I4">
        <v>1425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>(E5/D5)*100</f>
        <v>58.976190476190467</v>
      </c>
      <c r="H5" s="6">
        <f t="shared" si="0"/>
        <v>103.20833333333333</v>
      </c>
      <c r="I5">
        <v>24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ref="G6:G69" si="5">(E6/D6)*100</f>
        <v>69.276315789473685</v>
      </c>
      <c r="H6" s="6">
        <f t="shared" si="0"/>
        <v>99.339622641509436</v>
      </c>
      <c r="I6">
        <v>53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5"/>
        <v>173.61842105263159</v>
      </c>
      <c r="H7" s="6">
        <f t="shared" si="0"/>
        <v>75.833333333333329</v>
      </c>
      <c r="I7">
        <v>174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5"/>
        <v>20.961538461538463</v>
      </c>
      <c r="H8" s="6">
        <f t="shared" si="0"/>
        <v>60.555555555555557</v>
      </c>
      <c r="I8">
        <v>18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5"/>
        <v>327.57777777777778</v>
      </c>
      <c r="H9" s="6">
        <f t="shared" si="0"/>
        <v>64.93832599118943</v>
      </c>
      <c r="I9">
        <v>227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5"/>
        <v>19.932788374205266</v>
      </c>
      <c r="H10" s="6">
        <f t="shared" si="0"/>
        <v>30.997175141242938</v>
      </c>
      <c r="I10">
        <v>708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5"/>
        <v>51.741935483870968</v>
      </c>
      <c r="H11" s="6">
        <f t="shared" si="0"/>
        <v>72.909090909090907</v>
      </c>
      <c r="I11">
        <v>44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5"/>
        <v>266.11538461538464</v>
      </c>
      <c r="H12" s="6">
        <f t="shared" si="0"/>
        <v>62.9</v>
      </c>
      <c r="I12">
        <v>220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5"/>
        <v>48.095238095238095</v>
      </c>
      <c r="H13" s="6">
        <f t="shared" si="0"/>
        <v>112.22222222222223</v>
      </c>
      <c r="I13">
        <v>27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5"/>
        <v>89.349206349206341</v>
      </c>
      <c r="H14" s="6">
        <f t="shared" si="0"/>
        <v>102.34545454545454</v>
      </c>
      <c r="I14">
        <v>55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5"/>
        <v>245.11904761904765</v>
      </c>
      <c r="H15" s="6">
        <f t="shared" si="0"/>
        <v>105.05102040816327</v>
      </c>
      <c r="I15">
        <v>98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5"/>
        <v>66.769503546099301</v>
      </c>
      <c r="H16" s="6">
        <f t="shared" si="0"/>
        <v>94.144999999999996</v>
      </c>
      <c r="I16">
        <v>200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5"/>
        <v>47.307881773399011</v>
      </c>
      <c r="H17" s="6">
        <f t="shared" si="0"/>
        <v>84.986725663716811</v>
      </c>
      <c r="I17">
        <v>452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5"/>
        <v>649.47058823529414</v>
      </c>
      <c r="H18" s="6">
        <f t="shared" si="0"/>
        <v>110.41</v>
      </c>
      <c r="I18">
        <v>100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5"/>
        <v>159.39125295508273</v>
      </c>
      <c r="H19" s="6">
        <f t="shared" si="0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5"/>
        <v>66.912087912087912</v>
      </c>
      <c r="H20" s="6">
        <f t="shared" si="0"/>
        <v>45.103703703703701</v>
      </c>
      <c r="I20">
        <v>135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5"/>
        <v>48.529600000000002</v>
      </c>
      <c r="H21" s="6">
        <f t="shared" si="0"/>
        <v>45.001483679525222</v>
      </c>
      <c r="I21">
        <v>674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5"/>
        <v>112.24279210925646</v>
      </c>
      <c r="H22" s="6">
        <f t="shared" si="0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5"/>
        <v>40.992553191489364</v>
      </c>
      <c r="H23" s="6">
        <f t="shared" si="0"/>
        <v>69.055555555555557</v>
      </c>
      <c r="I23">
        <v>558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5"/>
        <v>128.07106598984771</v>
      </c>
      <c r="H24" s="6">
        <f t="shared" si="0"/>
        <v>85.044943820224717</v>
      </c>
      <c r="I24">
        <v>890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5"/>
        <v>332.04444444444448</v>
      </c>
      <c r="H25" s="6">
        <f t="shared" si="0"/>
        <v>105.22535211267606</v>
      </c>
      <c r="I25">
        <v>142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5"/>
        <v>112.83225108225108</v>
      </c>
      <c r="H26" s="6">
        <f t="shared" si="0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5"/>
        <v>216.43636363636364</v>
      </c>
      <c r="H27" s="6">
        <f t="shared" si="0"/>
        <v>73.030674846625772</v>
      </c>
      <c r="I27">
        <v>163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5"/>
        <v>48.199069767441863</v>
      </c>
      <c r="H28" s="6">
        <f t="shared" si="0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5"/>
        <v>79.95</v>
      </c>
      <c r="H29" s="6">
        <f t="shared" si="0"/>
        <v>106.6</v>
      </c>
      <c r="I29">
        <v>15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5"/>
        <v>105.22553516819573</v>
      </c>
      <c r="H30" s="6">
        <f t="shared" si="0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5"/>
        <v>328.89978213507629</v>
      </c>
      <c r="H31" s="6">
        <f t="shared" si="0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5"/>
        <v>160.61111111111111</v>
      </c>
      <c r="H32" s="6">
        <f t="shared" si="0"/>
        <v>112.05426356589147</v>
      </c>
      <c r="I32">
        <v>129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5"/>
        <v>310</v>
      </c>
      <c r="H33" s="6">
        <f t="shared" si="0"/>
        <v>48.008849557522126</v>
      </c>
      <c r="I33">
        <v>226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5"/>
        <v>86.807920792079202</v>
      </c>
      <c r="H34" s="6">
        <f t="shared" si="0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5"/>
        <v>377.82071713147411</v>
      </c>
      <c r="H35" s="6">
        <f t="shared" si="0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5"/>
        <v>150.80645161290323</v>
      </c>
      <c r="H36" s="6">
        <f t="shared" si="0"/>
        <v>85</v>
      </c>
      <c r="I36">
        <v>165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5"/>
        <v>150.30119521912351</v>
      </c>
      <c r="H37" s="6">
        <f t="shared" si="0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5"/>
        <v>157.28571428571431</v>
      </c>
      <c r="H38" s="6">
        <f t="shared" si="0"/>
        <v>68.8125</v>
      </c>
      <c r="I38">
        <v>16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5"/>
        <v>139.98765432098764</v>
      </c>
      <c r="H39" s="6">
        <f t="shared" si="0"/>
        <v>105.97196261682242</v>
      </c>
      <c r="I39">
        <v>107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5"/>
        <v>325.32258064516128</v>
      </c>
      <c r="H40" s="6">
        <f t="shared" si="0"/>
        <v>75.261194029850742</v>
      </c>
      <c r="I40">
        <v>134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5"/>
        <v>50.777777777777779</v>
      </c>
      <c r="H41" s="6">
        <f t="shared" si="0"/>
        <v>57.125</v>
      </c>
      <c r="I41">
        <v>88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5"/>
        <v>169.06818181818181</v>
      </c>
      <c r="H42" s="6">
        <f t="shared" si="0"/>
        <v>75.141414141414145</v>
      </c>
      <c r="I42">
        <v>198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5"/>
        <v>212.92857142857144</v>
      </c>
      <c r="H43" s="6">
        <f t="shared" si="0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5"/>
        <v>443.94444444444446</v>
      </c>
      <c r="H44" s="6">
        <f t="shared" si="0"/>
        <v>35.995495495495497</v>
      </c>
      <c r="I44">
        <v>222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5"/>
        <v>185.9390243902439</v>
      </c>
      <c r="H45" s="6">
        <f t="shared" si="0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5"/>
        <v>658.8125</v>
      </c>
      <c r="H46" s="6">
        <f t="shared" si="0"/>
        <v>107.56122448979592</v>
      </c>
      <c r="I46">
        <v>98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5"/>
        <v>47.684210526315788</v>
      </c>
      <c r="H47" s="6">
        <f t="shared" si="0"/>
        <v>94.375</v>
      </c>
      <c r="I47">
        <v>48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5"/>
        <v>114.78378378378378</v>
      </c>
      <c r="H48" s="6">
        <f t="shared" si="0"/>
        <v>46.163043478260867</v>
      </c>
      <c r="I48">
        <v>92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5"/>
        <v>475.26666666666665</v>
      </c>
      <c r="H49" s="6">
        <f t="shared" si="0"/>
        <v>47.845637583892618</v>
      </c>
      <c r="I49">
        <v>149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5"/>
        <v>386.97297297297297</v>
      </c>
      <c r="H50" s="6">
        <f t="shared" si="0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5"/>
        <v>189.625</v>
      </c>
      <c r="H51" s="6">
        <f t="shared" si="0"/>
        <v>45.059405940594061</v>
      </c>
      <c r="I51">
        <v>303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5"/>
        <v>2</v>
      </c>
      <c r="H52" s="6">
        <f t="shared" si="0"/>
        <v>2</v>
      </c>
      <c r="I52">
        <v>1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5"/>
        <v>91.867805186590772</v>
      </c>
      <c r="H53" s="6">
        <f t="shared" si="0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5"/>
        <v>34.152777777777779</v>
      </c>
      <c r="H54" s="6">
        <f t="shared" si="0"/>
        <v>32.786666666666669</v>
      </c>
      <c r="I54">
        <v>75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5"/>
        <v>140.40909090909091</v>
      </c>
      <c r="H55" s="6">
        <f t="shared" si="0"/>
        <v>59.119617224880386</v>
      </c>
      <c r="I55">
        <v>209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5"/>
        <v>89.86666666666666</v>
      </c>
      <c r="H56" s="6">
        <f t="shared" si="0"/>
        <v>44.93333333333333</v>
      </c>
      <c r="I56">
        <v>120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5"/>
        <v>177.96969696969697</v>
      </c>
      <c r="H57" s="6">
        <f t="shared" si="0"/>
        <v>89.664122137404576</v>
      </c>
      <c r="I57">
        <v>131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5"/>
        <v>143.66249999999999</v>
      </c>
      <c r="H58" s="6">
        <f t="shared" si="0"/>
        <v>70.079268292682926</v>
      </c>
      <c r="I58">
        <v>164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5"/>
        <v>215.27586206896552</v>
      </c>
      <c r="H59" s="6">
        <f t="shared" si="0"/>
        <v>31.059701492537314</v>
      </c>
      <c r="I59">
        <v>201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5"/>
        <v>227.11111111111114</v>
      </c>
      <c r="H60" s="6">
        <f t="shared" si="0"/>
        <v>29.061611374407583</v>
      </c>
      <c r="I60">
        <v>211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5"/>
        <v>275.07142857142861</v>
      </c>
      <c r="H61" s="6">
        <f t="shared" si="0"/>
        <v>30.0859375</v>
      </c>
      <c r="I61">
        <v>128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5"/>
        <v>144.37048832271762</v>
      </c>
      <c r="H62" s="6">
        <f t="shared" si="0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5"/>
        <v>92.74598393574297</v>
      </c>
      <c r="H63" s="6">
        <f t="shared" si="0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5"/>
        <v>722.6</v>
      </c>
      <c r="H64" s="6">
        <f t="shared" si="0"/>
        <v>58.040160642570278</v>
      </c>
      <c r="I64">
        <v>249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5"/>
        <v>11.851063829787234</v>
      </c>
      <c r="H65" s="6">
        <f t="shared" si="0"/>
        <v>111.4</v>
      </c>
      <c r="I65">
        <v>5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5"/>
        <v>97.642857142857139</v>
      </c>
      <c r="H66" s="6">
        <f t="shared" si="0"/>
        <v>71.94736842105263</v>
      </c>
      <c r="I66">
        <v>38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si="5"/>
        <v>236.14754098360655</v>
      </c>
      <c r="H67" s="6">
        <f t="shared" ref="H67:H130" si="6">IF(I67,E67/I67,"0")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11">
        <f t="shared" ref="M67:M130" si="7">(((L67/60)/60)/24+DATE(1970,1,1))</f>
        <v>40570.25</v>
      </c>
      <c r="N67">
        <v>1296712800</v>
      </c>
      <c r="O67" s="11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5"/>
        <v>45.068965517241381</v>
      </c>
      <c r="H68" s="6">
        <f t="shared" si="6"/>
        <v>108.91666666666667</v>
      </c>
      <c r="I68">
        <v>12</v>
      </c>
      <c r="J68" t="s">
        <v>21</v>
      </c>
      <c r="K68" t="s">
        <v>22</v>
      </c>
      <c r="L68">
        <v>1428469200</v>
      </c>
      <c r="M68" s="11">
        <f t="shared" si="7"/>
        <v>42102.208333333328</v>
      </c>
      <c r="N68">
        <v>1428901200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5"/>
        <v>162.38567493112947</v>
      </c>
      <c r="H69" s="6">
        <f t="shared" si="6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1">
        <f t="shared" si="7"/>
        <v>40203.25</v>
      </c>
      <c r="N69">
        <v>1264831200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ref="G70:G133" si="11">(E70/D70)*100</f>
        <v>254.52631578947367</v>
      </c>
      <c r="H70" s="6">
        <f t="shared" si="6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1">
        <f t="shared" si="7"/>
        <v>42943.208333333328</v>
      </c>
      <c r="N70">
        <v>1505192400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11"/>
        <v>24.063291139240505</v>
      </c>
      <c r="H71" s="6">
        <f t="shared" si="6"/>
        <v>111.82352941176471</v>
      </c>
      <c r="I71">
        <v>17</v>
      </c>
      <c r="J71" t="s">
        <v>21</v>
      </c>
      <c r="K71" t="s">
        <v>22</v>
      </c>
      <c r="L71">
        <v>1292738400</v>
      </c>
      <c r="M71" s="11">
        <f t="shared" si="7"/>
        <v>40531.25</v>
      </c>
      <c r="N71">
        <v>1295676000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11"/>
        <v>123.74140625000001</v>
      </c>
      <c r="H72" s="6">
        <f t="shared" si="6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1">
        <f t="shared" si="7"/>
        <v>40484.208333333336</v>
      </c>
      <c r="N72">
        <v>1292911200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11"/>
        <v>108.06666666666666</v>
      </c>
      <c r="H73" s="6">
        <f t="shared" si="6"/>
        <v>85.315789473684205</v>
      </c>
      <c r="I73">
        <v>76</v>
      </c>
      <c r="J73" t="s">
        <v>21</v>
      </c>
      <c r="K73" t="s">
        <v>22</v>
      </c>
      <c r="L73">
        <v>1575093600</v>
      </c>
      <c r="M73" s="11">
        <f t="shared" si="7"/>
        <v>43799.25</v>
      </c>
      <c r="N73">
        <v>1575439200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11"/>
        <v>670.33333333333326</v>
      </c>
      <c r="H74" s="6">
        <f t="shared" si="6"/>
        <v>74.481481481481481</v>
      </c>
      <c r="I74">
        <v>54</v>
      </c>
      <c r="J74" t="s">
        <v>21</v>
      </c>
      <c r="K74" t="s">
        <v>22</v>
      </c>
      <c r="L74">
        <v>1435726800</v>
      </c>
      <c r="M74" s="11">
        <f t="shared" si="7"/>
        <v>42186.208333333328</v>
      </c>
      <c r="N74">
        <v>1438837200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11"/>
        <v>660.92857142857144</v>
      </c>
      <c r="H75" s="6">
        <f t="shared" si="6"/>
        <v>105.14772727272727</v>
      </c>
      <c r="I75">
        <v>88</v>
      </c>
      <c r="J75" t="s">
        <v>21</v>
      </c>
      <c r="K75" t="s">
        <v>22</v>
      </c>
      <c r="L75">
        <v>1480226400</v>
      </c>
      <c r="M75" s="11">
        <f t="shared" si="7"/>
        <v>42701.25</v>
      </c>
      <c r="N75">
        <v>1480485600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11"/>
        <v>122.46153846153847</v>
      </c>
      <c r="H76" s="6">
        <f t="shared" si="6"/>
        <v>56.188235294117646</v>
      </c>
      <c r="I76">
        <v>85</v>
      </c>
      <c r="J76" t="s">
        <v>40</v>
      </c>
      <c r="K76" t="s">
        <v>41</v>
      </c>
      <c r="L76">
        <v>1459054800</v>
      </c>
      <c r="M76" s="11">
        <f t="shared" si="7"/>
        <v>42456.208333333328</v>
      </c>
      <c r="N76">
        <v>1459141200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11"/>
        <v>150.57731958762886</v>
      </c>
      <c r="H77" s="6">
        <f t="shared" si="6"/>
        <v>85.917647058823533</v>
      </c>
      <c r="I77">
        <v>170</v>
      </c>
      <c r="J77" t="s">
        <v>21</v>
      </c>
      <c r="K77" t="s">
        <v>22</v>
      </c>
      <c r="L77">
        <v>1531630800</v>
      </c>
      <c r="M77" s="11">
        <f t="shared" si="7"/>
        <v>43296.208333333328</v>
      </c>
      <c r="N77">
        <v>1532322000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11"/>
        <v>78.106590724165997</v>
      </c>
      <c r="H78" s="6">
        <f t="shared" si="6"/>
        <v>57.00296912114014</v>
      </c>
      <c r="I78">
        <v>1684</v>
      </c>
      <c r="J78" t="s">
        <v>21</v>
      </c>
      <c r="K78" t="s">
        <v>22</v>
      </c>
      <c r="L78">
        <v>1421992800</v>
      </c>
      <c r="M78" s="11">
        <f t="shared" si="7"/>
        <v>42027.25</v>
      </c>
      <c r="N78">
        <v>1426222800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11"/>
        <v>46.94736842105263</v>
      </c>
      <c r="H79" s="6">
        <f t="shared" si="6"/>
        <v>79.642857142857139</v>
      </c>
      <c r="I79">
        <v>56</v>
      </c>
      <c r="J79" t="s">
        <v>21</v>
      </c>
      <c r="K79" t="s">
        <v>22</v>
      </c>
      <c r="L79">
        <v>1285563600</v>
      </c>
      <c r="M79" s="11">
        <f t="shared" si="7"/>
        <v>40448.208333333336</v>
      </c>
      <c r="N79">
        <v>1286773200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11"/>
        <v>300.8</v>
      </c>
      <c r="H80" s="6">
        <f t="shared" si="6"/>
        <v>41.018181818181816</v>
      </c>
      <c r="I80">
        <v>330</v>
      </c>
      <c r="J80" t="s">
        <v>21</v>
      </c>
      <c r="K80" t="s">
        <v>22</v>
      </c>
      <c r="L80">
        <v>1523854800</v>
      </c>
      <c r="M80" s="11">
        <f t="shared" si="7"/>
        <v>43206.208333333328</v>
      </c>
      <c r="N80">
        <v>1523941200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11"/>
        <v>69.598615916955026</v>
      </c>
      <c r="H81" s="6">
        <f t="shared" si="6"/>
        <v>48.004773269689736</v>
      </c>
      <c r="I81">
        <v>838</v>
      </c>
      <c r="J81" t="s">
        <v>21</v>
      </c>
      <c r="K81" t="s">
        <v>22</v>
      </c>
      <c r="L81">
        <v>1529125200</v>
      </c>
      <c r="M81" s="11">
        <f t="shared" si="7"/>
        <v>43267.208333333328</v>
      </c>
      <c r="N81">
        <v>1529557200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11"/>
        <v>637.4545454545455</v>
      </c>
      <c r="H82" s="6">
        <f t="shared" si="6"/>
        <v>55.212598425196852</v>
      </c>
      <c r="I82">
        <v>127</v>
      </c>
      <c r="J82" t="s">
        <v>21</v>
      </c>
      <c r="K82" t="s">
        <v>22</v>
      </c>
      <c r="L82">
        <v>1503982800</v>
      </c>
      <c r="M82" s="11">
        <f t="shared" si="7"/>
        <v>42976.208333333328</v>
      </c>
      <c r="N82">
        <v>1506574800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11"/>
        <v>225.33928571428569</v>
      </c>
      <c r="H83" s="6">
        <f t="shared" si="6"/>
        <v>92.109489051094897</v>
      </c>
      <c r="I83">
        <v>411</v>
      </c>
      <c r="J83" t="s">
        <v>21</v>
      </c>
      <c r="K83" t="s">
        <v>22</v>
      </c>
      <c r="L83">
        <v>1511416800</v>
      </c>
      <c r="M83" s="11">
        <f t="shared" si="7"/>
        <v>43062.25</v>
      </c>
      <c r="N83">
        <v>1513576800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11"/>
        <v>1497.3000000000002</v>
      </c>
      <c r="H84" s="6">
        <f t="shared" si="6"/>
        <v>83.183333333333337</v>
      </c>
      <c r="I84">
        <v>180</v>
      </c>
      <c r="J84" t="s">
        <v>40</v>
      </c>
      <c r="K84" t="s">
        <v>41</v>
      </c>
      <c r="L84">
        <v>1547704800</v>
      </c>
      <c r="M84" s="11">
        <f t="shared" si="7"/>
        <v>43482.25</v>
      </c>
      <c r="N84">
        <v>1548309600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11"/>
        <v>37.590225563909776</v>
      </c>
      <c r="H85" s="6">
        <f t="shared" si="6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1">
        <f t="shared" si="7"/>
        <v>42579.208333333328</v>
      </c>
      <c r="N85">
        <v>1471582800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11"/>
        <v>132.36942675159236</v>
      </c>
      <c r="H86" s="6">
        <f t="shared" si="6"/>
        <v>111.1336898395722</v>
      </c>
      <c r="I86">
        <v>374</v>
      </c>
      <c r="J86" t="s">
        <v>21</v>
      </c>
      <c r="K86" t="s">
        <v>22</v>
      </c>
      <c r="L86">
        <v>1343451600</v>
      </c>
      <c r="M86" s="11">
        <f t="shared" si="7"/>
        <v>41118.208333333336</v>
      </c>
      <c r="N86">
        <v>1344315600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11"/>
        <v>131.22448979591837</v>
      </c>
      <c r="H87" s="6">
        <f t="shared" si="6"/>
        <v>90.563380281690144</v>
      </c>
      <c r="I87">
        <v>71</v>
      </c>
      <c r="J87" t="s">
        <v>26</v>
      </c>
      <c r="K87" t="s">
        <v>27</v>
      </c>
      <c r="L87">
        <v>1315717200</v>
      </c>
      <c r="M87" s="11">
        <f t="shared" si="7"/>
        <v>40797.208333333336</v>
      </c>
      <c r="N87">
        <v>1316408400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11"/>
        <v>167.63513513513513</v>
      </c>
      <c r="H88" s="6">
        <f t="shared" si="6"/>
        <v>61.108374384236456</v>
      </c>
      <c r="I88">
        <v>203</v>
      </c>
      <c r="J88" t="s">
        <v>21</v>
      </c>
      <c r="K88" t="s">
        <v>22</v>
      </c>
      <c r="L88">
        <v>1430715600</v>
      </c>
      <c r="M88" s="11">
        <f t="shared" si="7"/>
        <v>42128.208333333328</v>
      </c>
      <c r="N88">
        <v>1431838800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11"/>
        <v>61.984886649874063</v>
      </c>
      <c r="H89" s="6">
        <f t="shared" si="6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1">
        <f t="shared" si="7"/>
        <v>40610.25</v>
      </c>
      <c r="N89">
        <v>1300510800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11"/>
        <v>260.75</v>
      </c>
      <c r="H90" s="6">
        <f t="shared" si="6"/>
        <v>110.76106194690266</v>
      </c>
      <c r="I90">
        <v>113</v>
      </c>
      <c r="J90" t="s">
        <v>21</v>
      </c>
      <c r="K90" t="s">
        <v>22</v>
      </c>
      <c r="L90">
        <v>1429160400</v>
      </c>
      <c r="M90" s="11">
        <f t="shared" si="7"/>
        <v>42110.208333333328</v>
      </c>
      <c r="N90">
        <v>1431061200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11"/>
        <v>252.58823529411765</v>
      </c>
      <c r="H91" s="6">
        <f t="shared" si="6"/>
        <v>89.458333333333329</v>
      </c>
      <c r="I91">
        <v>96</v>
      </c>
      <c r="J91" t="s">
        <v>21</v>
      </c>
      <c r="K91" t="s">
        <v>22</v>
      </c>
      <c r="L91">
        <v>1271307600</v>
      </c>
      <c r="M91" s="11">
        <f t="shared" si="7"/>
        <v>40283.208333333336</v>
      </c>
      <c r="N91">
        <v>1271480400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11"/>
        <v>78.615384615384613</v>
      </c>
      <c r="H92" s="6">
        <f t="shared" si="6"/>
        <v>57.849056603773583</v>
      </c>
      <c r="I92">
        <v>106</v>
      </c>
      <c r="J92" t="s">
        <v>21</v>
      </c>
      <c r="K92" t="s">
        <v>22</v>
      </c>
      <c r="L92">
        <v>1456380000</v>
      </c>
      <c r="M92" s="11">
        <f t="shared" si="7"/>
        <v>42425.25</v>
      </c>
      <c r="N92">
        <v>1456380000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11"/>
        <v>48.404406999351913</v>
      </c>
      <c r="H93" s="6">
        <f t="shared" si="6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1">
        <f t="shared" si="7"/>
        <v>42588.208333333328</v>
      </c>
      <c r="N93">
        <v>1472878800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11"/>
        <v>258.875</v>
      </c>
      <c r="H94" s="6">
        <f t="shared" si="6"/>
        <v>103.96586345381526</v>
      </c>
      <c r="I94">
        <v>498</v>
      </c>
      <c r="J94" t="s">
        <v>98</v>
      </c>
      <c r="K94" t="s">
        <v>99</v>
      </c>
      <c r="L94">
        <v>1277269200</v>
      </c>
      <c r="M94" s="11">
        <f t="shared" si="7"/>
        <v>40352.208333333336</v>
      </c>
      <c r="N94">
        <v>1277355600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11"/>
        <v>60.548713235294116</v>
      </c>
      <c r="H95" s="6">
        <f t="shared" si="6"/>
        <v>107.99508196721311</v>
      </c>
      <c r="I95">
        <v>610</v>
      </c>
      <c r="J95" t="s">
        <v>21</v>
      </c>
      <c r="K95" t="s">
        <v>22</v>
      </c>
      <c r="L95">
        <v>1350709200</v>
      </c>
      <c r="M95" s="11">
        <f t="shared" si="7"/>
        <v>41202.208333333336</v>
      </c>
      <c r="N95">
        <v>1351054800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11"/>
        <v>303.68965517241378</v>
      </c>
      <c r="H96" s="6">
        <f t="shared" si="6"/>
        <v>48.927777777777777</v>
      </c>
      <c r="I96">
        <v>180</v>
      </c>
      <c r="J96" t="s">
        <v>40</v>
      </c>
      <c r="K96" t="s">
        <v>41</v>
      </c>
      <c r="L96">
        <v>1554613200</v>
      </c>
      <c r="M96" s="11">
        <f t="shared" si="7"/>
        <v>43562.208333333328</v>
      </c>
      <c r="N96">
        <v>1555563600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11"/>
        <v>112.99999999999999</v>
      </c>
      <c r="H97" s="6">
        <f t="shared" si="6"/>
        <v>37.666666666666664</v>
      </c>
      <c r="I97">
        <v>27</v>
      </c>
      <c r="J97" t="s">
        <v>21</v>
      </c>
      <c r="K97" t="s">
        <v>22</v>
      </c>
      <c r="L97">
        <v>1571029200</v>
      </c>
      <c r="M97" s="11">
        <f t="shared" si="7"/>
        <v>43752.208333333328</v>
      </c>
      <c r="N97">
        <v>1571634000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11"/>
        <v>217.37876614060258</v>
      </c>
      <c r="H98" s="6">
        <f t="shared" si="6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1">
        <f t="shared" si="7"/>
        <v>40612.25</v>
      </c>
      <c r="N98">
        <v>1300856400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11"/>
        <v>926.69230769230762</v>
      </c>
      <c r="H99" s="6">
        <f t="shared" si="6"/>
        <v>106.61061946902655</v>
      </c>
      <c r="I99">
        <v>113</v>
      </c>
      <c r="J99" t="s">
        <v>21</v>
      </c>
      <c r="K99" t="s">
        <v>22</v>
      </c>
      <c r="L99">
        <v>1435208400</v>
      </c>
      <c r="M99" s="11">
        <f t="shared" si="7"/>
        <v>42180.208333333328</v>
      </c>
      <c r="N99">
        <v>1439874000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11"/>
        <v>33.692229038854805</v>
      </c>
      <c r="H100" s="6">
        <f t="shared" si="6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1">
        <f t="shared" si="7"/>
        <v>42212.208333333328</v>
      </c>
      <c r="N100">
        <v>1438318800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11"/>
        <v>196.7236842105263</v>
      </c>
      <c r="H101" s="6">
        <f t="shared" si="6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1">
        <f t="shared" si="7"/>
        <v>41968.25</v>
      </c>
      <c r="N101">
        <v>1419400800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11"/>
        <v>1</v>
      </c>
      <c r="H102" s="6">
        <f t="shared" si="6"/>
        <v>1</v>
      </c>
      <c r="I102">
        <v>1</v>
      </c>
      <c r="J102" t="s">
        <v>21</v>
      </c>
      <c r="K102" t="s">
        <v>22</v>
      </c>
      <c r="L102">
        <v>1319000400</v>
      </c>
      <c r="M102" s="11">
        <f t="shared" si="7"/>
        <v>40835.208333333336</v>
      </c>
      <c r="N102">
        <v>1320555600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11"/>
        <v>1021.4444444444445</v>
      </c>
      <c r="H103" s="6">
        <f t="shared" si="6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1">
        <f t="shared" si="7"/>
        <v>42056.25</v>
      </c>
      <c r="N103">
        <v>1425103200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11"/>
        <v>281.67567567567568</v>
      </c>
      <c r="H104" s="6">
        <f t="shared" si="6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1">
        <f t="shared" si="7"/>
        <v>43234.208333333328</v>
      </c>
      <c r="N104">
        <v>1526878800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11"/>
        <v>24.610000000000003</v>
      </c>
      <c r="H105" s="6">
        <f t="shared" si="6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1">
        <f t="shared" si="7"/>
        <v>40475.208333333336</v>
      </c>
      <c r="N105">
        <v>1288674000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11"/>
        <v>143.14010067114094</v>
      </c>
      <c r="H106" s="6">
        <f t="shared" si="6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1">
        <f t="shared" si="7"/>
        <v>42878.208333333328</v>
      </c>
      <c r="N106">
        <v>1495602000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11"/>
        <v>144.54411764705884</v>
      </c>
      <c r="H107" s="6">
        <f t="shared" si="6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1">
        <f t="shared" si="7"/>
        <v>41366.208333333336</v>
      </c>
      <c r="N107">
        <v>1366434000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11"/>
        <v>359.12820512820514</v>
      </c>
      <c r="H108" s="6">
        <f t="shared" si="6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1">
        <f t="shared" si="7"/>
        <v>43716.208333333328</v>
      </c>
      <c r="N108">
        <v>1568350800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11"/>
        <v>186.48571428571427</v>
      </c>
      <c r="H109" s="6">
        <f t="shared" si="6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1">
        <f t="shared" si="7"/>
        <v>43213.208333333328</v>
      </c>
      <c r="N109">
        <v>1525928400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11"/>
        <v>595.26666666666665</v>
      </c>
      <c r="H110" s="6">
        <f t="shared" si="6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1">
        <f t="shared" si="7"/>
        <v>41005.208333333336</v>
      </c>
      <c r="N110">
        <v>1336885200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11"/>
        <v>59.21153846153846</v>
      </c>
      <c r="H111" s="6">
        <f t="shared" si="6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1">
        <f t="shared" si="7"/>
        <v>41651.25</v>
      </c>
      <c r="N111">
        <v>1389679200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11"/>
        <v>14.962780898876405</v>
      </c>
      <c r="H112" s="6">
        <f t="shared" si="6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1">
        <f t="shared" si="7"/>
        <v>43354.208333333328</v>
      </c>
      <c r="N112">
        <v>1538283600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11"/>
        <v>119.95602605863192</v>
      </c>
      <c r="H113" s="6">
        <f t="shared" si="6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1">
        <f t="shared" si="7"/>
        <v>41174.208333333336</v>
      </c>
      <c r="N113">
        <v>1348808400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11"/>
        <v>268.82978723404256</v>
      </c>
      <c r="H114" s="6">
        <f t="shared" si="6"/>
        <v>35</v>
      </c>
      <c r="I114">
        <v>361</v>
      </c>
      <c r="J114" t="s">
        <v>26</v>
      </c>
      <c r="K114" t="s">
        <v>27</v>
      </c>
      <c r="L114">
        <v>1408856400</v>
      </c>
      <c r="M114" s="11">
        <f t="shared" si="7"/>
        <v>41875.208333333336</v>
      </c>
      <c r="N114">
        <v>1410152400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11"/>
        <v>376.87878787878788</v>
      </c>
      <c r="H115" s="6">
        <f t="shared" si="6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1">
        <f t="shared" si="7"/>
        <v>42990.208333333328</v>
      </c>
      <c r="N115">
        <v>1505797200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11"/>
        <v>727.15789473684208</v>
      </c>
      <c r="H116" s="6">
        <f t="shared" si="6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1">
        <f t="shared" si="7"/>
        <v>43564.208333333328</v>
      </c>
      <c r="N116">
        <v>1554872400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11"/>
        <v>87.211757648470297</v>
      </c>
      <c r="H117" s="6">
        <f t="shared" si="6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1">
        <f t="shared" si="7"/>
        <v>43056.25</v>
      </c>
      <c r="N117">
        <v>1513922400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11"/>
        <v>88</v>
      </c>
      <c r="H118" s="6">
        <f t="shared" si="6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1">
        <f t="shared" si="7"/>
        <v>42265.208333333328</v>
      </c>
      <c r="N118">
        <v>1442638800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11"/>
        <v>173.9387755102041</v>
      </c>
      <c r="H119" s="6">
        <f t="shared" si="6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1">
        <f t="shared" si="7"/>
        <v>40808.208333333336</v>
      </c>
      <c r="N119">
        <v>1317186000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11"/>
        <v>117.61111111111111</v>
      </c>
      <c r="H120" s="6">
        <f t="shared" si="6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1">
        <f t="shared" si="7"/>
        <v>41665.25</v>
      </c>
      <c r="N120">
        <v>1391234400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11"/>
        <v>214.96</v>
      </c>
      <c r="H121" s="6">
        <f t="shared" si="6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1">
        <f t="shared" si="7"/>
        <v>41806.208333333336</v>
      </c>
      <c r="N121">
        <v>1404363600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11"/>
        <v>149.49667110519306</v>
      </c>
      <c r="H122" s="6">
        <f t="shared" si="6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1">
        <f t="shared" si="7"/>
        <v>42111.208333333328</v>
      </c>
      <c r="N122">
        <v>1429592400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11"/>
        <v>219.33995584988963</v>
      </c>
      <c r="H123" s="6">
        <f t="shared" si="6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1">
        <f t="shared" si="7"/>
        <v>41917.208333333336</v>
      </c>
      <c r="N123">
        <v>1413608400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11"/>
        <v>64.367690058479525</v>
      </c>
      <c r="H124" s="6">
        <f t="shared" si="6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1">
        <f t="shared" si="7"/>
        <v>41970.25</v>
      </c>
      <c r="N124">
        <v>1419400800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11"/>
        <v>18.622397298818232</v>
      </c>
      <c r="H125" s="6">
        <f t="shared" si="6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1">
        <f t="shared" si="7"/>
        <v>42332.25</v>
      </c>
      <c r="N125">
        <v>1448604000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11"/>
        <v>367.76923076923077</v>
      </c>
      <c r="H126" s="6">
        <f t="shared" si="6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1">
        <f t="shared" si="7"/>
        <v>43598.208333333328</v>
      </c>
      <c r="N126">
        <v>1562302800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11"/>
        <v>159.90566037735849</v>
      </c>
      <c r="H127" s="6">
        <f t="shared" si="6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1">
        <f t="shared" si="7"/>
        <v>43362.208333333328</v>
      </c>
      <c r="N127">
        <v>1537678800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11"/>
        <v>38.633185349611544</v>
      </c>
      <c r="H128" s="6">
        <f t="shared" si="6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1">
        <f t="shared" si="7"/>
        <v>42596.208333333328</v>
      </c>
      <c r="N128">
        <v>1473570000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11"/>
        <v>51.42151162790698</v>
      </c>
      <c r="H129" s="6">
        <f t="shared" si="6"/>
        <v>78.96875</v>
      </c>
      <c r="I129">
        <v>672</v>
      </c>
      <c r="J129" t="s">
        <v>15</v>
      </c>
      <c r="K129" t="s">
        <v>16</v>
      </c>
      <c r="L129">
        <v>1273640400</v>
      </c>
      <c r="M129" s="11">
        <f t="shared" si="7"/>
        <v>40310.208333333336</v>
      </c>
      <c r="N129">
        <v>1273899600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11"/>
        <v>60.334277620396605</v>
      </c>
      <c r="H130" s="6">
        <f t="shared" si="6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1">
        <f t="shared" si="7"/>
        <v>40417.208333333336</v>
      </c>
      <c r="N130">
        <v>1284008400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si="11"/>
        <v>3.202693602693603</v>
      </c>
      <c r="H131" s="6">
        <f t="shared" ref="H131:H194" si="12">IF(I131,E131/I131,"0")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1">
        <f t="shared" ref="M131:M194" si="13">(((L131/60)/60)/24+DATE(1970,1,1))</f>
        <v>42038.25</v>
      </c>
      <c r="N131">
        <v>1425103200</v>
      </c>
      <c r="O131" s="11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1"/>
        <v>155.46875</v>
      </c>
      <c r="H132" s="6">
        <f t="shared" si="12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1">
        <f t="shared" si="13"/>
        <v>40842.208333333336</v>
      </c>
      <c r="N132">
        <v>1320991200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1"/>
        <v>100.85974499089254</v>
      </c>
      <c r="H133" s="6">
        <f t="shared" si="12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1">
        <f t="shared" si="13"/>
        <v>41607.25</v>
      </c>
      <c r="N133">
        <v>1386828000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ref="G134:G197" si="17">(E134/D134)*100</f>
        <v>116.18181818181819</v>
      </c>
      <c r="H134" s="6">
        <f t="shared" si="12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1">
        <f t="shared" si="13"/>
        <v>43112.25</v>
      </c>
      <c r="N134">
        <v>1517119200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7"/>
        <v>310.77777777777777</v>
      </c>
      <c r="H135" s="6">
        <f t="shared" si="12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1">
        <f t="shared" si="13"/>
        <v>40767.208333333336</v>
      </c>
      <c r="N135">
        <v>1315026000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7"/>
        <v>89.73668341708543</v>
      </c>
      <c r="H136" s="6">
        <f t="shared" si="12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1">
        <f t="shared" si="13"/>
        <v>40713.208333333336</v>
      </c>
      <c r="N136">
        <v>1312693200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7"/>
        <v>71.27272727272728</v>
      </c>
      <c r="H137" s="6">
        <f t="shared" si="12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1">
        <f t="shared" si="13"/>
        <v>41340.25</v>
      </c>
      <c r="N137">
        <v>1363064400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7"/>
        <v>3.2862318840579712</v>
      </c>
      <c r="H138" s="6">
        <f t="shared" si="12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1">
        <f t="shared" si="13"/>
        <v>41797.208333333336</v>
      </c>
      <c r="N138">
        <v>1403154000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7"/>
        <v>261.77777777777777</v>
      </c>
      <c r="H139" s="6">
        <f t="shared" si="12"/>
        <v>94.24</v>
      </c>
      <c r="I139">
        <v>50</v>
      </c>
      <c r="J139" t="s">
        <v>21</v>
      </c>
      <c r="K139" t="s">
        <v>22</v>
      </c>
      <c r="L139">
        <v>1286341200</v>
      </c>
      <c r="M139" s="11">
        <f t="shared" si="13"/>
        <v>40457.208333333336</v>
      </c>
      <c r="N139">
        <v>1286859600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7"/>
        <v>96</v>
      </c>
      <c r="H140" s="6">
        <f t="shared" si="12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1">
        <f t="shared" si="13"/>
        <v>41180.208333333336</v>
      </c>
      <c r="N140">
        <v>1349326800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7"/>
        <v>20.896851248642779</v>
      </c>
      <c r="H141" s="6">
        <f t="shared" si="12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1">
        <f t="shared" si="13"/>
        <v>42115.208333333328</v>
      </c>
      <c r="N141">
        <v>1430974800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7"/>
        <v>223.16363636363636</v>
      </c>
      <c r="H142" s="6">
        <f t="shared" si="12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1">
        <f t="shared" si="13"/>
        <v>43156.25</v>
      </c>
      <c r="N142">
        <v>1519970400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7"/>
        <v>101.59097978227061</v>
      </c>
      <c r="H143" s="6">
        <f t="shared" si="12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1">
        <f t="shared" si="13"/>
        <v>42167.208333333328</v>
      </c>
      <c r="N143">
        <v>1434603600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7"/>
        <v>230.03999999999996</v>
      </c>
      <c r="H144" s="6">
        <f t="shared" si="12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1">
        <f t="shared" si="13"/>
        <v>41005.208333333336</v>
      </c>
      <c r="N144">
        <v>1337230800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7"/>
        <v>135.59259259259261</v>
      </c>
      <c r="H145" s="6">
        <f t="shared" si="12"/>
        <v>104.6</v>
      </c>
      <c r="I145">
        <v>70</v>
      </c>
      <c r="J145" t="s">
        <v>21</v>
      </c>
      <c r="K145" t="s">
        <v>22</v>
      </c>
      <c r="L145">
        <v>1277701200</v>
      </c>
      <c r="M145" s="11">
        <f t="shared" si="13"/>
        <v>40357.208333333336</v>
      </c>
      <c r="N145">
        <v>1279429200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7"/>
        <v>129.1</v>
      </c>
      <c r="H146" s="6">
        <f t="shared" si="12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1">
        <f t="shared" si="13"/>
        <v>43633.208333333328</v>
      </c>
      <c r="N146">
        <v>1561438800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7"/>
        <v>236.512</v>
      </c>
      <c r="H147" s="6">
        <f t="shared" si="12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1">
        <f t="shared" si="13"/>
        <v>41889.208333333336</v>
      </c>
      <c r="N147">
        <v>1410498000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7"/>
        <v>17.25</v>
      </c>
      <c r="H148" s="6">
        <f t="shared" si="12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1">
        <f t="shared" si="13"/>
        <v>40855.25</v>
      </c>
      <c r="N148">
        <v>1322460000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7"/>
        <v>112.49397590361446</v>
      </c>
      <c r="H149" s="6">
        <f t="shared" si="12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1">
        <f t="shared" si="13"/>
        <v>42534.208333333328</v>
      </c>
      <c r="N149">
        <v>1466312400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7"/>
        <v>121.02150537634408</v>
      </c>
      <c r="H150" s="6">
        <f t="shared" si="12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1">
        <f t="shared" si="13"/>
        <v>42941.208333333328</v>
      </c>
      <c r="N150">
        <v>1501736400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7"/>
        <v>219.87096774193549</v>
      </c>
      <c r="H151" s="6">
        <f t="shared" si="12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1">
        <f t="shared" si="13"/>
        <v>41275.25</v>
      </c>
      <c r="N151">
        <v>1361512800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7"/>
        <v>1</v>
      </c>
      <c r="H152" s="6">
        <f t="shared" si="12"/>
        <v>1</v>
      </c>
      <c r="I152">
        <v>1</v>
      </c>
      <c r="J152" t="s">
        <v>21</v>
      </c>
      <c r="K152" t="s">
        <v>22</v>
      </c>
      <c r="L152">
        <v>1544940000</v>
      </c>
      <c r="M152" s="11">
        <f t="shared" si="13"/>
        <v>43450.25</v>
      </c>
      <c r="N152">
        <v>1545026400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7"/>
        <v>64.166909620991248</v>
      </c>
      <c r="H153" s="6">
        <f t="shared" si="12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1">
        <f t="shared" si="13"/>
        <v>41799.208333333336</v>
      </c>
      <c r="N153">
        <v>1406696400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7"/>
        <v>423.06746987951806</v>
      </c>
      <c r="H154" s="6">
        <f t="shared" si="12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1">
        <f t="shared" si="13"/>
        <v>42783.25</v>
      </c>
      <c r="N154">
        <v>1487916000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7"/>
        <v>92.984160506863773</v>
      </c>
      <c r="H155" s="6">
        <f t="shared" si="12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1">
        <f t="shared" si="13"/>
        <v>41201.208333333336</v>
      </c>
      <c r="N155">
        <v>1351141200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7"/>
        <v>58.756567425569173</v>
      </c>
      <c r="H156" s="6">
        <f t="shared" si="12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1">
        <f t="shared" si="13"/>
        <v>42502.208333333328</v>
      </c>
      <c r="N156">
        <v>1465016400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7"/>
        <v>65.022222222222226</v>
      </c>
      <c r="H157" s="6">
        <f t="shared" si="12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1">
        <f t="shared" si="13"/>
        <v>40262.208333333336</v>
      </c>
      <c r="N157">
        <v>1270789200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7"/>
        <v>73.939560439560438</v>
      </c>
      <c r="H158" s="6">
        <f t="shared" si="12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1">
        <f t="shared" si="13"/>
        <v>43743.208333333328</v>
      </c>
      <c r="N158">
        <v>1572325200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7"/>
        <v>52.666666666666664</v>
      </c>
      <c r="H159" s="6">
        <f t="shared" si="12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1">
        <f t="shared" si="13"/>
        <v>41638.25</v>
      </c>
      <c r="N159">
        <v>1389420000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7"/>
        <v>220.95238095238096</v>
      </c>
      <c r="H160" s="6">
        <f t="shared" si="12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1">
        <f t="shared" si="13"/>
        <v>42346.25</v>
      </c>
      <c r="N160">
        <v>1449640800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7"/>
        <v>100.01150627615063</v>
      </c>
      <c r="H161" s="6">
        <f t="shared" si="12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1">
        <f t="shared" si="13"/>
        <v>43551.208333333328</v>
      </c>
      <c r="N161">
        <v>1555218000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7"/>
        <v>162.3125</v>
      </c>
      <c r="H162" s="6">
        <f t="shared" si="12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1">
        <f t="shared" si="13"/>
        <v>43582.208333333328</v>
      </c>
      <c r="N162">
        <v>1557723600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7"/>
        <v>78.181818181818187</v>
      </c>
      <c r="H163" s="6">
        <f t="shared" si="12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1">
        <f t="shared" si="13"/>
        <v>42270.208333333328</v>
      </c>
      <c r="N163">
        <v>1443502800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7"/>
        <v>149.73770491803279</v>
      </c>
      <c r="H164" s="6">
        <f t="shared" si="12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1">
        <f t="shared" si="13"/>
        <v>43442.25</v>
      </c>
      <c r="N164">
        <v>1546840800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7"/>
        <v>253.25714285714284</v>
      </c>
      <c r="H165" s="6">
        <f t="shared" si="12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1">
        <f t="shared" si="13"/>
        <v>43028.208333333328</v>
      </c>
      <c r="N165">
        <v>1512712800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7"/>
        <v>100.16943521594683</v>
      </c>
      <c r="H166" s="6">
        <f t="shared" si="12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1">
        <f t="shared" si="13"/>
        <v>43016.208333333328</v>
      </c>
      <c r="N166">
        <v>1507525200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7"/>
        <v>121.99004424778761</v>
      </c>
      <c r="H167" s="6">
        <f t="shared" si="12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1">
        <f t="shared" si="13"/>
        <v>42948.208333333328</v>
      </c>
      <c r="N167">
        <v>1504328400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7"/>
        <v>137.13265306122449</v>
      </c>
      <c r="H168" s="6">
        <f t="shared" si="12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1">
        <f t="shared" si="13"/>
        <v>40534.25</v>
      </c>
      <c r="N168">
        <v>1293343200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7"/>
        <v>415.53846153846149</v>
      </c>
      <c r="H169" s="6">
        <f t="shared" si="12"/>
        <v>74</v>
      </c>
      <c r="I169">
        <v>146</v>
      </c>
      <c r="J169" t="s">
        <v>26</v>
      </c>
      <c r="K169" t="s">
        <v>27</v>
      </c>
      <c r="L169">
        <v>1370840400</v>
      </c>
      <c r="M169" s="11">
        <f t="shared" si="13"/>
        <v>41435.208333333336</v>
      </c>
      <c r="N169">
        <v>1371704400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7"/>
        <v>31.30913348946136</v>
      </c>
      <c r="H170" s="6">
        <f t="shared" si="12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1">
        <f t="shared" si="13"/>
        <v>43518.25</v>
      </c>
      <c r="N170">
        <v>1552798800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7"/>
        <v>424.08154506437768</v>
      </c>
      <c r="H171" s="6">
        <f t="shared" si="12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1">
        <f t="shared" si="13"/>
        <v>41077.208333333336</v>
      </c>
      <c r="N171">
        <v>1342328400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7"/>
        <v>2.93886230728336</v>
      </c>
      <c r="H172" s="6">
        <f t="shared" si="12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1">
        <f t="shared" si="13"/>
        <v>42950.208333333328</v>
      </c>
      <c r="N172">
        <v>1502341200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7"/>
        <v>10.63265306122449</v>
      </c>
      <c r="H173" s="6">
        <f t="shared" si="12"/>
        <v>104.2</v>
      </c>
      <c r="I173">
        <v>5</v>
      </c>
      <c r="J173" t="s">
        <v>21</v>
      </c>
      <c r="K173" t="s">
        <v>22</v>
      </c>
      <c r="L173">
        <v>1395291600</v>
      </c>
      <c r="M173" s="11">
        <f t="shared" si="13"/>
        <v>41718.208333333336</v>
      </c>
      <c r="N173">
        <v>1397192400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7"/>
        <v>82.875</v>
      </c>
      <c r="H174" s="6">
        <f t="shared" si="12"/>
        <v>25.5</v>
      </c>
      <c r="I174">
        <v>26</v>
      </c>
      <c r="J174" t="s">
        <v>21</v>
      </c>
      <c r="K174" t="s">
        <v>22</v>
      </c>
      <c r="L174">
        <v>1405746000</v>
      </c>
      <c r="M174" s="11">
        <f t="shared" si="13"/>
        <v>41839.208333333336</v>
      </c>
      <c r="N174">
        <v>1407042000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7"/>
        <v>163.01447776628748</v>
      </c>
      <c r="H175" s="6">
        <f t="shared" si="12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1">
        <f t="shared" si="13"/>
        <v>41412.208333333336</v>
      </c>
      <c r="N175">
        <v>1369371600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7"/>
        <v>894.66666666666674</v>
      </c>
      <c r="H176" s="6">
        <f t="shared" si="12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1">
        <f t="shared" si="13"/>
        <v>42282.208333333328</v>
      </c>
      <c r="N176">
        <v>1444107600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7"/>
        <v>26.191501103752756</v>
      </c>
      <c r="H177" s="6">
        <f t="shared" si="12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1">
        <f t="shared" si="13"/>
        <v>42613.208333333328</v>
      </c>
      <c r="N177">
        <v>1474261200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7"/>
        <v>74.834782608695647</v>
      </c>
      <c r="H178" s="6">
        <f t="shared" si="12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1">
        <f t="shared" si="13"/>
        <v>42616.208333333328</v>
      </c>
      <c r="N178">
        <v>1473656400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7"/>
        <v>416.47680412371136</v>
      </c>
      <c r="H179" s="6">
        <f t="shared" si="12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1">
        <f t="shared" si="13"/>
        <v>40497.25</v>
      </c>
      <c r="N179">
        <v>1291960800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7"/>
        <v>96.208333333333329</v>
      </c>
      <c r="H180" s="6">
        <f t="shared" si="12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1">
        <f t="shared" si="13"/>
        <v>42999.208333333328</v>
      </c>
      <c r="N180">
        <v>1506747600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7"/>
        <v>357.71910112359546</v>
      </c>
      <c r="H181" s="6">
        <f t="shared" si="12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1">
        <f t="shared" si="13"/>
        <v>41350.208333333336</v>
      </c>
      <c r="N181">
        <v>1363582800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7"/>
        <v>308.45714285714286</v>
      </c>
      <c r="H182" s="6">
        <f t="shared" si="12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1">
        <f t="shared" si="13"/>
        <v>40259.208333333336</v>
      </c>
      <c r="N182">
        <v>1269666000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7"/>
        <v>61.802325581395344</v>
      </c>
      <c r="H183" s="6">
        <f t="shared" si="12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1">
        <f t="shared" si="13"/>
        <v>43012.208333333328</v>
      </c>
      <c r="N183">
        <v>1508648400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7"/>
        <v>722.32472324723244</v>
      </c>
      <c r="H184" s="6">
        <f t="shared" si="12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1">
        <f t="shared" si="13"/>
        <v>43631.208333333328</v>
      </c>
      <c r="N184">
        <v>1561957200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7"/>
        <v>69.117647058823522</v>
      </c>
      <c r="H185" s="6">
        <f t="shared" si="12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1">
        <f t="shared" si="13"/>
        <v>40430.208333333336</v>
      </c>
      <c r="N185">
        <v>1285131600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7"/>
        <v>293.05555555555554</v>
      </c>
      <c r="H186" s="6">
        <f t="shared" si="12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1">
        <f t="shared" si="13"/>
        <v>43588.208333333328</v>
      </c>
      <c r="N186">
        <v>1556946000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7"/>
        <v>71.8</v>
      </c>
      <c r="H187" s="6">
        <f t="shared" si="12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1">
        <f t="shared" si="13"/>
        <v>43233.208333333328</v>
      </c>
      <c r="N187">
        <v>1527138000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7"/>
        <v>31.934684684684683</v>
      </c>
      <c r="H188" s="6">
        <f t="shared" si="12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1">
        <f t="shared" si="13"/>
        <v>41782.208333333336</v>
      </c>
      <c r="N188">
        <v>1402117200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7"/>
        <v>229.87375415282392</v>
      </c>
      <c r="H189" s="6">
        <f t="shared" si="12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1">
        <f t="shared" si="13"/>
        <v>41328.25</v>
      </c>
      <c r="N189">
        <v>1364014800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7"/>
        <v>32.012195121951223</v>
      </c>
      <c r="H190" s="6">
        <f t="shared" si="12"/>
        <v>75</v>
      </c>
      <c r="I190">
        <v>35</v>
      </c>
      <c r="J190" t="s">
        <v>107</v>
      </c>
      <c r="K190" t="s">
        <v>108</v>
      </c>
      <c r="L190">
        <v>1417500000</v>
      </c>
      <c r="M190" s="11">
        <f t="shared" si="13"/>
        <v>41975.25</v>
      </c>
      <c r="N190">
        <v>1417586400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7"/>
        <v>23.525352848928385</v>
      </c>
      <c r="H191" s="6">
        <f t="shared" si="12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1">
        <f t="shared" si="13"/>
        <v>42433.25</v>
      </c>
      <c r="N191">
        <v>1457071200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7"/>
        <v>68.594594594594597</v>
      </c>
      <c r="H192" s="6">
        <f t="shared" si="12"/>
        <v>105.75</v>
      </c>
      <c r="I192">
        <v>24</v>
      </c>
      <c r="J192" t="s">
        <v>21</v>
      </c>
      <c r="K192" t="s">
        <v>22</v>
      </c>
      <c r="L192">
        <v>1370322000</v>
      </c>
      <c r="M192" s="11">
        <f t="shared" si="13"/>
        <v>41429.208333333336</v>
      </c>
      <c r="N192">
        <v>1370408400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7"/>
        <v>37.952380952380956</v>
      </c>
      <c r="H193" s="6">
        <f t="shared" si="12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1">
        <f t="shared" si="13"/>
        <v>43536.208333333328</v>
      </c>
      <c r="N193">
        <v>1552626000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7"/>
        <v>19.992957746478872</v>
      </c>
      <c r="H194" s="6">
        <f t="shared" si="12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1">
        <f t="shared" si="13"/>
        <v>41817.208333333336</v>
      </c>
      <c r="N194">
        <v>1404190800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si="17"/>
        <v>45.636363636363633</v>
      </c>
      <c r="H195" s="6">
        <f t="shared" ref="H195:H258" si="18">IF(I195,E195/I195,"0")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1">
        <f t="shared" ref="M195:M258" si="19">(((L195/60)/60)/24+DATE(1970,1,1))</f>
        <v>43198.208333333328</v>
      </c>
      <c r="N195">
        <v>1523509200</v>
      </c>
      <c r="O195" s="11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7"/>
        <v>122.7605633802817</v>
      </c>
      <c r="H196" s="6">
        <f t="shared" si="18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1">
        <f t="shared" si="19"/>
        <v>42261.208333333328</v>
      </c>
      <c r="N196">
        <v>1443589200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7"/>
        <v>361.75316455696202</v>
      </c>
      <c r="H197" s="6">
        <f t="shared" si="18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1">
        <f t="shared" si="19"/>
        <v>43310.208333333328</v>
      </c>
      <c r="N197">
        <v>1533445200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ref="G198:G261" si="23">(E198/D198)*100</f>
        <v>63.146341463414636</v>
      </c>
      <c r="H198" s="6">
        <f t="shared" si="18"/>
        <v>51.78</v>
      </c>
      <c r="I198">
        <v>100</v>
      </c>
      <c r="J198" t="s">
        <v>36</v>
      </c>
      <c r="K198" t="s">
        <v>37</v>
      </c>
      <c r="L198">
        <v>1472878800</v>
      </c>
      <c r="M198" s="11">
        <f t="shared" si="19"/>
        <v>42616.208333333328</v>
      </c>
      <c r="N198">
        <v>1474520400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23"/>
        <v>298.20475319926874</v>
      </c>
      <c r="H199" s="6">
        <f t="shared" si="18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1">
        <f t="shared" si="19"/>
        <v>42909.208333333328</v>
      </c>
      <c r="N199">
        <v>1499403600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23"/>
        <v>9.5585443037974684</v>
      </c>
      <c r="H200" s="6">
        <f t="shared" si="18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1">
        <f t="shared" si="19"/>
        <v>40396.208333333336</v>
      </c>
      <c r="N200">
        <v>1283576400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23"/>
        <v>53.777777777777779</v>
      </c>
      <c r="H201" s="6">
        <f t="shared" si="18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1">
        <f t="shared" si="19"/>
        <v>42192.208333333328</v>
      </c>
      <c r="N201">
        <v>1436590800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23"/>
        <v>2</v>
      </c>
      <c r="H202" s="6">
        <f t="shared" si="18"/>
        <v>2</v>
      </c>
      <c r="I202">
        <v>1</v>
      </c>
      <c r="J202" t="s">
        <v>15</v>
      </c>
      <c r="K202" t="s">
        <v>16</v>
      </c>
      <c r="L202">
        <v>1269493200</v>
      </c>
      <c r="M202" s="11">
        <f t="shared" si="19"/>
        <v>40262.208333333336</v>
      </c>
      <c r="N202">
        <v>1270443600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23"/>
        <v>681.19047619047615</v>
      </c>
      <c r="H203" s="6">
        <f t="shared" si="18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1">
        <f t="shared" si="19"/>
        <v>41845.208333333336</v>
      </c>
      <c r="N203">
        <v>1407819600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23"/>
        <v>78.831325301204828</v>
      </c>
      <c r="H204" s="6">
        <f t="shared" si="18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1">
        <f t="shared" si="19"/>
        <v>40818.208333333336</v>
      </c>
      <c r="N204">
        <v>1317877200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23"/>
        <v>134.40792216817235</v>
      </c>
      <c r="H205" s="6">
        <f t="shared" si="18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1">
        <f t="shared" si="19"/>
        <v>42752.25</v>
      </c>
      <c r="N205">
        <v>1484805600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23"/>
        <v>3.3719999999999999</v>
      </c>
      <c r="H206" s="6">
        <f t="shared" si="18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1">
        <f t="shared" si="19"/>
        <v>40636.208333333336</v>
      </c>
      <c r="N206">
        <v>1302670800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23"/>
        <v>431.84615384615387</v>
      </c>
      <c r="H207" s="6">
        <f t="shared" si="18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1">
        <f t="shared" si="19"/>
        <v>43390.208333333328</v>
      </c>
      <c r="N207">
        <v>1540789200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23"/>
        <v>38.844444444444441</v>
      </c>
      <c r="H208" s="6">
        <f t="shared" si="18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1">
        <f t="shared" si="19"/>
        <v>40236.25</v>
      </c>
      <c r="N208">
        <v>1268028000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23"/>
        <v>425.7</v>
      </c>
      <c r="H209" s="6">
        <f t="shared" si="18"/>
        <v>99</v>
      </c>
      <c r="I209">
        <v>43</v>
      </c>
      <c r="J209" t="s">
        <v>21</v>
      </c>
      <c r="K209" t="s">
        <v>22</v>
      </c>
      <c r="L209">
        <v>1535432400</v>
      </c>
      <c r="M209" s="11">
        <f t="shared" si="19"/>
        <v>43340.208333333328</v>
      </c>
      <c r="N209">
        <v>1537160400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23"/>
        <v>101.12239715591672</v>
      </c>
      <c r="H210" s="6">
        <f t="shared" si="18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1">
        <f t="shared" si="19"/>
        <v>43048.25</v>
      </c>
      <c r="N210">
        <v>1512280800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23"/>
        <v>21.188688946015425</v>
      </c>
      <c r="H211" s="6">
        <f t="shared" si="18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1">
        <f t="shared" si="19"/>
        <v>42496.208333333328</v>
      </c>
      <c r="N211">
        <v>1463115600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23"/>
        <v>67.425531914893625</v>
      </c>
      <c r="H212" s="6">
        <f t="shared" si="18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1">
        <f t="shared" si="19"/>
        <v>42797.25</v>
      </c>
      <c r="N212">
        <v>1490850000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23"/>
        <v>94.923371647509583</v>
      </c>
      <c r="H213" s="6">
        <f t="shared" si="18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1">
        <f t="shared" si="19"/>
        <v>41513.208333333336</v>
      </c>
      <c r="N213">
        <v>1379653200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23"/>
        <v>151.85185185185185</v>
      </c>
      <c r="H214" s="6">
        <f t="shared" si="18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1">
        <f t="shared" si="19"/>
        <v>43814.25</v>
      </c>
      <c r="N214">
        <v>1580364000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23"/>
        <v>195.16382252559728</v>
      </c>
      <c r="H215" s="6">
        <f t="shared" si="18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1">
        <f t="shared" si="19"/>
        <v>40488.208333333336</v>
      </c>
      <c r="N215">
        <v>1289714400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23"/>
        <v>1023.1428571428571</v>
      </c>
      <c r="H216" s="6">
        <f t="shared" si="18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1">
        <f t="shared" si="19"/>
        <v>40409.208333333336</v>
      </c>
      <c r="N216">
        <v>1282712400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23"/>
        <v>3.841836734693878</v>
      </c>
      <c r="H217" s="6">
        <f t="shared" si="18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1">
        <f t="shared" si="19"/>
        <v>43509.25</v>
      </c>
      <c r="N217">
        <v>1550210400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23"/>
        <v>155.07066557107643</v>
      </c>
      <c r="H218" s="6">
        <f t="shared" si="18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1">
        <f t="shared" si="19"/>
        <v>40869.25</v>
      </c>
      <c r="N218">
        <v>1322114400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23"/>
        <v>44.753477588871718</v>
      </c>
      <c r="H219" s="6">
        <f t="shared" si="18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1">
        <f t="shared" si="19"/>
        <v>43583.208333333328</v>
      </c>
      <c r="N219">
        <v>1557205200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23"/>
        <v>215.94736842105263</v>
      </c>
      <c r="H220" s="6">
        <f t="shared" si="18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1">
        <f t="shared" si="19"/>
        <v>40858.25</v>
      </c>
      <c r="N220">
        <v>1323928800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23"/>
        <v>332.12709832134288</v>
      </c>
      <c r="H221" s="6">
        <f t="shared" si="18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1">
        <f t="shared" si="19"/>
        <v>41137.208333333336</v>
      </c>
      <c r="N221">
        <v>1346130000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23"/>
        <v>8.4430379746835449</v>
      </c>
      <c r="H222" s="6">
        <f t="shared" si="18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1">
        <f t="shared" si="19"/>
        <v>40725.208333333336</v>
      </c>
      <c r="N222">
        <v>1311051600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23"/>
        <v>98.625514403292186</v>
      </c>
      <c r="H223" s="6">
        <f t="shared" si="18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1">
        <f t="shared" si="19"/>
        <v>41081.208333333336</v>
      </c>
      <c r="N223">
        <v>1340427600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23"/>
        <v>137.97916666666669</v>
      </c>
      <c r="H224" s="6">
        <f t="shared" si="18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1">
        <f t="shared" si="19"/>
        <v>41914.208333333336</v>
      </c>
      <c r="N224">
        <v>1412312400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23"/>
        <v>93.81099656357388</v>
      </c>
      <c r="H225" s="6">
        <f t="shared" si="18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1">
        <f t="shared" si="19"/>
        <v>42445.208333333328</v>
      </c>
      <c r="N225">
        <v>1459314000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23"/>
        <v>403.63930885529157</v>
      </c>
      <c r="H226" s="6">
        <f t="shared" si="18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1">
        <f t="shared" si="19"/>
        <v>41906.208333333336</v>
      </c>
      <c r="N226">
        <v>1415426400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23"/>
        <v>260.1740412979351</v>
      </c>
      <c r="H227" s="6">
        <f t="shared" si="18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1">
        <f t="shared" si="19"/>
        <v>41762.208333333336</v>
      </c>
      <c r="N227">
        <v>1399093200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23"/>
        <v>366.63333333333333</v>
      </c>
      <c r="H228" s="6">
        <f t="shared" si="18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1">
        <f t="shared" si="19"/>
        <v>40276.208333333336</v>
      </c>
      <c r="N228">
        <v>1273899600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23"/>
        <v>168.72085385878489</v>
      </c>
      <c r="H229" s="6">
        <f t="shared" si="18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1">
        <f t="shared" si="19"/>
        <v>42139.208333333328</v>
      </c>
      <c r="N229">
        <v>1432184400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23"/>
        <v>119.90717911530093</v>
      </c>
      <c r="H230" s="6">
        <f t="shared" si="18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1">
        <f t="shared" si="19"/>
        <v>42613.208333333328</v>
      </c>
      <c r="N230">
        <v>1474779600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23"/>
        <v>193.68925233644859</v>
      </c>
      <c r="H231" s="6">
        <f t="shared" si="18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1">
        <f t="shared" si="19"/>
        <v>42887.208333333328</v>
      </c>
      <c r="N231">
        <v>1500440400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23"/>
        <v>420.16666666666669</v>
      </c>
      <c r="H232" s="6">
        <f t="shared" si="18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1">
        <f t="shared" si="19"/>
        <v>43805.25</v>
      </c>
      <c r="N232">
        <v>1575612000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23"/>
        <v>76.708333333333329</v>
      </c>
      <c r="H233" s="6">
        <f t="shared" si="18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1">
        <f t="shared" si="19"/>
        <v>41415.208333333336</v>
      </c>
      <c r="N233">
        <v>1374123600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23"/>
        <v>171.26470588235293</v>
      </c>
      <c r="H234" s="6">
        <f t="shared" si="18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1">
        <f t="shared" si="19"/>
        <v>42576.208333333328</v>
      </c>
      <c r="N234">
        <v>1469509200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23"/>
        <v>157.89473684210526</v>
      </c>
      <c r="H235" s="6">
        <f t="shared" si="18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1">
        <f t="shared" si="19"/>
        <v>40706.208333333336</v>
      </c>
      <c r="N235">
        <v>1309237200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23"/>
        <v>109.08</v>
      </c>
      <c r="H236" s="6">
        <f t="shared" si="18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1">
        <f t="shared" si="19"/>
        <v>42969.208333333328</v>
      </c>
      <c r="N236">
        <v>1503982800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23"/>
        <v>41.732558139534881</v>
      </c>
      <c r="H237" s="6">
        <f t="shared" si="18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1">
        <f t="shared" si="19"/>
        <v>42779.25</v>
      </c>
      <c r="N237">
        <v>1487397600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23"/>
        <v>10.944303797468354</v>
      </c>
      <c r="H238" s="6">
        <f t="shared" si="18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1">
        <f t="shared" si="19"/>
        <v>43641.208333333328</v>
      </c>
      <c r="N238">
        <v>1562043600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23"/>
        <v>159.3763440860215</v>
      </c>
      <c r="H239" s="6">
        <f t="shared" si="18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1">
        <f t="shared" si="19"/>
        <v>41754.208333333336</v>
      </c>
      <c r="N239">
        <v>1398574800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23"/>
        <v>422.41666666666669</v>
      </c>
      <c r="H240" s="6">
        <f t="shared" si="18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1">
        <f t="shared" si="19"/>
        <v>43083.25</v>
      </c>
      <c r="N240">
        <v>1515391200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23"/>
        <v>97.71875</v>
      </c>
      <c r="H241" s="6">
        <f t="shared" si="18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1">
        <f t="shared" si="19"/>
        <v>42245.208333333328</v>
      </c>
      <c r="N241">
        <v>1441170000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23"/>
        <v>418.78911564625849</v>
      </c>
      <c r="H242" s="6">
        <f t="shared" si="18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1">
        <f t="shared" si="19"/>
        <v>40396.208333333336</v>
      </c>
      <c r="N242">
        <v>1281157200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23"/>
        <v>101.91632047477745</v>
      </c>
      <c r="H243" s="6">
        <f t="shared" si="18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1">
        <f t="shared" si="19"/>
        <v>41742.208333333336</v>
      </c>
      <c r="N243">
        <v>1398229200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23"/>
        <v>127.72619047619047</v>
      </c>
      <c r="H244" s="6">
        <f t="shared" si="18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1">
        <f t="shared" si="19"/>
        <v>42865.208333333328</v>
      </c>
      <c r="N244">
        <v>1495256400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23"/>
        <v>445.21739130434781</v>
      </c>
      <c r="H245" s="6">
        <f t="shared" si="18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1">
        <f t="shared" si="19"/>
        <v>43163.25</v>
      </c>
      <c r="N245">
        <v>1520402400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23"/>
        <v>569.71428571428578</v>
      </c>
      <c r="H246" s="6">
        <f t="shared" si="18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1">
        <f t="shared" si="19"/>
        <v>41834.208333333336</v>
      </c>
      <c r="N246">
        <v>1409806800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23"/>
        <v>509.34482758620686</v>
      </c>
      <c r="H247" s="6">
        <f t="shared" si="18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1">
        <f t="shared" si="19"/>
        <v>41736.208333333336</v>
      </c>
      <c r="N247">
        <v>1396933200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23"/>
        <v>325.5333333333333</v>
      </c>
      <c r="H248" s="6">
        <f t="shared" si="18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1">
        <f t="shared" si="19"/>
        <v>41491.208333333336</v>
      </c>
      <c r="N248">
        <v>1376024400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23"/>
        <v>932.61616161616166</v>
      </c>
      <c r="H249" s="6">
        <f t="shared" si="18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1">
        <f t="shared" si="19"/>
        <v>42726.25</v>
      </c>
      <c r="N249">
        <v>1483682400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23"/>
        <v>211.33870967741933</v>
      </c>
      <c r="H250" s="6">
        <f t="shared" si="18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1">
        <f t="shared" si="19"/>
        <v>42004.25</v>
      </c>
      <c r="N250">
        <v>1420437600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23"/>
        <v>273.32520325203251</v>
      </c>
      <c r="H251" s="6">
        <f t="shared" si="18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1">
        <f t="shared" si="19"/>
        <v>42006.25</v>
      </c>
      <c r="N251">
        <v>1420783200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23"/>
        <v>3</v>
      </c>
      <c r="H252" s="6">
        <f t="shared" si="18"/>
        <v>3</v>
      </c>
      <c r="I252">
        <v>1</v>
      </c>
      <c r="J252" t="s">
        <v>21</v>
      </c>
      <c r="K252" t="s">
        <v>22</v>
      </c>
      <c r="L252">
        <v>1264399200</v>
      </c>
      <c r="M252" s="11">
        <f t="shared" si="19"/>
        <v>40203.25</v>
      </c>
      <c r="N252">
        <v>1267423200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23"/>
        <v>54.084507042253513</v>
      </c>
      <c r="H253" s="6">
        <f t="shared" si="18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1">
        <f t="shared" si="19"/>
        <v>41252.25</v>
      </c>
      <c r="N253">
        <v>1355205600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23"/>
        <v>626.29999999999995</v>
      </c>
      <c r="H254" s="6">
        <f t="shared" si="18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1">
        <f t="shared" si="19"/>
        <v>41572.208333333336</v>
      </c>
      <c r="N254">
        <v>1383109200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23"/>
        <v>89.021399176954731</v>
      </c>
      <c r="H255" s="6">
        <f t="shared" si="18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1">
        <f t="shared" si="19"/>
        <v>40641.208333333336</v>
      </c>
      <c r="N255">
        <v>1303275600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23"/>
        <v>184.89130434782609</v>
      </c>
      <c r="H256" s="6">
        <f t="shared" si="18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1">
        <f t="shared" si="19"/>
        <v>42787.25</v>
      </c>
      <c r="N256">
        <v>1487829600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23"/>
        <v>120.16770186335404</v>
      </c>
      <c r="H257" s="6">
        <f t="shared" si="18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1">
        <f t="shared" si="19"/>
        <v>40590.25</v>
      </c>
      <c r="N257">
        <v>1298268000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23"/>
        <v>23.390243902439025</v>
      </c>
      <c r="H258" s="6">
        <f t="shared" si="18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1">
        <f t="shared" si="19"/>
        <v>42393.25</v>
      </c>
      <c r="N258">
        <v>1456812000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si="23"/>
        <v>146</v>
      </c>
      <c r="H259" s="6">
        <f t="shared" ref="H259:H322" si="24">IF(I259,E259/I259,"0")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1">
        <f t="shared" ref="M259:M322" si="25">(((L259/60)/60)/24+DATE(1970,1,1))</f>
        <v>41338.25</v>
      </c>
      <c r="N259">
        <v>1363669200</v>
      </c>
      <c r="O259" s="11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23"/>
        <v>268.48</v>
      </c>
      <c r="H260" s="6">
        <f t="shared" si="24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1">
        <f t="shared" si="25"/>
        <v>42712.25</v>
      </c>
      <c r="N260">
        <v>1482904800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23"/>
        <v>597.5</v>
      </c>
      <c r="H261" s="6">
        <f t="shared" si="24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1">
        <f t="shared" si="25"/>
        <v>41251.25</v>
      </c>
      <c r="N261">
        <v>1356588000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ref="G262:G325" si="29">(E262/D262)*100</f>
        <v>157.69841269841268</v>
      </c>
      <c r="H262" s="6">
        <f t="shared" si="24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1">
        <f t="shared" si="25"/>
        <v>41180.208333333336</v>
      </c>
      <c r="N262">
        <v>1349845200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29"/>
        <v>31.201660735468568</v>
      </c>
      <c r="H263" s="6">
        <f t="shared" si="24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1">
        <f t="shared" si="25"/>
        <v>40415.208333333336</v>
      </c>
      <c r="N263">
        <v>1283058000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29"/>
        <v>313.41176470588238</v>
      </c>
      <c r="H264" s="6">
        <f t="shared" si="24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1">
        <f t="shared" si="25"/>
        <v>40638.208333333336</v>
      </c>
      <c r="N264">
        <v>1304226000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29"/>
        <v>370.89655172413791</v>
      </c>
      <c r="H265" s="6">
        <f t="shared" si="24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1">
        <f t="shared" si="25"/>
        <v>40187.25</v>
      </c>
      <c r="N265">
        <v>1263016800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29"/>
        <v>362.66447368421052</v>
      </c>
      <c r="H266" s="6">
        <f t="shared" si="24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1">
        <f t="shared" si="25"/>
        <v>41317.25</v>
      </c>
      <c r="N266">
        <v>1362031200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29"/>
        <v>123.08163265306122</v>
      </c>
      <c r="H267" s="6">
        <f t="shared" si="24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1">
        <f t="shared" si="25"/>
        <v>42372.25</v>
      </c>
      <c r="N267">
        <v>1455602400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29"/>
        <v>76.766756032171585</v>
      </c>
      <c r="H268" s="6">
        <f t="shared" si="24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1">
        <f t="shared" si="25"/>
        <v>41950.25</v>
      </c>
      <c r="N268">
        <v>1418191200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29"/>
        <v>233.62012987012989</v>
      </c>
      <c r="H269" s="6">
        <f t="shared" si="24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1">
        <f t="shared" si="25"/>
        <v>41206.208333333336</v>
      </c>
      <c r="N269">
        <v>1352440800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29"/>
        <v>180.53333333333333</v>
      </c>
      <c r="H270" s="6">
        <f t="shared" si="24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1">
        <f t="shared" si="25"/>
        <v>41186.208333333336</v>
      </c>
      <c r="N270">
        <v>1353304800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29"/>
        <v>252.62857142857143</v>
      </c>
      <c r="H271" s="6">
        <f t="shared" si="24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1">
        <f t="shared" si="25"/>
        <v>43496.25</v>
      </c>
      <c r="N271">
        <v>1550728800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29"/>
        <v>27.176538240368025</v>
      </c>
      <c r="H272" s="6">
        <f t="shared" si="24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1">
        <f t="shared" si="25"/>
        <v>40514.25</v>
      </c>
      <c r="N272">
        <v>1291442400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29"/>
        <v>1.2706571242680547</v>
      </c>
      <c r="H273" s="6">
        <f t="shared" si="24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1">
        <f t="shared" si="25"/>
        <v>42345.25</v>
      </c>
      <c r="N273">
        <v>1452146400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29"/>
        <v>304.0097847358121</v>
      </c>
      <c r="H274" s="6">
        <f t="shared" si="24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1">
        <f t="shared" si="25"/>
        <v>43656.208333333328</v>
      </c>
      <c r="N274">
        <v>1564894800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29"/>
        <v>137.23076923076923</v>
      </c>
      <c r="H275" s="6">
        <f t="shared" si="24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1">
        <f t="shared" si="25"/>
        <v>42995.208333333328</v>
      </c>
      <c r="N275">
        <v>1505883600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29"/>
        <v>32.208333333333336</v>
      </c>
      <c r="H276" s="6">
        <f t="shared" si="24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1">
        <f t="shared" si="25"/>
        <v>43045.25</v>
      </c>
      <c r="N276">
        <v>1510380000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29"/>
        <v>241.51282051282053</v>
      </c>
      <c r="H277" s="6">
        <f t="shared" si="24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1">
        <f t="shared" si="25"/>
        <v>43561.208333333328</v>
      </c>
      <c r="N277">
        <v>1555218000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29"/>
        <v>96.8</v>
      </c>
      <c r="H278" s="6">
        <f t="shared" si="24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1">
        <f t="shared" si="25"/>
        <v>41018.208333333336</v>
      </c>
      <c r="N278">
        <v>1335243600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29"/>
        <v>1066.4285714285716</v>
      </c>
      <c r="H279" s="6">
        <f t="shared" si="24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1">
        <f t="shared" si="25"/>
        <v>40378.208333333336</v>
      </c>
      <c r="N279">
        <v>1279688400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29"/>
        <v>325.88888888888891</v>
      </c>
      <c r="H280" s="6">
        <f t="shared" si="24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1">
        <f t="shared" si="25"/>
        <v>41239.25</v>
      </c>
      <c r="N280">
        <v>1356069600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29"/>
        <v>170.70000000000002</v>
      </c>
      <c r="H281" s="6">
        <f t="shared" si="24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1">
        <f t="shared" si="25"/>
        <v>43346.208333333328</v>
      </c>
      <c r="N281">
        <v>1536210000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29"/>
        <v>581.44000000000005</v>
      </c>
      <c r="H282" s="6">
        <f t="shared" si="24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1">
        <f t="shared" si="25"/>
        <v>43060.25</v>
      </c>
      <c r="N282">
        <v>1511762400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29"/>
        <v>91.520972644376897</v>
      </c>
      <c r="H283" s="6">
        <f t="shared" si="24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1">
        <f t="shared" si="25"/>
        <v>40979.25</v>
      </c>
      <c r="N283">
        <v>1333256400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29"/>
        <v>108.04761904761904</v>
      </c>
      <c r="H284" s="6">
        <f t="shared" si="24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1">
        <f t="shared" si="25"/>
        <v>42701.25</v>
      </c>
      <c r="N284">
        <v>1480744800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29"/>
        <v>18.728395061728396</v>
      </c>
      <c r="H285" s="6">
        <f t="shared" si="24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1">
        <f t="shared" si="25"/>
        <v>42520.208333333328</v>
      </c>
      <c r="N285">
        <v>1465016400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29"/>
        <v>83.193877551020407</v>
      </c>
      <c r="H286" s="6">
        <f t="shared" si="24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1">
        <f t="shared" si="25"/>
        <v>41030.208333333336</v>
      </c>
      <c r="N286">
        <v>1336280400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29"/>
        <v>706.33333333333337</v>
      </c>
      <c r="H287" s="6">
        <f t="shared" si="24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1">
        <f t="shared" si="25"/>
        <v>42623.208333333328</v>
      </c>
      <c r="N287">
        <v>1476766800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29"/>
        <v>17.446030330062445</v>
      </c>
      <c r="H288" s="6">
        <f t="shared" si="24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1">
        <f t="shared" si="25"/>
        <v>42697.25</v>
      </c>
      <c r="N288">
        <v>1480485600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29"/>
        <v>209.73015873015873</v>
      </c>
      <c r="H289" s="6">
        <f t="shared" si="24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1">
        <f t="shared" si="25"/>
        <v>42122.208333333328</v>
      </c>
      <c r="N289">
        <v>1430197200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29"/>
        <v>97.785714285714292</v>
      </c>
      <c r="H290" s="6">
        <f t="shared" si="24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1">
        <f t="shared" si="25"/>
        <v>40982.208333333336</v>
      </c>
      <c r="N290">
        <v>1331787600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29"/>
        <v>1684.25</v>
      </c>
      <c r="H291" s="6">
        <f t="shared" si="24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1">
        <f t="shared" si="25"/>
        <v>42219.208333333328</v>
      </c>
      <c r="N291">
        <v>1438837200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29"/>
        <v>54.402135231316727</v>
      </c>
      <c r="H292" s="6">
        <f t="shared" si="24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1">
        <f t="shared" si="25"/>
        <v>41404.208333333336</v>
      </c>
      <c r="N292">
        <v>1370926800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29"/>
        <v>456.61111111111109</v>
      </c>
      <c r="H293" s="6">
        <f t="shared" si="24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1">
        <f t="shared" si="25"/>
        <v>40831.208333333336</v>
      </c>
      <c r="N293">
        <v>1319000400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29"/>
        <v>9.8219178082191778</v>
      </c>
      <c r="H294" s="6">
        <f t="shared" si="24"/>
        <v>71.7</v>
      </c>
      <c r="I294">
        <v>10</v>
      </c>
      <c r="J294" t="s">
        <v>21</v>
      </c>
      <c r="K294" t="s">
        <v>22</v>
      </c>
      <c r="L294">
        <v>1331874000</v>
      </c>
      <c r="M294" s="11">
        <f t="shared" si="25"/>
        <v>40984.208333333336</v>
      </c>
      <c r="N294">
        <v>1333429200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29"/>
        <v>16.384615384615383</v>
      </c>
      <c r="H295" s="6">
        <f t="shared" si="24"/>
        <v>33.28125</v>
      </c>
      <c r="I295">
        <v>32</v>
      </c>
      <c r="J295" t="s">
        <v>107</v>
      </c>
      <c r="K295" t="s">
        <v>108</v>
      </c>
      <c r="L295">
        <v>1286254800</v>
      </c>
      <c r="M295" s="11">
        <f t="shared" si="25"/>
        <v>40456.208333333336</v>
      </c>
      <c r="N295">
        <v>1287032400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29"/>
        <v>1339.6666666666667</v>
      </c>
      <c r="H296" s="6">
        <f t="shared" si="24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1">
        <f t="shared" si="25"/>
        <v>43399.208333333328</v>
      </c>
      <c r="N296">
        <v>1541570400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29"/>
        <v>35.650077760497666</v>
      </c>
      <c r="H297" s="6">
        <f t="shared" si="24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1">
        <f t="shared" si="25"/>
        <v>41562.208333333336</v>
      </c>
      <c r="N297">
        <v>1383976800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29"/>
        <v>54.950819672131146</v>
      </c>
      <c r="H298" s="6">
        <f t="shared" si="24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1">
        <f t="shared" si="25"/>
        <v>43493.25</v>
      </c>
      <c r="N298">
        <v>1550556000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29"/>
        <v>94.236111111111114</v>
      </c>
      <c r="H299" s="6">
        <f t="shared" si="24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1">
        <f t="shared" si="25"/>
        <v>41653.25</v>
      </c>
      <c r="N299">
        <v>1390456800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29"/>
        <v>143.91428571428571</v>
      </c>
      <c r="H300" s="6">
        <f t="shared" si="24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1">
        <f t="shared" si="25"/>
        <v>42426.25</v>
      </c>
      <c r="N300">
        <v>1458018000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29"/>
        <v>51.421052631578945</v>
      </c>
      <c r="H301" s="6">
        <f t="shared" si="24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1">
        <f t="shared" si="25"/>
        <v>42432.25</v>
      </c>
      <c r="N301">
        <v>1461819600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29"/>
        <v>5</v>
      </c>
      <c r="H302" s="6">
        <f t="shared" si="24"/>
        <v>5</v>
      </c>
      <c r="I302">
        <v>1</v>
      </c>
      <c r="J302" t="s">
        <v>36</v>
      </c>
      <c r="K302" t="s">
        <v>37</v>
      </c>
      <c r="L302">
        <v>1504069200</v>
      </c>
      <c r="M302" s="11">
        <f t="shared" si="25"/>
        <v>42977.208333333328</v>
      </c>
      <c r="N302">
        <v>1504155600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29"/>
        <v>1344.6666666666667</v>
      </c>
      <c r="H303" s="6">
        <f t="shared" si="24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1">
        <f t="shared" si="25"/>
        <v>42061.25</v>
      </c>
      <c r="N303">
        <v>1426395600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29"/>
        <v>31.844940867279899</v>
      </c>
      <c r="H304" s="6">
        <f t="shared" si="24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1">
        <f t="shared" si="25"/>
        <v>43345.208333333328</v>
      </c>
      <c r="N304">
        <v>1537074000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29"/>
        <v>82.617647058823536</v>
      </c>
      <c r="H305" s="6">
        <f t="shared" si="24"/>
        <v>87.78125</v>
      </c>
      <c r="I305">
        <v>32</v>
      </c>
      <c r="J305" t="s">
        <v>21</v>
      </c>
      <c r="K305" t="s">
        <v>22</v>
      </c>
      <c r="L305">
        <v>1452146400</v>
      </c>
      <c r="M305" s="11">
        <f t="shared" si="25"/>
        <v>42376.25</v>
      </c>
      <c r="N305">
        <v>1452578400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29"/>
        <v>546.14285714285722</v>
      </c>
      <c r="H306" s="6">
        <f t="shared" si="24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1">
        <f t="shared" si="25"/>
        <v>42589.208333333328</v>
      </c>
      <c r="N306">
        <v>1474088400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29"/>
        <v>286.21428571428572</v>
      </c>
      <c r="H307" s="6">
        <f t="shared" si="24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1">
        <f t="shared" si="25"/>
        <v>42448.208333333328</v>
      </c>
      <c r="N307">
        <v>1461906000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29"/>
        <v>7.9076923076923071</v>
      </c>
      <c r="H308" s="6">
        <f t="shared" si="24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1">
        <f t="shared" si="25"/>
        <v>42930.208333333328</v>
      </c>
      <c r="N308">
        <v>1500267600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29"/>
        <v>132.13677811550153</v>
      </c>
      <c r="H309" s="6">
        <f t="shared" si="24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1">
        <f t="shared" si="25"/>
        <v>41066.208333333336</v>
      </c>
      <c r="N309">
        <v>1340686800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29"/>
        <v>74.077834179357026</v>
      </c>
      <c r="H310" s="6">
        <f t="shared" si="24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1">
        <f t="shared" si="25"/>
        <v>40651.208333333336</v>
      </c>
      <c r="N310">
        <v>1303189200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29"/>
        <v>75.292682926829272</v>
      </c>
      <c r="H311" s="6">
        <f t="shared" si="24"/>
        <v>41.16</v>
      </c>
      <c r="I311">
        <v>75</v>
      </c>
      <c r="J311" t="s">
        <v>21</v>
      </c>
      <c r="K311" t="s">
        <v>22</v>
      </c>
      <c r="L311">
        <v>1316581200</v>
      </c>
      <c r="M311" s="11">
        <f t="shared" si="25"/>
        <v>40807.208333333336</v>
      </c>
      <c r="N311">
        <v>1318309200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29"/>
        <v>20.333333333333332</v>
      </c>
      <c r="H312" s="6">
        <f t="shared" si="24"/>
        <v>99.125</v>
      </c>
      <c r="I312">
        <v>16</v>
      </c>
      <c r="J312" t="s">
        <v>21</v>
      </c>
      <c r="K312" t="s">
        <v>22</v>
      </c>
      <c r="L312">
        <v>1270789200</v>
      </c>
      <c r="M312" s="11">
        <f t="shared" si="25"/>
        <v>40277.208333333336</v>
      </c>
      <c r="N312">
        <v>1272171600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29"/>
        <v>203.36507936507937</v>
      </c>
      <c r="H313" s="6">
        <f t="shared" si="24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1">
        <f t="shared" si="25"/>
        <v>40590.25</v>
      </c>
      <c r="N313">
        <v>1298872800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29"/>
        <v>310.2284263959391</v>
      </c>
      <c r="H314" s="6">
        <f t="shared" si="24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1">
        <f t="shared" si="25"/>
        <v>41572.208333333336</v>
      </c>
      <c r="N314">
        <v>1383282000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29"/>
        <v>395.31818181818181</v>
      </c>
      <c r="H315" s="6">
        <f t="shared" si="24"/>
        <v>39</v>
      </c>
      <c r="I315">
        <v>223</v>
      </c>
      <c r="J315" t="s">
        <v>21</v>
      </c>
      <c r="K315" t="s">
        <v>22</v>
      </c>
      <c r="L315">
        <v>1330322400</v>
      </c>
      <c r="M315" s="11">
        <f t="shared" si="25"/>
        <v>40966.25</v>
      </c>
      <c r="N315">
        <v>1330495200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29"/>
        <v>294.71428571428572</v>
      </c>
      <c r="H316" s="6">
        <f t="shared" si="24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1">
        <f t="shared" si="25"/>
        <v>43536.208333333328</v>
      </c>
      <c r="N316">
        <v>1552798800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29"/>
        <v>33.89473684210526</v>
      </c>
      <c r="H317" s="6">
        <f t="shared" si="24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1">
        <f t="shared" si="25"/>
        <v>41783.208333333336</v>
      </c>
      <c r="N317">
        <v>1403413200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29"/>
        <v>66.677083333333329</v>
      </c>
      <c r="H318" s="6">
        <f t="shared" si="24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1">
        <f t="shared" si="25"/>
        <v>43788.25</v>
      </c>
      <c r="N318">
        <v>1574229600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29"/>
        <v>19.227272727272727</v>
      </c>
      <c r="H319" s="6">
        <f t="shared" si="24"/>
        <v>42.3</v>
      </c>
      <c r="I319">
        <v>30</v>
      </c>
      <c r="J319" t="s">
        <v>21</v>
      </c>
      <c r="K319" t="s">
        <v>22</v>
      </c>
      <c r="L319">
        <v>1494738000</v>
      </c>
      <c r="M319" s="11">
        <f t="shared" si="25"/>
        <v>42869.208333333328</v>
      </c>
      <c r="N319">
        <v>1495861200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29"/>
        <v>15.842105263157894</v>
      </c>
      <c r="H320" s="6">
        <f t="shared" si="24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1">
        <f t="shared" si="25"/>
        <v>41684.25</v>
      </c>
      <c r="N320">
        <v>1392530400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29"/>
        <v>38.702380952380956</v>
      </c>
      <c r="H321" s="6">
        <f t="shared" si="24"/>
        <v>50.796875</v>
      </c>
      <c r="I321">
        <v>64</v>
      </c>
      <c r="J321" t="s">
        <v>21</v>
      </c>
      <c r="K321" t="s">
        <v>22</v>
      </c>
      <c r="L321">
        <v>1281589200</v>
      </c>
      <c r="M321" s="11">
        <f t="shared" si="25"/>
        <v>40402.208333333336</v>
      </c>
      <c r="N321">
        <v>1283662800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29"/>
        <v>9.5876777251184837</v>
      </c>
      <c r="H322" s="6">
        <f t="shared" si="24"/>
        <v>101.15</v>
      </c>
      <c r="I322">
        <v>80</v>
      </c>
      <c r="J322" t="s">
        <v>21</v>
      </c>
      <c r="K322" t="s">
        <v>22</v>
      </c>
      <c r="L322">
        <v>1305003600</v>
      </c>
      <c r="M322" s="11">
        <f t="shared" si="25"/>
        <v>40673.208333333336</v>
      </c>
      <c r="N322">
        <v>1305781200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si="29"/>
        <v>94.144366197183089</v>
      </c>
      <c r="H323" s="6">
        <f t="shared" ref="H323:H386" si="30">IF(I323,E323/I323,"0")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1">
        <f t="shared" ref="M323:M386" si="31">(((L323/60)/60)/24+DATE(1970,1,1))</f>
        <v>40634.208333333336</v>
      </c>
      <c r="N323">
        <v>1302325200</v>
      </c>
      <c r="O323" s="11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29"/>
        <v>166.56234096692114</v>
      </c>
      <c r="H324" s="6">
        <f t="shared" si="30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1">
        <f t="shared" si="31"/>
        <v>40507.25</v>
      </c>
      <c r="N324">
        <v>1291788000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29"/>
        <v>24.134831460674157</v>
      </c>
      <c r="H325" s="6">
        <f t="shared" si="30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1">
        <f t="shared" si="31"/>
        <v>41725.208333333336</v>
      </c>
      <c r="N325">
        <v>1396069200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ref="G326:G389" si="35">(E326/D326)*100</f>
        <v>164.05633802816902</v>
      </c>
      <c r="H326" s="6">
        <f t="shared" si="30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1">
        <f t="shared" si="31"/>
        <v>42176.208333333328</v>
      </c>
      <c r="N326">
        <v>1435899600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35"/>
        <v>90.723076923076931</v>
      </c>
      <c r="H327" s="6">
        <f t="shared" si="30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1">
        <f t="shared" si="31"/>
        <v>43267.208333333328</v>
      </c>
      <c r="N327">
        <v>1531112400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35"/>
        <v>46.194444444444443</v>
      </c>
      <c r="H328" s="6">
        <f t="shared" si="30"/>
        <v>25.984375</v>
      </c>
      <c r="I328">
        <v>128</v>
      </c>
      <c r="J328" t="s">
        <v>21</v>
      </c>
      <c r="K328" t="s">
        <v>22</v>
      </c>
      <c r="L328">
        <v>1451109600</v>
      </c>
      <c r="M328" s="11">
        <f t="shared" si="31"/>
        <v>42364.25</v>
      </c>
      <c r="N328">
        <v>1451628000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35"/>
        <v>38.53846153846154</v>
      </c>
      <c r="H329" s="6">
        <f t="shared" si="30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1">
        <f t="shared" si="31"/>
        <v>43705.208333333328</v>
      </c>
      <c r="N329">
        <v>1567314000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35"/>
        <v>133.56231003039514</v>
      </c>
      <c r="H330" s="6">
        <f t="shared" si="30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1">
        <f t="shared" si="31"/>
        <v>43434.25</v>
      </c>
      <c r="N330">
        <v>1544508000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35"/>
        <v>22.896588486140725</v>
      </c>
      <c r="H331" s="6">
        <f t="shared" si="30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1">
        <f t="shared" si="31"/>
        <v>42716.25</v>
      </c>
      <c r="N331">
        <v>1482472800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35"/>
        <v>184.95548961424333</v>
      </c>
      <c r="H332" s="6">
        <f t="shared" si="30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1">
        <f t="shared" si="31"/>
        <v>43077.25</v>
      </c>
      <c r="N332">
        <v>1512799200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35"/>
        <v>443.72727272727275</v>
      </c>
      <c r="H333" s="6">
        <f t="shared" si="30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1">
        <f t="shared" si="31"/>
        <v>40896.25</v>
      </c>
      <c r="N333">
        <v>1324360800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35"/>
        <v>199.9806763285024</v>
      </c>
      <c r="H334" s="6">
        <f t="shared" si="30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1">
        <f t="shared" si="31"/>
        <v>41361.208333333336</v>
      </c>
      <c r="N334">
        <v>1364533200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35"/>
        <v>123.95833333333333</v>
      </c>
      <c r="H335" s="6">
        <f t="shared" si="30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1">
        <f t="shared" si="31"/>
        <v>43424.25</v>
      </c>
      <c r="N335">
        <v>1545112800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35"/>
        <v>186.61329305135951</v>
      </c>
      <c r="H336" s="6">
        <f t="shared" si="30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1">
        <f t="shared" si="31"/>
        <v>43110.25</v>
      </c>
      <c r="N336">
        <v>1516168800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35"/>
        <v>114.28538550057536</v>
      </c>
      <c r="H337" s="6">
        <f t="shared" si="30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1">
        <f t="shared" si="31"/>
        <v>43784.25</v>
      </c>
      <c r="N337">
        <v>1574920800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35"/>
        <v>97.032531824611041</v>
      </c>
      <c r="H338" s="6">
        <f t="shared" si="30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1">
        <f t="shared" si="31"/>
        <v>40527.25</v>
      </c>
      <c r="N338">
        <v>1292479200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35"/>
        <v>122.81904761904762</v>
      </c>
      <c r="H339" s="6">
        <f t="shared" si="30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1">
        <f t="shared" si="31"/>
        <v>43780.25</v>
      </c>
      <c r="N339">
        <v>1573538400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35"/>
        <v>179.14326647564468</v>
      </c>
      <c r="H340" s="6">
        <f t="shared" si="30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1">
        <f t="shared" si="31"/>
        <v>40821.208333333336</v>
      </c>
      <c r="N340">
        <v>1320382800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35"/>
        <v>79.951577402787962</v>
      </c>
      <c r="H341" s="6">
        <f t="shared" si="30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1">
        <f t="shared" si="31"/>
        <v>42949.208333333328</v>
      </c>
      <c r="N341">
        <v>1502859600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35"/>
        <v>94.242587601078171</v>
      </c>
      <c r="H342" s="6">
        <f t="shared" si="30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1">
        <f t="shared" si="31"/>
        <v>40889.25</v>
      </c>
      <c r="N342">
        <v>1323756000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35"/>
        <v>84.669291338582681</v>
      </c>
      <c r="H343" s="6">
        <f t="shared" si="30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1">
        <f t="shared" si="31"/>
        <v>42244.208333333328</v>
      </c>
      <c r="N343">
        <v>1441342800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35"/>
        <v>66.521920668058456</v>
      </c>
      <c r="H344" s="6">
        <f t="shared" si="30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1">
        <f t="shared" si="31"/>
        <v>41475.208333333336</v>
      </c>
      <c r="N344">
        <v>1375333200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35"/>
        <v>53.922222222222224</v>
      </c>
      <c r="H345" s="6">
        <f t="shared" si="30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1">
        <f t="shared" si="31"/>
        <v>41597.25</v>
      </c>
      <c r="N345">
        <v>1389420000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35"/>
        <v>41.983299595141702</v>
      </c>
      <c r="H346" s="6">
        <f t="shared" si="30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1">
        <f t="shared" si="31"/>
        <v>43122.25</v>
      </c>
      <c r="N346">
        <v>1520056800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35"/>
        <v>14.69479695431472</v>
      </c>
      <c r="H347" s="6">
        <f t="shared" si="30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1">
        <f t="shared" si="31"/>
        <v>42194.208333333328</v>
      </c>
      <c r="N347">
        <v>1436504400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35"/>
        <v>34.475000000000001</v>
      </c>
      <c r="H348" s="6">
        <f t="shared" si="30"/>
        <v>110.32</v>
      </c>
      <c r="I348">
        <v>25</v>
      </c>
      <c r="J348" t="s">
        <v>21</v>
      </c>
      <c r="K348" t="s">
        <v>22</v>
      </c>
      <c r="L348">
        <v>1503550800</v>
      </c>
      <c r="M348" s="11">
        <f t="shared" si="31"/>
        <v>42971.208333333328</v>
      </c>
      <c r="N348">
        <v>1508302800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35"/>
        <v>1400.7777777777778</v>
      </c>
      <c r="H349" s="6">
        <f t="shared" si="30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1">
        <f t="shared" si="31"/>
        <v>42046.25</v>
      </c>
      <c r="N349">
        <v>1425708000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35"/>
        <v>71.770351758793964</v>
      </c>
      <c r="H350" s="6">
        <f t="shared" si="30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1">
        <f t="shared" si="31"/>
        <v>42782.25</v>
      </c>
      <c r="N350">
        <v>1488348000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35"/>
        <v>53.074115044247783</v>
      </c>
      <c r="H351" s="6">
        <f t="shared" si="30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1">
        <f t="shared" si="31"/>
        <v>42930.208333333328</v>
      </c>
      <c r="N351">
        <v>1502600400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35"/>
        <v>5</v>
      </c>
      <c r="H352" s="6">
        <f t="shared" si="30"/>
        <v>5</v>
      </c>
      <c r="I352">
        <v>1</v>
      </c>
      <c r="J352" t="s">
        <v>21</v>
      </c>
      <c r="K352" t="s">
        <v>22</v>
      </c>
      <c r="L352">
        <v>1432098000</v>
      </c>
      <c r="M352" s="11">
        <f t="shared" si="31"/>
        <v>42144.208333333328</v>
      </c>
      <c r="N352">
        <v>1433653200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35"/>
        <v>127.70715249662618</v>
      </c>
      <c r="H353" s="6">
        <f t="shared" si="30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1">
        <f t="shared" si="31"/>
        <v>42240.208333333328</v>
      </c>
      <c r="N353">
        <v>1441602000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35"/>
        <v>34.892857142857139</v>
      </c>
      <c r="H354" s="6">
        <f t="shared" si="30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1">
        <f t="shared" si="31"/>
        <v>42315.25</v>
      </c>
      <c r="N354">
        <v>1447567200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35"/>
        <v>410.59821428571428</v>
      </c>
      <c r="H355" s="6">
        <f t="shared" si="30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1">
        <f t="shared" si="31"/>
        <v>43651.208333333328</v>
      </c>
      <c r="N355">
        <v>1562389200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35"/>
        <v>123.73770491803278</v>
      </c>
      <c r="H356" s="6">
        <f t="shared" si="30"/>
        <v>94.35</v>
      </c>
      <c r="I356">
        <v>80</v>
      </c>
      <c r="J356" t="s">
        <v>36</v>
      </c>
      <c r="K356" t="s">
        <v>37</v>
      </c>
      <c r="L356">
        <v>1378184400</v>
      </c>
      <c r="M356" s="11">
        <f t="shared" si="31"/>
        <v>41520.208333333336</v>
      </c>
      <c r="N356">
        <v>1378789200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35"/>
        <v>58.973684210526315</v>
      </c>
      <c r="H357" s="6">
        <f t="shared" si="30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1">
        <f t="shared" si="31"/>
        <v>42757.25</v>
      </c>
      <c r="N357">
        <v>1488520800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35"/>
        <v>36.892473118279568</v>
      </c>
      <c r="H358" s="6">
        <f t="shared" si="30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1">
        <f t="shared" si="31"/>
        <v>40922.25</v>
      </c>
      <c r="N358">
        <v>1327298400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35"/>
        <v>184.91304347826087</v>
      </c>
      <c r="H359" s="6">
        <f t="shared" si="30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1">
        <f t="shared" si="31"/>
        <v>42250.208333333328</v>
      </c>
      <c r="N359">
        <v>1443416400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35"/>
        <v>11.814432989690722</v>
      </c>
      <c r="H360" s="6">
        <f t="shared" si="30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1">
        <f t="shared" si="31"/>
        <v>43322.208333333328</v>
      </c>
      <c r="N360">
        <v>1534136400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35"/>
        <v>298.7</v>
      </c>
      <c r="H361" s="6">
        <f t="shared" si="30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1">
        <f t="shared" si="31"/>
        <v>40782.208333333336</v>
      </c>
      <c r="N361">
        <v>1315026000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35"/>
        <v>226.35175879396985</v>
      </c>
      <c r="H362" s="6">
        <f t="shared" si="30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1">
        <f t="shared" si="31"/>
        <v>40544.25</v>
      </c>
      <c r="N362">
        <v>1295071200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35"/>
        <v>173.56363636363636</v>
      </c>
      <c r="H363" s="6">
        <f t="shared" si="30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1">
        <f t="shared" si="31"/>
        <v>43015.208333333328</v>
      </c>
      <c r="N363">
        <v>1509426000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35"/>
        <v>371.75675675675677</v>
      </c>
      <c r="H364" s="6">
        <f t="shared" si="30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1">
        <f t="shared" si="31"/>
        <v>40570.25</v>
      </c>
      <c r="N364">
        <v>1299391200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35"/>
        <v>160.19230769230771</v>
      </c>
      <c r="H365" s="6">
        <f t="shared" si="30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1">
        <f t="shared" si="31"/>
        <v>40904.25</v>
      </c>
      <c r="N365">
        <v>1325052000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35"/>
        <v>1616.3333333333335</v>
      </c>
      <c r="H366" s="6">
        <f t="shared" si="30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1">
        <f t="shared" si="31"/>
        <v>43164.25</v>
      </c>
      <c r="N366">
        <v>1522818000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35"/>
        <v>733.4375</v>
      </c>
      <c r="H367" s="6">
        <f t="shared" si="30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1">
        <f t="shared" si="31"/>
        <v>42733.25</v>
      </c>
      <c r="N367">
        <v>1485324000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35"/>
        <v>592.11111111111109</v>
      </c>
      <c r="H368" s="6">
        <f t="shared" si="30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1">
        <f t="shared" si="31"/>
        <v>40546.25</v>
      </c>
      <c r="N368">
        <v>1294120800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35"/>
        <v>18.888888888888889</v>
      </c>
      <c r="H369" s="6">
        <f t="shared" si="30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1">
        <f t="shared" si="31"/>
        <v>41930.208333333336</v>
      </c>
      <c r="N369">
        <v>1415685600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35"/>
        <v>276.80769230769232</v>
      </c>
      <c r="H370" s="6">
        <f t="shared" si="30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1">
        <f t="shared" si="31"/>
        <v>40464.208333333336</v>
      </c>
      <c r="N370">
        <v>1288933200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35"/>
        <v>273.01851851851848</v>
      </c>
      <c r="H371" s="6">
        <f t="shared" si="30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1">
        <f t="shared" si="31"/>
        <v>41308.25</v>
      </c>
      <c r="N371">
        <v>1363237200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35"/>
        <v>159.36331255565449</v>
      </c>
      <c r="H372" s="6">
        <f t="shared" si="30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1">
        <f t="shared" si="31"/>
        <v>43570.208333333328</v>
      </c>
      <c r="N372">
        <v>1555822800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35"/>
        <v>67.869978858350947</v>
      </c>
      <c r="H373" s="6">
        <f t="shared" si="30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1">
        <f t="shared" si="31"/>
        <v>42043.25</v>
      </c>
      <c r="N373">
        <v>1427778000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35"/>
        <v>1591.5555555555554</v>
      </c>
      <c r="H374" s="6">
        <f t="shared" si="30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1">
        <f t="shared" si="31"/>
        <v>42012.25</v>
      </c>
      <c r="N374">
        <v>1422424800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35"/>
        <v>730.18222222222221</v>
      </c>
      <c r="H375" s="6">
        <f t="shared" si="30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1">
        <f t="shared" si="31"/>
        <v>42964.208333333328</v>
      </c>
      <c r="N375">
        <v>1503637200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35"/>
        <v>13.185782556750297</v>
      </c>
      <c r="H376" s="6">
        <f t="shared" si="30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1">
        <f t="shared" si="31"/>
        <v>43476.25</v>
      </c>
      <c r="N376">
        <v>1547618400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35"/>
        <v>54.777777777777779</v>
      </c>
      <c r="H377" s="6">
        <f t="shared" si="30"/>
        <v>59.16</v>
      </c>
      <c r="I377">
        <v>25</v>
      </c>
      <c r="J377" t="s">
        <v>21</v>
      </c>
      <c r="K377" t="s">
        <v>22</v>
      </c>
      <c r="L377">
        <v>1444971600</v>
      </c>
      <c r="M377" s="11">
        <f t="shared" si="31"/>
        <v>42293.208333333328</v>
      </c>
      <c r="N377">
        <v>1449900000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35"/>
        <v>361.02941176470591</v>
      </c>
      <c r="H378" s="6">
        <f t="shared" si="30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1">
        <f t="shared" si="31"/>
        <v>41826.208333333336</v>
      </c>
      <c r="N378">
        <v>1405141200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35"/>
        <v>10.257545271629779</v>
      </c>
      <c r="H379" s="6">
        <f t="shared" si="30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1">
        <f t="shared" si="31"/>
        <v>43760.208333333328</v>
      </c>
      <c r="N379">
        <v>1572933600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35"/>
        <v>13.962962962962964</v>
      </c>
      <c r="H380" s="6">
        <f t="shared" si="30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1">
        <f t="shared" si="31"/>
        <v>43241.208333333328</v>
      </c>
      <c r="N380">
        <v>1530162000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35"/>
        <v>40.444444444444443</v>
      </c>
      <c r="H381" s="6">
        <f t="shared" si="30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1">
        <f t="shared" si="31"/>
        <v>40843.208333333336</v>
      </c>
      <c r="N381">
        <v>1320904800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35"/>
        <v>160.32</v>
      </c>
      <c r="H382" s="6">
        <f t="shared" si="30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1">
        <f t="shared" si="31"/>
        <v>41448.208333333336</v>
      </c>
      <c r="N382">
        <v>1372395600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35"/>
        <v>183.9433962264151</v>
      </c>
      <c r="H383" s="6">
        <f t="shared" si="30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1">
        <f t="shared" si="31"/>
        <v>42163.208333333328</v>
      </c>
      <c r="N383">
        <v>1437714000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35"/>
        <v>63.769230769230766</v>
      </c>
      <c r="H384" s="6">
        <f t="shared" si="30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1">
        <f t="shared" si="31"/>
        <v>43024.208333333328</v>
      </c>
      <c r="N384">
        <v>1509771600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35"/>
        <v>225.38095238095238</v>
      </c>
      <c r="H385" s="6">
        <f t="shared" si="30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1">
        <f t="shared" si="31"/>
        <v>43509.25</v>
      </c>
      <c r="N385">
        <v>1550556000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35"/>
        <v>172.00961538461539</v>
      </c>
      <c r="H386" s="6">
        <f t="shared" si="30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1">
        <f t="shared" si="31"/>
        <v>42776.25</v>
      </c>
      <c r="N386">
        <v>1489039200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si="35"/>
        <v>146.16709511568124</v>
      </c>
      <c r="H387" s="6">
        <f t="shared" ref="H387:H450" si="36">IF(I387,E387/I387,"0")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1">
        <f t="shared" ref="M387:M450" si="37">(((L387/60)/60)/24+DATE(1970,1,1))</f>
        <v>43553.208333333328</v>
      </c>
      <c r="N387">
        <v>1556600400</v>
      </c>
      <c r="O387" s="11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35"/>
        <v>76.42361623616236</v>
      </c>
      <c r="H388" s="6">
        <f t="shared" si="36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1">
        <f t="shared" si="37"/>
        <v>40355.208333333336</v>
      </c>
      <c r="N388">
        <v>1278565200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35"/>
        <v>39.261467889908261</v>
      </c>
      <c r="H389" s="6">
        <f t="shared" si="36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1">
        <f t="shared" si="37"/>
        <v>41072.208333333336</v>
      </c>
      <c r="N389">
        <v>1339909200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ref="G390:G453" si="41">(E390/D390)*100</f>
        <v>11.270034843205574</v>
      </c>
      <c r="H390" s="6">
        <f t="shared" si="36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1">
        <f t="shared" si="37"/>
        <v>40912.25</v>
      </c>
      <c r="N390">
        <v>1325829600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41"/>
        <v>122.11084337349398</v>
      </c>
      <c r="H391" s="6">
        <f t="shared" si="36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1">
        <f t="shared" si="37"/>
        <v>40479.208333333336</v>
      </c>
      <c r="N391">
        <v>1290578400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41"/>
        <v>186.54166666666669</v>
      </c>
      <c r="H392" s="6">
        <f t="shared" si="36"/>
        <v>89.54</v>
      </c>
      <c r="I392">
        <v>50</v>
      </c>
      <c r="J392" t="s">
        <v>21</v>
      </c>
      <c r="K392" t="s">
        <v>22</v>
      </c>
      <c r="L392">
        <v>1379048400</v>
      </c>
      <c r="M392" s="11">
        <f t="shared" si="37"/>
        <v>41530.208333333336</v>
      </c>
      <c r="N392">
        <v>1380344400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41"/>
        <v>7.2731788079470201</v>
      </c>
      <c r="H393" s="6">
        <f t="shared" si="36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1">
        <f t="shared" si="37"/>
        <v>41653.25</v>
      </c>
      <c r="N393">
        <v>1389852000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41"/>
        <v>65.642371234207957</v>
      </c>
      <c r="H394" s="6">
        <f t="shared" si="36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1">
        <f t="shared" si="37"/>
        <v>40549.25</v>
      </c>
      <c r="N394">
        <v>1294466400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41"/>
        <v>228.96178343949046</v>
      </c>
      <c r="H395" s="6">
        <f t="shared" si="36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1">
        <f t="shared" si="37"/>
        <v>42933.208333333328</v>
      </c>
      <c r="N395">
        <v>1500354000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41"/>
        <v>469.37499999999994</v>
      </c>
      <c r="H396" s="6">
        <f t="shared" si="36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1">
        <f t="shared" si="37"/>
        <v>41484.208333333336</v>
      </c>
      <c r="N396">
        <v>1375938000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41"/>
        <v>130.11267605633802</v>
      </c>
      <c r="H397" s="6">
        <f t="shared" si="36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1">
        <f t="shared" si="37"/>
        <v>40885.25</v>
      </c>
      <c r="N397">
        <v>1323410400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41"/>
        <v>167.05422993492408</v>
      </c>
      <c r="H398" s="6">
        <f t="shared" si="36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1">
        <f t="shared" si="37"/>
        <v>43378.208333333328</v>
      </c>
      <c r="N398">
        <v>1539406800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41"/>
        <v>173.8641975308642</v>
      </c>
      <c r="H399" s="6">
        <f t="shared" si="36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1">
        <f t="shared" si="37"/>
        <v>41417.208333333336</v>
      </c>
      <c r="N399">
        <v>1369803600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41"/>
        <v>717.76470588235293</v>
      </c>
      <c r="H400" s="6">
        <f t="shared" si="36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1">
        <f t="shared" si="37"/>
        <v>43228.208333333328</v>
      </c>
      <c r="N400">
        <v>1525928400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41"/>
        <v>63.850976361767728</v>
      </c>
      <c r="H401" s="6">
        <f t="shared" si="36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1">
        <f t="shared" si="37"/>
        <v>40576.25</v>
      </c>
      <c r="N401">
        <v>1297231200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41"/>
        <v>2</v>
      </c>
      <c r="H402" s="6">
        <f t="shared" si="36"/>
        <v>2</v>
      </c>
      <c r="I402">
        <v>1</v>
      </c>
      <c r="J402" t="s">
        <v>21</v>
      </c>
      <c r="K402" t="s">
        <v>22</v>
      </c>
      <c r="L402">
        <v>1376629200</v>
      </c>
      <c r="M402" s="11">
        <f t="shared" si="37"/>
        <v>41502.208333333336</v>
      </c>
      <c r="N402">
        <v>1378530000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41"/>
        <v>1530.2222222222222</v>
      </c>
      <c r="H403" s="6">
        <f t="shared" si="36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1">
        <f t="shared" si="37"/>
        <v>43765.208333333328</v>
      </c>
      <c r="N403">
        <v>1572152400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41"/>
        <v>40.356164383561641</v>
      </c>
      <c r="H404" s="6">
        <f t="shared" si="36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1">
        <f t="shared" si="37"/>
        <v>40914.25</v>
      </c>
      <c r="N404">
        <v>1329890400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41"/>
        <v>86.220633299284984</v>
      </c>
      <c r="H405" s="6">
        <f t="shared" si="36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1">
        <f t="shared" si="37"/>
        <v>40310.208333333336</v>
      </c>
      <c r="N405">
        <v>1276750800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41"/>
        <v>315.58486707566465</v>
      </c>
      <c r="H406" s="6">
        <f t="shared" si="36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1">
        <f t="shared" si="37"/>
        <v>43053.25</v>
      </c>
      <c r="N406">
        <v>1510898400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41"/>
        <v>89.618243243243242</v>
      </c>
      <c r="H407" s="6">
        <f t="shared" si="36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1">
        <f t="shared" si="37"/>
        <v>43255.208333333328</v>
      </c>
      <c r="N407">
        <v>1532408400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41"/>
        <v>182.14503816793894</v>
      </c>
      <c r="H408" s="6">
        <f t="shared" si="36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1">
        <f t="shared" si="37"/>
        <v>41304.25</v>
      </c>
      <c r="N408">
        <v>1360562400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41"/>
        <v>355.88235294117646</v>
      </c>
      <c r="H409" s="6">
        <f t="shared" si="36"/>
        <v>25</v>
      </c>
      <c r="I409">
        <v>484</v>
      </c>
      <c r="J409" t="s">
        <v>36</v>
      </c>
      <c r="K409" t="s">
        <v>37</v>
      </c>
      <c r="L409">
        <v>1570942800</v>
      </c>
      <c r="M409" s="11">
        <f t="shared" si="37"/>
        <v>43751.208333333328</v>
      </c>
      <c r="N409">
        <v>1571547600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41"/>
        <v>131.83695652173913</v>
      </c>
      <c r="H410" s="6">
        <f t="shared" si="36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1">
        <f t="shared" si="37"/>
        <v>42541.208333333328</v>
      </c>
      <c r="N410">
        <v>1468126800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41"/>
        <v>46.315634218289084</v>
      </c>
      <c r="H411" s="6">
        <f t="shared" si="36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1">
        <f t="shared" si="37"/>
        <v>42843.208333333328</v>
      </c>
      <c r="N411">
        <v>1492837200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41"/>
        <v>36.132726089785294</v>
      </c>
      <c r="H412" s="6">
        <f t="shared" si="36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1">
        <f t="shared" si="37"/>
        <v>42122.208333333328</v>
      </c>
      <c r="N412">
        <v>1430197200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41"/>
        <v>104.62820512820512</v>
      </c>
      <c r="H413" s="6">
        <f t="shared" si="36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1">
        <f t="shared" si="37"/>
        <v>42884.208333333328</v>
      </c>
      <c r="N413">
        <v>1496206800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41"/>
        <v>668.85714285714289</v>
      </c>
      <c r="H414" s="6">
        <f t="shared" si="36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1">
        <f t="shared" si="37"/>
        <v>41642.25</v>
      </c>
      <c r="N414">
        <v>1389592800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41"/>
        <v>62.072823218997364</v>
      </c>
      <c r="H415" s="6">
        <f t="shared" si="36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1">
        <f t="shared" si="37"/>
        <v>43431.25</v>
      </c>
      <c r="N415">
        <v>1545631200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41"/>
        <v>84.699787460148784</v>
      </c>
      <c r="H416" s="6">
        <f t="shared" si="36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1">
        <f t="shared" si="37"/>
        <v>40288.208333333336</v>
      </c>
      <c r="N416">
        <v>1272430800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41"/>
        <v>11.059030837004405</v>
      </c>
      <c r="H417" s="6">
        <f t="shared" si="36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1">
        <f t="shared" si="37"/>
        <v>40921.25</v>
      </c>
      <c r="N417">
        <v>1327903200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41"/>
        <v>43.838781575037146</v>
      </c>
      <c r="H418" s="6">
        <f t="shared" si="36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1">
        <f t="shared" si="37"/>
        <v>40560.25</v>
      </c>
      <c r="N418">
        <v>1296021600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41"/>
        <v>55.470588235294116</v>
      </c>
      <c r="H419" s="6">
        <f t="shared" si="36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1">
        <f t="shared" si="37"/>
        <v>43407.208333333328</v>
      </c>
      <c r="N419">
        <v>1543298400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41"/>
        <v>57.399511301160658</v>
      </c>
      <c r="H420" s="6">
        <f t="shared" si="36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1">
        <f t="shared" si="37"/>
        <v>41035.208333333336</v>
      </c>
      <c r="N420">
        <v>1336366800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41"/>
        <v>123.43497363796135</v>
      </c>
      <c r="H421" s="6">
        <f t="shared" si="36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1">
        <f t="shared" si="37"/>
        <v>40899.25</v>
      </c>
      <c r="N421">
        <v>1325052000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41"/>
        <v>128.46</v>
      </c>
      <c r="H422" s="6">
        <f t="shared" si="36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1">
        <f t="shared" si="37"/>
        <v>42911.208333333328</v>
      </c>
      <c r="N422">
        <v>1499576400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41"/>
        <v>63.989361702127653</v>
      </c>
      <c r="H423" s="6">
        <f t="shared" si="36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1">
        <f t="shared" si="37"/>
        <v>42915.208333333328</v>
      </c>
      <c r="N423">
        <v>1501304400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41"/>
        <v>127.29885057471265</v>
      </c>
      <c r="H424" s="6">
        <f t="shared" si="36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1">
        <f t="shared" si="37"/>
        <v>40285.208333333336</v>
      </c>
      <c r="N424">
        <v>1273208400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41"/>
        <v>10.638024357239512</v>
      </c>
      <c r="H425" s="6">
        <f t="shared" si="36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1">
        <f t="shared" si="37"/>
        <v>40808.208333333336</v>
      </c>
      <c r="N425">
        <v>1316840400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41"/>
        <v>40.470588235294116</v>
      </c>
      <c r="H426" s="6">
        <f t="shared" si="36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1">
        <f t="shared" si="37"/>
        <v>43208.208333333328</v>
      </c>
      <c r="N426">
        <v>1524546000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41"/>
        <v>287.66666666666663</v>
      </c>
      <c r="H427" s="6">
        <f t="shared" si="36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1">
        <f t="shared" si="37"/>
        <v>42213.208333333328</v>
      </c>
      <c r="N427">
        <v>1438578000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41"/>
        <v>572.94444444444446</v>
      </c>
      <c r="H428" s="6">
        <f t="shared" si="36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1">
        <f t="shared" si="37"/>
        <v>41332.25</v>
      </c>
      <c r="N428">
        <v>1362549600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41"/>
        <v>112.90429799426933</v>
      </c>
      <c r="H429" s="6">
        <f t="shared" si="36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1">
        <f t="shared" si="37"/>
        <v>41895.208333333336</v>
      </c>
      <c r="N429">
        <v>1413349200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41"/>
        <v>46.387573964497044</v>
      </c>
      <c r="H430" s="6">
        <f t="shared" si="36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1">
        <f t="shared" si="37"/>
        <v>40585.25</v>
      </c>
      <c r="N430">
        <v>1298008800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41"/>
        <v>90.675916230366497</v>
      </c>
      <c r="H431" s="6">
        <f t="shared" si="36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1">
        <f t="shared" si="37"/>
        <v>41680.25</v>
      </c>
      <c r="N431">
        <v>1394427600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41"/>
        <v>67.740740740740748</v>
      </c>
      <c r="H432" s="6">
        <f t="shared" si="36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1">
        <f t="shared" si="37"/>
        <v>43737.208333333328</v>
      </c>
      <c r="N432">
        <v>1572670800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41"/>
        <v>192.49019607843135</v>
      </c>
      <c r="H433" s="6">
        <f t="shared" si="36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1">
        <f t="shared" si="37"/>
        <v>43273.208333333328</v>
      </c>
      <c r="N433">
        <v>1531112400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41"/>
        <v>82.714285714285722</v>
      </c>
      <c r="H434" s="6">
        <f t="shared" si="36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1">
        <f t="shared" si="37"/>
        <v>41761.208333333336</v>
      </c>
      <c r="N434">
        <v>1400734800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41"/>
        <v>54.163920922570021</v>
      </c>
      <c r="H435" s="6">
        <f t="shared" si="36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1">
        <f t="shared" si="37"/>
        <v>41603.25</v>
      </c>
      <c r="N435">
        <v>1386741600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41"/>
        <v>16.722222222222221</v>
      </c>
      <c r="H436" s="6">
        <f t="shared" si="36"/>
        <v>90.3</v>
      </c>
      <c r="I436">
        <v>10</v>
      </c>
      <c r="J436" t="s">
        <v>15</v>
      </c>
      <c r="K436" t="s">
        <v>16</v>
      </c>
      <c r="L436">
        <v>1480572000</v>
      </c>
      <c r="M436" s="11">
        <f t="shared" si="37"/>
        <v>42705.25</v>
      </c>
      <c r="N436">
        <v>1481781600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41"/>
        <v>116.87664041994749</v>
      </c>
      <c r="H437" s="6">
        <f t="shared" si="36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1">
        <f t="shared" si="37"/>
        <v>41988.25</v>
      </c>
      <c r="N437">
        <v>1419660000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41"/>
        <v>1052.1538461538462</v>
      </c>
      <c r="H438" s="6">
        <f t="shared" si="36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1">
        <f t="shared" si="37"/>
        <v>43575.208333333328</v>
      </c>
      <c r="N438">
        <v>1555822800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41"/>
        <v>123.07407407407408</v>
      </c>
      <c r="H439" s="6">
        <f t="shared" si="36"/>
        <v>51.921875</v>
      </c>
      <c r="I439">
        <v>192</v>
      </c>
      <c r="J439" t="s">
        <v>21</v>
      </c>
      <c r="K439" t="s">
        <v>22</v>
      </c>
      <c r="L439">
        <v>1442120400</v>
      </c>
      <c r="M439" s="11">
        <f t="shared" si="37"/>
        <v>42260.208333333328</v>
      </c>
      <c r="N439">
        <v>1442379600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41"/>
        <v>178.63855421686748</v>
      </c>
      <c r="H440" s="6">
        <f t="shared" si="36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1">
        <f t="shared" si="37"/>
        <v>41337.25</v>
      </c>
      <c r="N440">
        <v>1364965200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41"/>
        <v>355.28169014084506</v>
      </c>
      <c r="H441" s="6">
        <f t="shared" si="36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1">
        <f t="shared" si="37"/>
        <v>42680.208333333328</v>
      </c>
      <c r="N441">
        <v>1479016800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41"/>
        <v>161.90634146341463</v>
      </c>
      <c r="H442" s="6">
        <f t="shared" si="36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1">
        <f t="shared" si="37"/>
        <v>42916.208333333328</v>
      </c>
      <c r="N442">
        <v>1499662800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41"/>
        <v>24.914285714285715</v>
      </c>
      <c r="H443" s="6">
        <f t="shared" si="36"/>
        <v>54.5</v>
      </c>
      <c r="I443">
        <v>32</v>
      </c>
      <c r="J443" t="s">
        <v>21</v>
      </c>
      <c r="K443" t="s">
        <v>22</v>
      </c>
      <c r="L443">
        <v>1335416400</v>
      </c>
      <c r="M443" s="11">
        <f t="shared" si="37"/>
        <v>41025.208333333336</v>
      </c>
      <c r="N443">
        <v>1337835600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41"/>
        <v>198.72222222222223</v>
      </c>
      <c r="H444" s="6">
        <f t="shared" si="36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1">
        <f t="shared" si="37"/>
        <v>42980.208333333328</v>
      </c>
      <c r="N444">
        <v>1505710800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41"/>
        <v>34.752688172043008</v>
      </c>
      <c r="H445" s="6">
        <f t="shared" si="36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1">
        <f t="shared" si="37"/>
        <v>40451.208333333336</v>
      </c>
      <c r="N445">
        <v>1287464400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41"/>
        <v>176.41935483870967</v>
      </c>
      <c r="H446" s="6">
        <f t="shared" si="36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1">
        <f t="shared" si="37"/>
        <v>40748.208333333336</v>
      </c>
      <c r="N446">
        <v>1311656400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41"/>
        <v>511.38095238095235</v>
      </c>
      <c r="H447" s="6">
        <f t="shared" si="36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1">
        <f t="shared" si="37"/>
        <v>40515.25</v>
      </c>
      <c r="N447">
        <v>1293170400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41"/>
        <v>82.044117647058826</v>
      </c>
      <c r="H448" s="6">
        <f t="shared" si="36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1">
        <f t="shared" si="37"/>
        <v>41261.25</v>
      </c>
      <c r="N448">
        <v>1355983200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41"/>
        <v>24.326030927835053</v>
      </c>
      <c r="H449" s="6">
        <f t="shared" si="36"/>
        <v>86</v>
      </c>
      <c r="I449">
        <v>439</v>
      </c>
      <c r="J449" t="s">
        <v>40</v>
      </c>
      <c r="K449" t="s">
        <v>41</v>
      </c>
      <c r="L449">
        <v>1513663200</v>
      </c>
      <c r="M449" s="11">
        <f t="shared" si="37"/>
        <v>43088.25</v>
      </c>
      <c r="N449">
        <v>1515045600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41"/>
        <v>50.482758620689658</v>
      </c>
      <c r="H450" s="6">
        <f t="shared" si="36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1">
        <f t="shared" si="37"/>
        <v>41378.208333333336</v>
      </c>
      <c r="N450">
        <v>1366088400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si="41"/>
        <v>967</v>
      </c>
      <c r="H451" s="6">
        <f t="shared" ref="H451:H514" si="42">IF(I451,E451/I451,"0")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1">
        <f t="shared" ref="M451:M514" si="43">(((L451/60)/60)/24+DATE(1970,1,1))</f>
        <v>43530.25</v>
      </c>
      <c r="N451">
        <v>1553317200</v>
      </c>
      <c r="O451" s="11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41"/>
        <v>4</v>
      </c>
      <c r="H452" s="6">
        <f t="shared" si="42"/>
        <v>4</v>
      </c>
      <c r="I452">
        <v>1</v>
      </c>
      <c r="J452" t="s">
        <v>15</v>
      </c>
      <c r="K452" t="s">
        <v>16</v>
      </c>
      <c r="L452">
        <v>1540098000</v>
      </c>
      <c r="M452" s="11">
        <f t="shared" si="43"/>
        <v>43394.208333333328</v>
      </c>
      <c r="N452">
        <v>1542088800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41"/>
        <v>122.84501347708894</v>
      </c>
      <c r="H453" s="6">
        <f t="shared" si="42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1">
        <f t="shared" si="43"/>
        <v>42935.208333333328</v>
      </c>
      <c r="N453">
        <v>1503118800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ref="G454:G517" si="47">(E454/D454)*100</f>
        <v>63.4375</v>
      </c>
      <c r="H454" s="6">
        <f t="shared" si="42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1">
        <f t="shared" si="43"/>
        <v>40365.208333333336</v>
      </c>
      <c r="N454">
        <v>1278478800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47"/>
        <v>56.331688596491226</v>
      </c>
      <c r="H455" s="6">
        <f t="shared" si="42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1">
        <f t="shared" si="43"/>
        <v>42705.25</v>
      </c>
      <c r="N455">
        <v>1484114400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47"/>
        <v>44.074999999999996</v>
      </c>
      <c r="H456" s="6">
        <f t="shared" si="42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1">
        <f t="shared" si="43"/>
        <v>41568.208333333336</v>
      </c>
      <c r="N456">
        <v>1385445600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47"/>
        <v>118.37253218884121</v>
      </c>
      <c r="H457" s="6">
        <f t="shared" si="42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1">
        <f t="shared" si="43"/>
        <v>40809.208333333336</v>
      </c>
      <c r="N457">
        <v>1318741200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47"/>
        <v>104.1243169398907</v>
      </c>
      <c r="H458" s="6">
        <f t="shared" si="42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1">
        <f t="shared" si="43"/>
        <v>43141.25</v>
      </c>
      <c r="N458">
        <v>1518242400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47"/>
        <v>26.640000000000004</v>
      </c>
      <c r="H459" s="6">
        <f t="shared" si="42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1">
        <f t="shared" si="43"/>
        <v>42657.208333333328</v>
      </c>
      <c r="N459">
        <v>1476594000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47"/>
        <v>351.20118343195264</v>
      </c>
      <c r="H460" s="6">
        <f t="shared" si="42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1">
        <f t="shared" si="43"/>
        <v>40265.208333333336</v>
      </c>
      <c r="N460">
        <v>1273554000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47"/>
        <v>90.063492063492063</v>
      </c>
      <c r="H461" s="6">
        <f t="shared" si="42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1">
        <f t="shared" si="43"/>
        <v>42001.25</v>
      </c>
      <c r="N461">
        <v>1421906400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47"/>
        <v>171.625</v>
      </c>
      <c r="H462" s="6">
        <f t="shared" si="42"/>
        <v>82.38</v>
      </c>
      <c r="I462">
        <v>50</v>
      </c>
      <c r="J462" t="s">
        <v>21</v>
      </c>
      <c r="K462" t="s">
        <v>22</v>
      </c>
      <c r="L462">
        <v>1281330000</v>
      </c>
      <c r="M462" s="11">
        <f t="shared" si="43"/>
        <v>40399.208333333336</v>
      </c>
      <c r="N462">
        <v>1281589200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47"/>
        <v>141.04655870445345</v>
      </c>
      <c r="H463" s="6">
        <f t="shared" si="42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1">
        <f t="shared" si="43"/>
        <v>41757.208333333336</v>
      </c>
      <c r="N463">
        <v>1400389200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47"/>
        <v>30.57944915254237</v>
      </c>
      <c r="H464" s="6">
        <f t="shared" si="42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1">
        <f t="shared" si="43"/>
        <v>41304.25</v>
      </c>
      <c r="N464">
        <v>1362808800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47"/>
        <v>108.16455696202532</v>
      </c>
      <c r="H465" s="6">
        <f t="shared" si="42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1">
        <f t="shared" si="43"/>
        <v>41639.25</v>
      </c>
      <c r="N465">
        <v>1388815200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47"/>
        <v>133.45505617977528</v>
      </c>
      <c r="H466" s="6">
        <f t="shared" si="42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1">
        <f t="shared" si="43"/>
        <v>43142.25</v>
      </c>
      <c r="N466">
        <v>1519538400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47"/>
        <v>187.85106382978722</v>
      </c>
      <c r="H467" s="6">
        <f t="shared" si="42"/>
        <v>110.3625</v>
      </c>
      <c r="I467">
        <v>80</v>
      </c>
      <c r="J467" t="s">
        <v>21</v>
      </c>
      <c r="K467" t="s">
        <v>22</v>
      </c>
      <c r="L467">
        <v>1517032800</v>
      </c>
      <c r="M467" s="11">
        <f t="shared" si="43"/>
        <v>43127.25</v>
      </c>
      <c r="N467">
        <v>1517810400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47"/>
        <v>332</v>
      </c>
      <c r="H468" s="6">
        <f t="shared" si="42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1">
        <f t="shared" si="43"/>
        <v>41409.208333333336</v>
      </c>
      <c r="N468">
        <v>1370581200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47"/>
        <v>575.21428571428578</v>
      </c>
      <c r="H469" s="6">
        <f t="shared" si="42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1">
        <f t="shared" si="43"/>
        <v>42331.25</v>
      </c>
      <c r="N469">
        <v>1448863200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47"/>
        <v>40.5</v>
      </c>
      <c r="H470" s="6">
        <f t="shared" si="42"/>
        <v>101.25</v>
      </c>
      <c r="I470">
        <v>16</v>
      </c>
      <c r="J470" t="s">
        <v>21</v>
      </c>
      <c r="K470" t="s">
        <v>22</v>
      </c>
      <c r="L470">
        <v>1555218000</v>
      </c>
      <c r="M470" s="11">
        <f t="shared" si="43"/>
        <v>43569.208333333328</v>
      </c>
      <c r="N470">
        <v>1556600400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47"/>
        <v>184.42857142857144</v>
      </c>
      <c r="H471" s="6">
        <f t="shared" si="42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1">
        <f t="shared" si="43"/>
        <v>42142.208333333328</v>
      </c>
      <c r="N471">
        <v>1432098000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47"/>
        <v>285.80555555555554</v>
      </c>
      <c r="H472" s="6">
        <f t="shared" si="42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1">
        <f t="shared" si="43"/>
        <v>42716.25</v>
      </c>
      <c r="N472">
        <v>1482127200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47"/>
        <v>319</v>
      </c>
      <c r="H473" s="6">
        <f t="shared" si="42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1">
        <f t="shared" si="43"/>
        <v>41031.208333333336</v>
      </c>
      <c r="N473">
        <v>1335934800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47"/>
        <v>39.234070221066318</v>
      </c>
      <c r="H474" s="6">
        <f t="shared" si="42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1">
        <f t="shared" si="43"/>
        <v>43535.208333333328</v>
      </c>
      <c r="N474">
        <v>1556946000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47"/>
        <v>178.14000000000001</v>
      </c>
      <c r="H475" s="6">
        <f t="shared" si="42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1">
        <f t="shared" si="43"/>
        <v>43277.208333333328</v>
      </c>
      <c r="N475">
        <v>1530075600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47"/>
        <v>365.15</v>
      </c>
      <c r="H476" s="6">
        <f t="shared" si="42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1">
        <f t="shared" si="43"/>
        <v>41989.25</v>
      </c>
      <c r="N476">
        <v>1418796000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47"/>
        <v>113.94594594594594</v>
      </c>
      <c r="H477" s="6">
        <f t="shared" si="42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1">
        <f t="shared" si="43"/>
        <v>41450.208333333336</v>
      </c>
      <c r="N477">
        <v>1372482000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47"/>
        <v>29.828720626631856</v>
      </c>
      <c r="H478" s="6">
        <f t="shared" si="42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1">
        <f t="shared" si="43"/>
        <v>43322.208333333328</v>
      </c>
      <c r="N478">
        <v>1534395600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47"/>
        <v>54.270588235294113</v>
      </c>
      <c r="H479" s="6">
        <f t="shared" si="42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1">
        <f t="shared" si="43"/>
        <v>40720.208333333336</v>
      </c>
      <c r="N479">
        <v>1311397200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47"/>
        <v>236.34156976744185</v>
      </c>
      <c r="H480" s="6">
        <f t="shared" si="42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1">
        <f t="shared" si="43"/>
        <v>42072.208333333328</v>
      </c>
      <c r="N480">
        <v>1426914000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47"/>
        <v>512.91666666666663</v>
      </c>
      <c r="H481" s="6">
        <f t="shared" si="42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1">
        <f t="shared" si="43"/>
        <v>42945.208333333328</v>
      </c>
      <c r="N481">
        <v>1501477200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47"/>
        <v>100.65116279069768</v>
      </c>
      <c r="H482" s="6">
        <f t="shared" si="42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1">
        <f t="shared" si="43"/>
        <v>40248.25</v>
      </c>
      <c r="N482">
        <v>1269061200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47"/>
        <v>81.348423194303152</v>
      </c>
      <c r="H483" s="6">
        <f t="shared" si="42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1">
        <f t="shared" si="43"/>
        <v>41913.208333333336</v>
      </c>
      <c r="N483">
        <v>1415772000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47"/>
        <v>16.404761904761905</v>
      </c>
      <c r="H484" s="6">
        <f t="shared" si="42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1">
        <f t="shared" si="43"/>
        <v>40963.25</v>
      </c>
      <c r="N484">
        <v>1331013600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47"/>
        <v>52.774617067833695</v>
      </c>
      <c r="H485" s="6">
        <f t="shared" si="42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1">
        <f t="shared" si="43"/>
        <v>43811.25</v>
      </c>
      <c r="N485">
        <v>1576735200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47"/>
        <v>260.20608108108109</v>
      </c>
      <c r="H486" s="6">
        <f t="shared" si="42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1">
        <f t="shared" si="43"/>
        <v>41855.208333333336</v>
      </c>
      <c r="N486">
        <v>1411362000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47"/>
        <v>30.73289183222958</v>
      </c>
      <c r="H487" s="6">
        <f t="shared" si="42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1">
        <f t="shared" si="43"/>
        <v>43626.208333333328</v>
      </c>
      <c r="N487">
        <v>1563685200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47"/>
        <v>13.5</v>
      </c>
      <c r="H488" s="6">
        <f t="shared" si="42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1">
        <f t="shared" si="43"/>
        <v>43168.25</v>
      </c>
      <c r="N488">
        <v>1521867600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47"/>
        <v>178.62556663644605</v>
      </c>
      <c r="H489" s="6">
        <f t="shared" si="42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1">
        <f t="shared" si="43"/>
        <v>42845.208333333328</v>
      </c>
      <c r="N489">
        <v>1495515600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47"/>
        <v>220.0566037735849</v>
      </c>
      <c r="H490" s="6">
        <f t="shared" si="42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1">
        <f t="shared" si="43"/>
        <v>42403.25</v>
      </c>
      <c r="N490">
        <v>1455948000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47"/>
        <v>101.5108695652174</v>
      </c>
      <c r="H491" s="6">
        <f t="shared" si="42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1">
        <f t="shared" si="43"/>
        <v>40406.208333333336</v>
      </c>
      <c r="N491">
        <v>1282366800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47"/>
        <v>191.5</v>
      </c>
      <c r="H492" s="6">
        <f t="shared" si="42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1">
        <f t="shared" si="43"/>
        <v>43786.25</v>
      </c>
      <c r="N492">
        <v>1574575200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47"/>
        <v>305.34683098591546</v>
      </c>
      <c r="H493" s="6">
        <f t="shared" si="42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1">
        <f t="shared" si="43"/>
        <v>41456.208333333336</v>
      </c>
      <c r="N493">
        <v>1374901200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47"/>
        <v>23.995287958115181</v>
      </c>
      <c r="H494" s="6">
        <f t="shared" si="42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1">
        <f t="shared" si="43"/>
        <v>40336.208333333336</v>
      </c>
      <c r="N494">
        <v>1278910800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47"/>
        <v>723.77777777777771</v>
      </c>
      <c r="H495" s="6">
        <f t="shared" si="42"/>
        <v>101.78125</v>
      </c>
      <c r="I495">
        <v>64</v>
      </c>
      <c r="J495" t="s">
        <v>21</v>
      </c>
      <c r="K495" t="s">
        <v>22</v>
      </c>
      <c r="L495">
        <v>1561784400</v>
      </c>
      <c r="M495" s="11">
        <f t="shared" si="43"/>
        <v>43645.208333333328</v>
      </c>
      <c r="N495">
        <v>1562907600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47"/>
        <v>547.36</v>
      </c>
      <c r="H496" s="6">
        <f t="shared" si="42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1">
        <f t="shared" si="43"/>
        <v>40990.208333333336</v>
      </c>
      <c r="N496">
        <v>1332478800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47"/>
        <v>414.49999999999994</v>
      </c>
      <c r="H497" s="6">
        <f t="shared" si="42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1">
        <f t="shared" si="43"/>
        <v>41800.208333333336</v>
      </c>
      <c r="N497">
        <v>1402722000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47"/>
        <v>0.90696409140369971</v>
      </c>
      <c r="H498" s="6">
        <f t="shared" si="42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1">
        <f t="shared" si="43"/>
        <v>42876.208333333328</v>
      </c>
      <c r="N498">
        <v>1496811600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47"/>
        <v>34.173469387755098</v>
      </c>
      <c r="H499" s="6">
        <f t="shared" si="42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1">
        <f t="shared" si="43"/>
        <v>42724.25</v>
      </c>
      <c r="N499">
        <v>1482213600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47"/>
        <v>23.948810754912099</v>
      </c>
      <c r="H500" s="6">
        <f t="shared" si="42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1">
        <f t="shared" si="43"/>
        <v>42005.25</v>
      </c>
      <c r="N500">
        <v>1420264800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47"/>
        <v>48.072649572649574</v>
      </c>
      <c r="H501" s="6">
        <f t="shared" si="42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1">
        <f t="shared" si="43"/>
        <v>42444.208333333328</v>
      </c>
      <c r="N501">
        <v>1458450000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47"/>
        <v>0</v>
      </c>
      <c r="H502" s="6" t="str">
        <f t="shared" si="42"/>
        <v>0</v>
      </c>
      <c r="I502">
        <v>0</v>
      </c>
      <c r="J502" t="s">
        <v>21</v>
      </c>
      <c r="K502" t="s">
        <v>22</v>
      </c>
      <c r="L502">
        <v>1367384400</v>
      </c>
      <c r="M502" s="11">
        <f t="shared" si="43"/>
        <v>41395.208333333336</v>
      </c>
      <c r="N502">
        <v>1369803600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47"/>
        <v>70.145182291666657</v>
      </c>
      <c r="H503" s="6">
        <f t="shared" si="42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1">
        <f t="shared" si="43"/>
        <v>41345.208333333336</v>
      </c>
      <c r="N503">
        <v>1363237200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47"/>
        <v>529.92307692307691</v>
      </c>
      <c r="H504" s="6">
        <f t="shared" si="42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1">
        <f t="shared" si="43"/>
        <v>41117.208333333336</v>
      </c>
      <c r="N504">
        <v>1345870800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47"/>
        <v>180.32549019607845</v>
      </c>
      <c r="H505" s="6">
        <f t="shared" si="42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1">
        <f t="shared" si="43"/>
        <v>42186.208333333328</v>
      </c>
      <c r="N505">
        <v>1437454800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47"/>
        <v>92.320000000000007</v>
      </c>
      <c r="H506" s="6">
        <f t="shared" si="42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1">
        <f t="shared" si="43"/>
        <v>42142.208333333328</v>
      </c>
      <c r="N506">
        <v>1432011600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47"/>
        <v>13.901001112347053</v>
      </c>
      <c r="H507" s="6">
        <f t="shared" si="42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1">
        <f t="shared" si="43"/>
        <v>41341.25</v>
      </c>
      <c r="N507">
        <v>1366347600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47"/>
        <v>927.07777777777767</v>
      </c>
      <c r="H508" s="6">
        <f t="shared" si="42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1">
        <f t="shared" si="43"/>
        <v>43062.25</v>
      </c>
      <c r="N508">
        <v>1512885600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47"/>
        <v>39.857142857142861</v>
      </c>
      <c r="H509" s="6">
        <f t="shared" si="42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1">
        <f t="shared" si="43"/>
        <v>41373.208333333336</v>
      </c>
      <c r="N509">
        <v>1369717200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47"/>
        <v>112.22929936305732</v>
      </c>
      <c r="H510" s="6">
        <f t="shared" si="42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1">
        <f t="shared" si="43"/>
        <v>43310.208333333328</v>
      </c>
      <c r="N510">
        <v>1534654800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47"/>
        <v>70.925816023738875</v>
      </c>
      <c r="H511" s="6">
        <f t="shared" si="42"/>
        <v>95</v>
      </c>
      <c r="I511">
        <v>1258</v>
      </c>
      <c r="J511" t="s">
        <v>21</v>
      </c>
      <c r="K511" t="s">
        <v>22</v>
      </c>
      <c r="L511">
        <v>1336194000</v>
      </c>
      <c r="M511" s="11">
        <f t="shared" si="43"/>
        <v>41034.208333333336</v>
      </c>
      <c r="N511">
        <v>1337058000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47"/>
        <v>119.08974358974358</v>
      </c>
      <c r="H512" s="6">
        <f t="shared" si="42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1">
        <f t="shared" si="43"/>
        <v>43251.208333333328</v>
      </c>
      <c r="N512">
        <v>1529816400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47"/>
        <v>24.017591339648174</v>
      </c>
      <c r="H513" s="6">
        <f t="shared" si="42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1">
        <f t="shared" si="43"/>
        <v>43671.208333333328</v>
      </c>
      <c r="N513">
        <v>1564894800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47"/>
        <v>139.31868131868131</v>
      </c>
      <c r="H514" s="6">
        <f t="shared" si="42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1">
        <f t="shared" si="43"/>
        <v>41825.208333333336</v>
      </c>
      <c r="N514">
        <v>1404622800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si="47"/>
        <v>39.277108433734945</v>
      </c>
      <c r="H515" s="6">
        <f t="shared" ref="H515:H578" si="48">IF(I515,E515/I515,"0")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1">
        <f t="shared" ref="M515:M578" si="49">(((L515/60)/60)/24+DATE(1970,1,1))</f>
        <v>40430.208333333336</v>
      </c>
      <c r="N515">
        <v>1284181200</v>
      </c>
      <c r="O515" s="11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47"/>
        <v>22.439077144917089</v>
      </c>
      <c r="H516" s="6">
        <f t="shared" si="48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1">
        <f t="shared" si="49"/>
        <v>41614.25</v>
      </c>
      <c r="N516">
        <v>1386741600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47"/>
        <v>55.779069767441861</v>
      </c>
      <c r="H517" s="6">
        <f t="shared" si="48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1">
        <f t="shared" si="49"/>
        <v>40900.25</v>
      </c>
      <c r="N517">
        <v>1324792800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ref="G518:G581" si="53">(E518/D518)*100</f>
        <v>42.523125996810208</v>
      </c>
      <c r="H518" s="6">
        <f t="shared" si="48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1">
        <f t="shared" si="49"/>
        <v>40396.208333333336</v>
      </c>
      <c r="N518">
        <v>1284354000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53"/>
        <v>112.00000000000001</v>
      </c>
      <c r="H519" s="6">
        <f t="shared" si="48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1">
        <f t="shared" si="49"/>
        <v>42860.208333333328</v>
      </c>
      <c r="N519">
        <v>1494392400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53"/>
        <v>7.0681818181818183</v>
      </c>
      <c r="H520" s="6">
        <f t="shared" si="48"/>
        <v>62.2</v>
      </c>
      <c r="I520">
        <v>10</v>
      </c>
      <c r="J520" t="s">
        <v>21</v>
      </c>
      <c r="K520" t="s">
        <v>22</v>
      </c>
      <c r="L520">
        <v>1519365600</v>
      </c>
      <c r="M520" s="11">
        <f t="shared" si="49"/>
        <v>43154.25</v>
      </c>
      <c r="N520">
        <v>1519538400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53"/>
        <v>101.74563871693867</v>
      </c>
      <c r="H521" s="6">
        <f t="shared" si="48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1">
        <f t="shared" si="49"/>
        <v>42012.25</v>
      </c>
      <c r="N521">
        <v>1421906400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53"/>
        <v>425.75</v>
      </c>
      <c r="H522" s="6">
        <f t="shared" si="48"/>
        <v>106.4375</v>
      </c>
      <c r="I522">
        <v>32</v>
      </c>
      <c r="J522" t="s">
        <v>21</v>
      </c>
      <c r="K522" t="s">
        <v>22</v>
      </c>
      <c r="L522">
        <v>1555650000</v>
      </c>
      <c r="M522" s="11">
        <f t="shared" si="49"/>
        <v>43574.208333333328</v>
      </c>
      <c r="N522">
        <v>1555909200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53"/>
        <v>145.53947368421052</v>
      </c>
      <c r="H523" s="6">
        <f t="shared" si="48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1">
        <f t="shared" si="49"/>
        <v>42605.208333333328</v>
      </c>
      <c r="N523">
        <v>1472446800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53"/>
        <v>32.453465346534657</v>
      </c>
      <c r="H524" s="6">
        <f t="shared" si="48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1">
        <f t="shared" si="49"/>
        <v>41093.208333333336</v>
      </c>
      <c r="N524">
        <v>1342328400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53"/>
        <v>700.33333333333326</v>
      </c>
      <c r="H525" s="6">
        <f t="shared" si="48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1">
        <f t="shared" si="49"/>
        <v>40241.25</v>
      </c>
      <c r="N525">
        <v>1268114400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53"/>
        <v>83.904860392967933</v>
      </c>
      <c r="H526" s="6">
        <f t="shared" si="48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1">
        <f t="shared" si="49"/>
        <v>40294.208333333336</v>
      </c>
      <c r="N526">
        <v>1273381200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53"/>
        <v>84.19047619047619</v>
      </c>
      <c r="H527" s="6">
        <f t="shared" si="48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1">
        <f t="shared" si="49"/>
        <v>40505.25</v>
      </c>
      <c r="N527">
        <v>1290837600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53"/>
        <v>155.95180722891567</v>
      </c>
      <c r="H528" s="6">
        <f t="shared" si="48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1">
        <f t="shared" si="49"/>
        <v>42364.25</v>
      </c>
      <c r="N528">
        <v>1454306400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53"/>
        <v>99.619450317124731</v>
      </c>
      <c r="H529" s="6">
        <f t="shared" si="48"/>
        <v>31</v>
      </c>
      <c r="I529">
        <v>6080</v>
      </c>
      <c r="J529" t="s">
        <v>15</v>
      </c>
      <c r="K529" t="s">
        <v>16</v>
      </c>
      <c r="L529">
        <v>1454652000</v>
      </c>
      <c r="M529" s="11">
        <f t="shared" si="49"/>
        <v>42405.25</v>
      </c>
      <c r="N529">
        <v>1457762400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53"/>
        <v>80.300000000000011</v>
      </c>
      <c r="H530" s="6">
        <f t="shared" si="48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1">
        <f t="shared" si="49"/>
        <v>41601.25</v>
      </c>
      <c r="N530">
        <v>1389074400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53"/>
        <v>11.254901960784313</v>
      </c>
      <c r="H531" s="6">
        <f t="shared" si="48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1">
        <f t="shared" si="49"/>
        <v>41769.208333333336</v>
      </c>
      <c r="N531">
        <v>1402117200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53"/>
        <v>91.740952380952379</v>
      </c>
      <c r="H532" s="6">
        <f t="shared" si="48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1">
        <f t="shared" si="49"/>
        <v>40421.208333333336</v>
      </c>
      <c r="N532">
        <v>1284440400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53"/>
        <v>95.521156936261391</v>
      </c>
      <c r="H533" s="6">
        <f t="shared" si="48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1">
        <f t="shared" si="49"/>
        <v>41589.25</v>
      </c>
      <c r="N533">
        <v>1388988000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53"/>
        <v>502.87499999999994</v>
      </c>
      <c r="H534" s="6">
        <f t="shared" si="48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1">
        <f t="shared" si="49"/>
        <v>43125.25</v>
      </c>
      <c r="N534">
        <v>1516946400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53"/>
        <v>159.24394463667818</v>
      </c>
      <c r="H535" s="6">
        <f t="shared" si="48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1">
        <f t="shared" si="49"/>
        <v>41479.208333333336</v>
      </c>
      <c r="N535">
        <v>1377752400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53"/>
        <v>15.022446689113355</v>
      </c>
      <c r="H536" s="6">
        <f t="shared" si="48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1">
        <f t="shared" si="49"/>
        <v>43329.208333333328</v>
      </c>
      <c r="N536">
        <v>1534568400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53"/>
        <v>482.03846153846149</v>
      </c>
      <c r="H537" s="6">
        <f t="shared" si="48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1">
        <f t="shared" si="49"/>
        <v>43259.208333333328</v>
      </c>
      <c r="N537">
        <v>1528606800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53"/>
        <v>149.96938775510205</v>
      </c>
      <c r="H538" s="6">
        <f t="shared" si="48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1">
        <f t="shared" si="49"/>
        <v>40414.208333333336</v>
      </c>
      <c r="N538">
        <v>1284872400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53"/>
        <v>117.22156398104266</v>
      </c>
      <c r="H539" s="6">
        <f t="shared" si="48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1">
        <f t="shared" si="49"/>
        <v>43342.208333333328</v>
      </c>
      <c r="N539">
        <v>1537592400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53"/>
        <v>37.695968274950431</v>
      </c>
      <c r="H540" s="6">
        <f t="shared" si="48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1">
        <f t="shared" si="49"/>
        <v>41539.208333333336</v>
      </c>
      <c r="N540">
        <v>1381208400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53"/>
        <v>72.653061224489804</v>
      </c>
      <c r="H541" s="6">
        <f t="shared" si="48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1">
        <f t="shared" si="49"/>
        <v>43647.208333333328</v>
      </c>
      <c r="N541">
        <v>1562475600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53"/>
        <v>265.98113207547169</v>
      </c>
      <c r="H542" s="6">
        <f t="shared" si="48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1">
        <f t="shared" si="49"/>
        <v>43225.208333333328</v>
      </c>
      <c r="N542">
        <v>1527397200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53"/>
        <v>24.205617977528089</v>
      </c>
      <c r="H543" s="6">
        <f t="shared" si="48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1">
        <f t="shared" si="49"/>
        <v>42165.208333333328</v>
      </c>
      <c r="N543">
        <v>1436158800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53"/>
        <v>2.5064935064935066</v>
      </c>
      <c r="H544" s="6">
        <f t="shared" si="48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1">
        <f t="shared" si="49"/>
        <v>42391.25</v>
      </c>
      <c r="N544">
        <v>1456034400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53"/>
        <v>16.329799764428738</v>
      </c>
      <c r="H545" s="6">
        <f t="shared" si="48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1">
        <f t="shared" si="49"/>
        <v>41528.208333333336</v>
      </c>
      <c r="N545">
        <v>1380171600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53"/>
        <v>276.5</v>
      </c>
      <c r="H546" s="6">
        <f t="shared" si="48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1">
        <f t="shared" si="49"/>
        <v>42377.25</v>
      </c>
      <c r="N546">
        <v>1453356000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53"/>
        <v>88.803571428571431</v>
      </c>
      <c r="H547" s="6">
        <f t="shared" si="48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1">
        <f t="shared" si="49"/>
        <v>43824.25</v>
      </c>
      <c r="N547">
        <v>1578981600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53"/>
        <v>163.57142857142856</v>
      </c>
      <c r="H548" s="6">
        <f t="shared" si="48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1">
        <f t="shared" si="49"/>
        <v>43360.208333333328</v>
      </c>
      <c r="N548">
        <v>1537419600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53"/>
        <v>969</v>
      </c>
      <c r="H549" s="6">
        <f t="shared" si="48"/>
        <v>80.75</v>
      </c>
      <c r="I549">
        <v>156</v>
      </c>
      <c r="J549" t="s">
        <v>21</v>
      </c>
      <c r="K549" t="s">
        <v>22</v>
      </c>
      <c r="L549">
        <v>1422165600</v>
      </c>
      <c r="M549" s="11">
        <f t="shared" si="49"/>
        <v>42029.25</v>
      </c>
      <c r="N549">
        <v>1423202400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53"/>
        <v>270.91376701966715</v>
      </c>
      <c r="H550" s="6">
        <f t="shared" si="48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1">
        <f t="shared" si="49"/>
        <v>42461.208333333328</v>
      </c>
      <c r="N550">
        <v>1460610000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53"/>
        <v>284.21355932203392</v>
      </c>
      <c r="H551" s="6">
        <f t="shared" si="48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1">
        <f t="shared" si="49"/>
        <v>41422.208333333336</v>
      </c>
      <c r="N551">
        <v>1370494800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53"/>
        <v>4</v>
      </c>
      <c r="H552" s="6">
        <f t="shared" si="48"/>
        <v>4</v>
      </c>
      <c r="I552">
        <v>1</v>
      </c>
      <c r="J552" t="s">
        <v>98</v>
      </c>
      <c r="K552" t="s">
        <v>99</v>
      </c>
      <c r="L552">
        <v>1330495200</v>
      </c>
      <c r="M552" s="11">
        <f t="shared" si="49"/>
        <v>40968.25</v>
      </c>
      <c r="N552">
        <v>1332306000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53"/>
        <v>58.6329816768462</v>
      </c>
      <c r="H553" s="6">
        <f t="shared" si="48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1">
        <f t="shared" si="49"/>
        <v>41993.25</v>
      </c>
      <c r="N553">
        <v>1422511200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53"/>
        <v>98.51111111111112</v>
      </c>
      <c r="H554" s="6">
        <f t="shared" si="48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1">
        <f t="shared" si="49"/>
        <v>42700.25</v>
      </c>
      <c r="N554">
        <v>1480312800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53"/>
        <v>43.975381008206334</v>
      </c>
      <c r="H555" s="6">
        <f t="shared" si="48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1">
        <f t="shared" si="49"/>
        <v>40545.25</v>
      </c>
      <c r="N555">
        <v>1294034400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53"/>
        <v>151.66315789473683</v>
      </c>
      <c r="H556" s="6">
        <f t="shared" si="48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1">
        <f t="shared" si="49"/>
        <v>42723.25</v>
      </c>
      <c r="N556">
        <v>1482645600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53"/>
        <v>223.63492063492063</v>
      </c>
      <c r="H557" s="6">
        <f t="shared" si="48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1">
        <f t="shared" si="49"/>
        <v>41731.208333333336</v>
      </c>
      <c r="N557">
        <v>1399093200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53"/>
        <v>239.75</v>
      </c>
      <c r="H558" s="6">
        <f t="shared" si="48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1">
        <f t="shared" si="49"/>
        <v>40792.208333333336</v>
      </c>
      <c r="N558">
        <v>1315890000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53"/>
        <v>199.33333333333334</v>
      </c>
      <c r="H559" s="6">
        <f t="shared" si="48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1">
        <f t="shared" si="49"/>
        <v>42279.208333333328</v>
      </c>
      <c r="N559">
        <v>1444021200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53"/>
        <v>137.34482758620689</v>
      </c>
      <c r="H560" s="6">
        <f t="shared" si="48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1">
        <f t="shared" si="49"/>
        <v>42424.25</v>
      </c>
      <c r="N560">
        <v>1460005200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53"/>
        <v>100.9696106362773</v>
      </c>
      <c r="H561" s="6">
        <f t="shared" si="48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1">
        <f t="shared" si="49"/>
        <v>42584.208333333328</v>
      </c>
      <c r="N561">
        <v>1470718800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53"/>
        <v>794.16</v>
      </c>
      <c r="H562" s="6">
        <f t="shared" si="48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1">
        <f t="shared" si="49"/>
        <v>40865.25</v>
      </c>
      <c r="N562">
        <v>1325052000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53"/>
        <v>369.7</v>
      </c>
      <c r="H563" s="6">
        <f t="shared" si="48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1">
        <f t="shared" si="49"/>
        <v>40833.208333333336</v>
      </c>
      <c r="N563">
        <v>1319000400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53"/>
        <v>12.818181818181817</v>
      </c>
      <c r="H564" s="6">
        <f t="shared" si="48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1">
        <f t="shared" si="49"/>
        <v>43536.208333333328</v>
      </c>
      <c r="N564">
        <v>1552539600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53"/>
        <v>138.02702702702703</v>
      </c>
      <c r="H565" s="6">
        <f t="shared" si="48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1">
        <f t="shared" si="49"/>
        <v>43417.25</v>
      </c>
      <c r="N565">
        <v>1543816800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53"/>
        <v>83.813278008298752</v>
      </c>
      <c r="H566" s="6">
        <f t="shared" si="48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1">
        <f t="shared" si="49"/>
        <v>42078.208333333328</v>
      </c>
      <c r="N566">
        <v>1427086800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53"/>
        <v>204.60063224446787</v>
      </c>
      <c r="H567" s="6">
        <f t="shared" si="48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1">
        <f t="shared" si="49"/>
        <v>40862.25</v>
      </c>
      <c r="N567">
        <v>1323064800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53"/>
        <v>44.344086021505376</v>
      </c>
      <c r="H568" s="6">
        <f t="shared" si="48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1">
        <f t="shared" si="49"/>
        <v>42424.25</v>
      </c>
      <c r="N568">
        <v>1458277200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53"/>
        <v>218.60294117647058</v>
      </c>
      <c r="H569" s="6">
        <f t="shared" si="48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1">
        <f t="shared" si="49"/>
        <v>41830.208333333336</v>
      </c>
      <c r="N569">
        <v>1405141200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53"/>
        <v>186.03314917127071</v>
      </c>
      <c r="H570" s="6">
        <f t="shared" si="48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1">
        <f t="shared" si="49"/>
        <v>40374.208333333336</v>
      </c>
      <c r="N570">
        <v>1283058000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53"/>
        <v>237.33830845771143</v>
      </c>
      <c r="H571" s="6">
        <f t="shared" si="48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1">
        <f t="shared" si="49"/>
        <v>40554.25</v>
      </c>
      <c r="N571">
        <v>1295762400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53"/>
        <v>305.65384615384613</v>
      </c>
      <c r="H572" s="6">
        <f t="shared" si="48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1">
        <f t="shared" si="49"/>
        <v>41993.25</v>
      </c>
      <c r="N572">
        <v>1419573600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53"/>
        <v>94.142857142857139</v>
      </c>
      <c r="H573" s="6">
        <f t="shared" si="48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1">
        <f t="shared" si="49"/>
        <v>42174.208333333328</v>
      </c>
      <c r="N573">
        <v>1438750800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53"/>
        <v>54.400000000000006</v>
      </c>
      <c r="H574" s="6">
        <f t="shared" si="48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1">
        <f t="shared" si="49"/>
        <v>42275.208333333328</v>
      </c>
      <c r="N574">
        <v>1444798800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53"/>
        <v>111.88059701492537</v>
      </c>
      <c r="H575" s="6">
        <f t="shared" si="48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1">
        <f t="shared" si="49"/>
        <v>41761.208333333336</v>
      </c>
      <c r="N575">
        <v>1399179600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53"/>
        <v>369.14814814814815</v>
      </c>
      <c r="H576" s="6">
        <f t="shared" si="48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1">
        <f t="shared" si="49"/>
        <v>43806.25</v>
      </c>
      <c r="N576">
        <v>1576562400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53"/>
        <v>62.930372148859547</v>
      </c>
      <c r="H577" s="6">
        <f t="shared" si="48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1">
        <f t="shared" si="49"/>
        <v>41779.208333333336</v>
      </c>
      <c r="N577">
        <v>1400821200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53"/>
        <v>64.927835051546396</v>
      </c>
      <c r="H578" s="6">
        <f t="shared" si="48"/>
        <v>98.40625</v>
      </c>
      <c r="I578">
        <v>64</v>
      </c>
      <c r="J578" t="s">
        <v>21</v>
      </c>
      <c r="K578" t="s">
        <v>22</v>
      </c>
      <c r="L578">
        <v>1509512400</v>
      </c>
      <c r="M578" s="11">
        <f t="shared" si="49"/>
        <v>43040.208333333328</v>
      </c>
      <c r="N578">
        <v>1510984800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si="53"/>
        <v>18.853658536585368</v>
      </c>
      <c r="H579" s="6">
        <f t="shared" ref="H579:H642" si="54">IF(I579,E579/I579,"0")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1">
        <f t="shared" ref="M579:M642" si="55">(((L579/60)/60)/24+DATE(1970,1,1))</f>
        <v>40613.25</v>
      </c>
      <c r="N579">
        <v>1302066000</v>
      </c>
      <c r="O579" s="11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53"/>
        <v>16.754404145077721</v>
      </c>
      <c r="H580" s="6">
        <f t="shared" si="54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1">
        <f t="shared" si="55"/>
        <v>40878.25</v>
      </c>
      <c r="N580">
        <v>1322978400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53"/>
        <v>101.11290322580646</v>
      </c>
      <c r="H581" s="6">
        <f t="shared" si="54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1">
        <f t="shared" si="55"/>
        <v>40762.208333333336</v>
      </c>
      <c r="N581">
        <v>1313730000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ref="G582:G645" si="59">(E582/D582)*100</f>
        <v>341.5022831050228</v>
      </c>
      <c r="H582" s="6">
        <f t="shared" si="54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1">
        <f t="shared" si="55"/>
        <v>41696.25</v>
      </c>
      <c r="N582">
        <v>1394085600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59"/>
        <v>64.016666666666666</v>
      </c>
      <c r="H583" s="6">
        <f t="shared" si="54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1">
        <f t="shared" si="55"/>
        <v>40662.208333333336</v>
      </c>
      <c r="N583">
        <v>1305349200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59"/>
        <v>52.080459770114942</v>
      </c>
      <c r="H584" s="6">
        <f t="shared" si="54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1">
        <f t="shared" si="55"/>
        <v>42165.208333333328</v>
      </c>
      <c r="N584">
        <v>1434344400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59"/>
        <v>322.40211640211641</v>
      </c>
      <c r="H585" s="6">
        <f t="shared" si="54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1">
        <f t="shared" si="55"/>
        <v>40959.25</v>
      </c>
      <c r="N585">
        <v>1331186400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59"/>
        <v>119.50810185185186</v>
      </c>
      <c r="H586" s="6">
        <f t="shared" si="54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1">
        <f t="shared" si="55"/>
        <v>41024.208333333336</v>
      </c>
      <c r="N586">
        <v>1336539600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59"/>
        <v>146.79775280898878</v>
      </c>
      <c r="H587" s="6">
        <f t="shared" si="54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1">
        <f t="shared" si="55"/>
        <v>40255.208333333336</v>
      </c>
      <c r="N587">
        <v>1269752400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59"/>
        <v>950.57142857142856</v>
      </c>
      <c r="H588" s="6">
        <f t="shared" si="54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1">
        <f t="shared" si="55"/>
        <v>40499.25</v>
      </c>
      <c r="N588">
        <v>1291615200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59"/>
        <v>72.893617021276597</v>
      </c>
      <c r="H589" s="6">
        <f t="shared" si="54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1">
        <f t="shared" si="55"/>
        <v>43484.25</v>
      </c>
      <c r="N589">
        <v>1552366800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59"/>
        <v>79.008248730964468</v>
      </c>
      <c r="H590" s="6">
        <f t="shared" si="54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1">
        <f t="shared" si="55"/>
        <v>40262.208333333336</v>
      </c>
      <c r="N590">
        <v>1272171600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59"/>
        <v>64.721518987341781</v>
      </c>
      <c r="H591" s="6">
        <f t="shared" si="54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1">
        <f t="shared" si="55"/>
        <v>42190.208333333328</v>
      </c>
      <c r="N591">
        <v>1436677200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59"/>
        <v>82.028169014084511</v>
      </c>
      <c r="H592" s="6">
        <f t="shared" si="54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1">
        <f t="shared" si="55"/>
        <v>41994.25</v>
      </c>
      <c r="N592">
        <v>1420092000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59"/>
        <v>1037.6666666666667</v>
      </c>
      <c r="H593" s="6">
        <f t="shared" si="54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1">
        <f t="shared" si="55"/>
        <v>40373.208333333336</v>
      </c>
      <c r="N593">
        <v>1279947600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59"/>
        <v>12.910076530612244</v>
      </c>
      <c r="H594" s="6">
        <f t="shared" si="54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1">
        <f t="shared" si="55"/>
        <v>41789.208333333336</v>
      </c>
      <c r="N594">
        <v>1402203600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59"/>
        <v>154.84210526315789</v>
      </c>
      <c r="H595" s="6">
        <f t="shared" si="54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1">
        <f t="shared" si="55"/>
        <v>41724.208333333336</v>
      </c>
      <c r="N595">
        <v>1396933200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59"/>
        <v>7.0991735537190088</v>
      </c>
      <c r="H596" s="6">
        <f t="shared" si="54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1">
        <f t="shared" si="55"/>
        <v>42548.208333333328</v>
      </c>
      <c r="N596">
        <v>1467262800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59"/>
        <v>208.52773826458036</v>
      </c>
      <c r="H597" s="6">
        <f t="shared" si="54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1">
        <f t="shared" si="55"/>
        <v>40253.208333333336</v>
      </c>
      <c r="N597">
        <v>1270530000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59"/>
        <v>99.683544303797461</v>
      </c>
      <c r="H598" s="6">
        <f t="shared" si="54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1">
        <f t="shared" si="55"/>
        <v>42434.25</v>
      </c>
      <c r="N598">
        <v>1457762400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59"/>
        <v>201.59756097560978</v>
      </c>
      <c r="H599" s="6">
        <f t="shared" si="54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1">
        <f t="shared" si="55"/>
        <v>43786.25</v>
      </c>
      <c r="N599">
        <v>1575525600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59"/>
        <v>162.09032258064516</v>
      </c>
      <c r="H600" s="6">
        <f t="shared" si="54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1">
        <f t="shared" si="55"/>
        <v>40344.208333333336</v>
      </c>
      <c r="N600">
        <v>1279083600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59"/>
        <v>3.6436208125445471</v>
      </c>
      <c r="H601" s="6">
        <f t="shared" si="54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1">
        <f t="shared" si="55"/>
        <v>42047.25</v>
      </c>
      <c r="N601">
        <v>1424412000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59"/>
        <v>5</v>
      </c>
      <c r="H602" s="6">
        <f t="shared" si="54"/>
        <v>5</v>
      </c>
      <c r="I602">
        <v>1</v>
      </c>
      <c r="J602" t="s">
        <v>40</v>
      </c>
      <c r="K602" t="s">
        <v>41</v>
      </c>
      <c r="L602">
        <v>1375160400</v>
      </c>
      <c r="M602" s="11">
        <f t="shared" si="55"/>
        <v>41485.208333333336</v>
      </c>
      <c r="N602">
        <v>1376197200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59"/>
        <v>206.63492063492063</v>
      </c>
      <c r="H603" s="6">
        <f t="shared" si="54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1">
        <f t="shared" si="55"/>
        <v>41789.208333333336</v>
      </c>
      <c r="N603">
        <v>1402894800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59"/>
        <v>128.23628691983123</v>
      </c>
      <c r="H604" s="6">
        <f t="shared" si="54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1">
        <f t="shared" si="55"/>
        <v>42160.208333333328</v>
      </c>
      <c r="N604">
        <v>1434430800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59"/>
        <v>119.66037735849055</v>
      </c>
      <c r="H605" s="6">
        <f t="shared" si="54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1">
        <f t="shared" si="55"/>
        <v>43573.208333333328</v>
      </c>
      <c r="N605">
        <v>1557896400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59"/>
        <v>170.73055242390078</v>
      </c>
      <c r="H606" s="6">
        <f t="shared" si="54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1">
        <f t="shared" si="55"/>
        <v>40565.25</v>
      </c>
      <c r="N606">
        <v>1297490400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59"/>
        <v>187.21212121212122</v>
      </c>
      <c r="H607" s="6">
        <f t="shared" si="54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1">
        <f t="shared" si="55"/>
        <v>42280.208333333328</v>
      </c>
      <c r="N607">
        <v>1447394400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59"/>
        <v>188.38235294117646</v>
      </c>
      <c r="H608" s="6">
        <f t="shared" si="54"/>
        <v>40.03125</v>
      </c>
      <c r="I608">
        <v>160</v>
      </c>
      <c r="J608" t="s">
        <v>40</v>
      </c>
      <c r="K608" t="s">
        <v>41</v>
      </c>
      <c r="L608">
        <v>1457330400</v>
      </c>
      <c r="M608" s="11">
        <f t="shared" si="55"/>
        <v>42436.25</v>
      </c>
      <c r="N608">
        <v>1458277200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59"/>
        <v>131.29869186046511</v>
      </c>
      <c r="H609" s="6">
        <f t="shared" si="54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1">
        <f t="shared" si="55"/>
        <v>41721.208333333336</v>
      </c>
      <c r="N609">
        <v>1395723600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59"/>
        <v>283.97435897435901</v>
      </c>
      <c r="H610" s="6">
        <f t="shared" si="54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1">
        <f t="shared" si="55"/>
        <v>43530.25</v>
      </c>
      <c r="N610">
        <v>1552197600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59"/>
        <v>120.41999999999999</v>
      </c>
      <c r="H611" s="6">
        <f t="shared" si="54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1">
        <f t="shared" si="55"/>
        <v>43481.25</v>
      </c>
      <c r="N611">
        <v>1549087200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59"/>
        <v>419.0560747663551</v>
      </c>
      <c r="H612" s="6">
        <f t="shared" si="54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1">
        <f t="shared" si="55"/>
        <v>41259.25</v>
      </c>
      <c r="N612">
        <v>1356847200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59"/>
        <v>13.853658536585368</v>
      </c>
      <c r="H613" s="6">
        <f t="shared" si="54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1">
        <f t="shared" si="55"/>
        <v>41480.208333333336</v>
      </c>
      <c r="N613">
        <v>1375765200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59"/>
        <v>139.43548387096774</v>
      </c>
      <c r="H614" s="6">
        <f t="shared" si="54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1">
        <f t="shared" si="55"/>
        <v>40474.208333333336</v>
      </c>
      <c r="N614">
        <v>1289800800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59"/>
        <v>174</v>
      </c>
      <c r="H615" s="6">
        <f t="shared" si="54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1">
        <f t="shared" si="55"/>
        <v>42973.208333333328</v>
      </c>
      <c r="N615">
        <v>1504501200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59"/>
        <v>155.49056603773585</v>
      </c>
      <c r="H616" s="6">
        <f t="shared" si="54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1">
        <f t="shared" si="55"/>
        <v>42746.25</v>
      </c>
      <c r="N616">
        <v>1485669600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59"/>
        <v>170.44705882352943</v>
      </c>
      <c r="H617" s="6">
        <f t="shared" si="54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1">
        <f t="shared" si="55"/>
        <v>42489.208333333328</v>
      </c>
      <c r="N617">
        <v>1462770000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59"/>
        <v>189.515625</v>
      </c>
      <c r="H618" s="6">
        <f t="shared" si="54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1">
        <f t="shared" si="55"/>
        <v>41537.208333333336</v>
      </c>
      <c r="N618">
        <v>1379739600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59"/>
        <v>249.71428571428572</v>
      </c>
      <c r="H619" s="6">
        <f t="shared" si="54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1">
        <f t="shared" si="55"/>
        <v>41794.208333333336</v>
      </c>
      <c r="N619">
        <v>1402722000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59"/>
        <v>48.860523665659613</v>
      </c>
      <c r="H620" s="6">
        <f t="shared" si="54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1">
        <f t="shared" si="55"/>
        <v>41396.208333333336</v>
      </c>
      <c r="N620">
        <v>1369285200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59"/>
        <v>28.461970393057683</v>
      </c>
      <c r="H621" s="6">
        <f t="shared" si="54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1">
        <f t="shared" si="55"/>
        <v>40669.208333333336</v>
      </c>
      <c r="N621">
        <v>1304744400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59"/>
        <v>268.02325581395348</v>
      </c>
      <c r="H622" s="6">
        <f t="shared" si="54"/>
        <v>90.0390625</v>
      </c>
      <c r="I622">
        <v>128</v>
      </c>
      <c r="J622" t="s">
        <v>26</v>
      </c>
      <c r="K622" t="s">
        <v>27</v>
      </c>
      <c r="L622">
        <v>1467954000</v>
      </c>
      <c r="M622" s="11">
        <f t="shared" si="55"/>
        <v>42559.208333333328</v>
      </c>
      <c r="N622">
        <v>1468299600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59"/>
        <v>619.80078125</v>
      </c>
      <c r="H623" s="6">
        <f t="shared" si="54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1">
        <f t="shared" si="55"/>
        <v>42626.208333333328</v>
      </c>
      <c r="N623">
        <v>1474174800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59"/>
        <v>3.1301587301587301</v>
      </c>
      <c r="H624" s="6">
        <f t="shared" si="54"/>
        <v>92.4375</v>
      </c>
      <c r="I624">
        <v>64</v>
      </c>
      <c r="J624" t="s">
        <v>21</v>
      </c>
      <c r="K624" t="s">
        <v>22</v>
      </c>
      <c r="L624">
        <v>1523768400</v>
      </c>
      <c r="M624" s="11">
        <f t="shared" si="55"/>
        <v>43205.208333333328</v>
      </c>
      <c r="N624">
        <v>1526014800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59"/>
        <v>159.92152704135739</v>
      </c>
      <c r="H625" s="6">
        <f t="shared" si="54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1">
        <f t="shared" si="55"/>
        <v>42201.208333333328</v>
      </c>
      <c r="N625">
        <v>1437454800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59"/>
        <v>279.39215686274508</v>
      </c>
      <c r="H626" s="6">
        <f t="shared" si="54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1">
        <f t="shared" si="55"/>
        <v>42029.25</v>
      </c>
      <c r="N626">
        <v>1422684000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59"/>
        <v>77.373333333333335</v>
      </c>
      <c r="H627" s="6">
        <f t="shared" si="54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1">
        <f t="shared" si="55"/>
        <v>43857.25</v>
      </c>
      <c r="N627">
        <v>1581314400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59"/>
        <v>206.32812500000003</v>
      </c>
      <c r="H628" s="6">
        <f t="shared" si="54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1">
        <f t="shared" si="55"/>
        <v>40449.208333333336</v>
      </c>
      <c r="N628">
        <v>1286427600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59"/>
        <v>694.25</v>
      </c>
      <c r="H629" s="6">
        <f t="shared" si="54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1">
        <f t="shared" si="55"/>
        <v>40345.208333333336</v>
      </c>
      <c r="N629">
        <v>1278738000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59"/>
        <v>151.78947368421052</v>
      </c>
      <c r="H630" s="6">
        <f t="shared" si="54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1">
        <f t="shared" si="55"/>
        <v>40455.208333333336</v>
      </c>
      <c r="N630">
        <v>1286427600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59"/>
        <v>64.58207217694995</v>
      </c>
      <c r="H631" s="6">
        <f t="shared" si="54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1">
        <f t="shared" si="55"/>
        <v>42557.208333333328</v>
      </c>
      <c r="N631">
        <v>1467954000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59"/>
        <v>62.873684210526314</v>
      </c>
      <c r="H632" s="6">
        <f t="shared" si="54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1">
        <f t="shared" si="55"/>
        <v>43586.208333333328</v>
      </c>
      <c r="N632">
        <v>1557637200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59"/>
        <v>310.39864864864865</v>
      </c>
      <c r="H633" s="6">
        <f t="shared" si="54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1">
        <f t="shared" si="55"/>
        <v>43550.208333333328</v>
      </c>
      <c r="N633">
        <v>1553922000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59"/>
        <v>42.859916782246884</v>
      </c>
      <c r="H634" s="6">
        <f t="shared" si="54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1">
        <f t="shared" si="55"/>
        <v>41945.208333333336</v>
      </c>
      <c r="N634">
        <v>1416463200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59"/>
        <v>83.119402985074629</v>
      </c>
      <c r="H635" s="6">
        <f t="shared" si="54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1">
        <f t="shared" si="55"/>
        <v>42315.25</v>
      </c>
      <c r="N635">
        <v>1447221600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59"/>
        <v>78.531302876480552</v>
      </c>
      <c r="H636" s="6">
        <f t="shared" si="54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1">
        <f t="shared" si="55"/>
        <v>42819.208333333328</v>
      </c>
      <c r="N636">
        <v>1491627600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59"/>
        <v>114.09352517985612</v>
      </c>
      <c r="H637" s="6">
        <f t="shared" si="54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1">
        <f t="shared" si="55"/>
        <v>41314.25</v>
      </c>
      <c r="N637">
        <v>1363150800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59"/>
        <v>64.537683358624179</v>
      </c>
      <c r="H638" s="6">
        <f t="shared" si="54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1">
        <f t="shared" si="55"/>
        <v>40926.25</v>
      </c>
      <c r="N638">
        <v>1330754400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59"/>
        <v>79.411764705882348</v>
      </c>
      <c r="H639" s="6">
        <f t="shared" si="54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1">
        <f t="shared" si="55"/>
        <v>42688.25</v>
      </c>
      <c r="N639">
        <v>1479794400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59"/>
        <v>11.419117647058824</v>
      </c>
      <c r="H640" s="6">
        <f t="shared" si="54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1">
        <f t="shared" si="55"/>
        <v>40386.208333333336</v>
      </c>
      <c r="N640">
        <v>1281243600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59"/>
        <v>56.186046511627907</v>
      </c>
      <c r="H641" s="6">
        <f t="shared" si="54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1">
        <f t="shared" si="55"/>
        <v>43309.208333333328</v>
      </c>
      <c r="N641">
        <v>1532754000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59"/>
        <v>16.501669449081803</v>
      </c>
      <c r="H642" s="6">
        <f t="shared" si="54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1">
        <f t="shared" si="55"/>
        <v>42387.25</v>
      </c>
      <c r="N642">
        <v>1453356000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si="59"/>
        <v>119.96808510638297</v>
      </c>
      <c r="H643" s="6">
        <f t="shared" ref="H643:H706" si="60">IF(I643,E643/I643,"0")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1">
        <f t="shared" ref="M643:M706" si="61">(((L643/60)/60)/24+DATE(1970,1,1))</f>
        <v>42786.25</v>
      </c>
      <c r="N643">
        <v>1489986000</v>
      </c>
      <c r="O643" s="11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59"/>
        <v>145.45652173913044</v>
      </c>
      <c r="H644" s="6">
        <f t="shared" si="60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1">
        <f t="shared" si="61"/>
        <v>43451.25</v>
      </c>
      <c r="N644">
        <v>1545804000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59"/>
        <v>221.38255033557047</v>
      </c>
      <c r="H645" s="6">
        <f t="shared" si="60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1">
        <f t="shared" si="61"/>
        <v>42795.25</v>
      </c>
      <c r="N645">
        <v>1489899600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ref="G646:G709" si="65">(E646/D646)*100</f>
        <v>48.396694214876035</v>
      </c>
      <c r="H646" s="6">
        <f t="shared" si="60"/>
        <v>28</v>
      </c>
      <c r="I646">
        <v>2928</v>
      </c>
      <c r="J646" t="s">
        <v>15</v>
      </c>
      <c r="K646" t="s">
        <v>16</v>
      </c>
      <c r="L646">
        <v>1545112800</v>
      </c>
      <c r="M646" s="11">
        <f t="shared" si="61"/>
        <v>43452.25</v>
      </c>
      <c r="N646">
        <v>1546495200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65"/>
        <v>92.911504424778755</v>
      </c>
      <c r="H647" s="6">
        <f t="shared" si="60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1">
        <f t="shared" si="61"/>
        <v>43369.208333333328</v>
      </c>
      <c r="N647">
        <v>1539752400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65"/>
        <v>88.599797365754824</v>
      </c>
      <c r="H648" s="6">
        <f t="shared" si="60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1">
        <f t="shared" si="61"/>
        <v>41346.208333333336</v>
      </c>
      <c r="N648">
        <v>1364101200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65"/>
        <v>41.4</v>
      </c>
      <c r="H649" s="6">
        <f t="shared" si="60"/>
        <v>103.5</v>
      </c>
      <c r="I649">
        <v>18</v>
      </c>
      <c r="J649" t="s">
        <v>21</v>
      </c>
      <c r="K649" t="s">
        <v>22</v>
      </c>
      <c r="L649">
        <v>1523250000</v>
      </c>
      <c r="M649" s="11">
        <f t="shared" si="61"/>
        <v>43199.208333333328</v>
      </c>
      <c r="N649">
        <v>1525323600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65"/>
        <v>63.056795131845846</v>
      </c>
      <c r="H650" s="6">
        <f t="shared" si="60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1">
        <f t="shared" si="61"/>
        <v>42922.208333333328</v>
      </c>
      <c r="N650">
        <v>1500872400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65"/>
        <v>48.482333607230892</v>
      </c>
      <c r="H651" s="6">
        <f t="shared" si="60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1">
        <f t="shared" si="61"/>
        <v>40471.208333333336</v>
      </c>
      <c r="N651">
        <v>1288501200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65"/>
        <v>2</v>
      </c>
      <c r="H652" s="6">
        <f t="shared" si="60"/>
        <v>2</v>
      </c>
      <c r="I652">
        <v>1</v>
      </c>
      <c r="J652" t="s">
        <v>21</v>
      </c>
      <c r="K652" t="s">
        <v>22</v>
      </c>
      <c r="L652">
        <v>1404795600</v>
      </c>
      <c r="M652" s="11">
        <f t="shared" si="61"/>
        <v>41828.208333333336</v>
      </c>
      <c r="N652">
        <v>1407128400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65"/>
        <v>88.47941026944585</v>
      </c>
      <c r="H653" s="6">
        <f t="shared" si="60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1">
        <f t="shared" si="61"/>
        <v>41692.25</v>
      </c>
      <c r="N653">
        <v>1394344800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65"/>
        <v>126.84</v>
      </c>
      <c r="H654" s="6">
        <f t="shared" si="60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1">
        <f t="shared" si="61"/>
        <v>42587.208333333328</v>
      </c>
      <c r="N654">
        <v>1474088400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65"/>
        <v>2338.833333333333</v>
      </c>
      <c r="H655" s="6">
        <f t="shared" si="60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1">
        <f t="shared" si="61"/>
        <v>42468.208333333328</v>
      </c>
      <c r="N655">
        <v>1460264400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65"/>
        <v>508.38857142857148</v>
      </c>
      <c r="H656" s="6">
        <f t="shared" si="60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1">
        <f t="shared" si="61"/>
        <v>42240.208333333328</v>
      </c>
      <c r="N656">
        <v>1440824400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65"/>
        <v>191.47826086956522</v>
      </c>
      <c r="H657" s="6">
        <f t="shared" si="60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1">
        <f t="shared" si="61"/>
        <v>42796.25</v>
      </c>
      <c r="N657">
        <v>1489554000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65"/>
        <v>42.127533783783782</v>
      </c>
      <c r="H658" s="6">
        <f t="shared" si="60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1">
        <f t="shared" si="61"/>
        <v>43097.25</v>
      </c>
      <c r="N658">
        <v>1514872800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65"/>
        <v>8.24</v>
      </c>
      <c r="H659" s="6">
        <f t="shared" si="60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1">
        <f t="shared" si="61"/>
        <v>43096.25</v>
      </c>
      <c r="N659">
        <v>1515736800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65"/>
        <v>60.064638783269963</v>
      </c>
      <c r="H660" s="6">
        <f t="shared" si="60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1">
        <f t="shared" si="61"/>
        <v>42246.208333333328</v>
      </c>
      <c r="N660">
        <v>1442898000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65"/>
        <v>47.232808616404313</v>
      </c>
      <c r="H661" s="6">
        <f t="shared" si="60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1">
        <f t="shared" si="61"/>
        <v>40570.25</v>
      </c>
      <c r="N661">
        <v>1296194400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65"/>
        <v>81.736263736263737</v>
      </c>
      <c r="H662" s="6">
        <f t="shared" si="60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1">
        <f t="shared" si="61"/>
        <v>42237.208333333328</v>
      </c>
      <c r="N662">
        <v>1440910800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65"/>
        <v>54.187265917603</v>
      </c>
      <c r="H663" s="6">
        <f t="shared" si="60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1">
        <f t="shared" si="61"/>
        <v>40996.208333333336</v>
      </c>
      <c r="N663">
        <v>1335502800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65"/>
        <v>97.868131868131869</v>
      </c>
      <c r="H664" s="6">
        <f t="shared" si="60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1">
        <f t="shared" si="61"/>
        <v>43443.25</v>
      </c>
      <c r="N664">
        <v>1544680800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65"/>
        <v>77.239999999999995</v>
      </c>
      <c r="H665" s="6">
        <f t="shared" si="60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1">
        <f t="shared" si="61"/>
        <v>40458.208333333336</v>
      </c>
      <c r="N665">
        <v>1288414800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65"/>
        <v>33.464735516372798</v>
      </c>
      <c r="H666" s="6">
        <f t="shared" si="60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1">
        <f t="shared" si="61"/>
        <v>40959.25</v>
      </c>
      <c r="N666">
        <v>1330581600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65"/>
        <v>239.58823529411765</v>
      </c>
      <c r="H667" s="6">
        <f t="shared" si="60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1">
        <f t="shared" si="61"/>
        <v>40733.208333333336</v>
      </c>
      <c r="N667">
        <v>1311397200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65"/>
        <v>64.032258064516128</v>
      </c>
      <c r="H668" s="6">
        <f t="shared" si="60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1">
        <f t="shared" si="61"/>
        <v>41516.208333333336</v>
      </c>
      <c r="N668">
        <v>1378357200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65"/>
        <v>176.15942028985506</v>
      </c>
      <c r="H669" s="6">
        <f t="shared" si="60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1">
        <f t="shared" si="61"/>
        <v>41892.208333333336</v>
      </c>
      <c r="N669">
        <v>1411102800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65"/>
        <v>20.33818181818182</v>
      </c>
      <c r="H670" s="6">
        <f t="shared" si="60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1">
        <f t="shared" si="61"/>
        <v>41122.208333333336</v>
      </c>
      <c r="N670">
        <v>1344834000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65"/>
        <v>358.64754098360658</v>
      </c>
      <c r="H671" s="6">
        <f t="shared" si="60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1">
        <f t="shared" si="61"/>
        <v>42912.208333333328</v>
      </c>
      <c r="N671">
        <v>1499230800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65"/>
        <v>468.85802469135803</v>
      </c>
      <c r="H672" s="6">
        <f t="shared" si="60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1">
        <f t="shared" si="61"/>
        <v>42425.25</v>
      </c>
      <c r="N672">
        <v>1457416800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65"/>
        <v>122.05635245901641</v>
      </c>
      <c r="H673" s="6">
        <f t="shared" si="60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1">
        <f t="shared" si="61"/>
        <v>40390.208333333336</v>
      </c>
      <c r="N673">
        <v>1280898000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65"/>
        <v>55.931783729156137</v>
      </c>
      <c r="H674" s="6">
        <f t="shared" si="60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1">
        <f t="shared" si="61"/>
        <v>43180.208333333328</v>
      </c>
      <c r="N674">
        <v>1522472400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65"/>
        <v>43.660714285714285</v>
      </c>
      <c r="H675" s="6">
        <f t="shared" si="60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1">
        <f t="shared" si="61"/>
        <v>42475.208333333328</v>
      </c>
      <c r="N675">
        <v>1462510800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65"/>
        <v>33.53837141183363</v>
      </c>
      <c r="H676" s="6">
        <f t="shared" si="60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1">
        <f t="shared" si="61"/>
        <v>40774.208333333336</v>
      </c>
      <c r="N676">
        <v>1317790800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65"/>
        <v>122.97938144329896</v>
      </c>
      <c r="H677" s="6">
        <f t="shared" si="60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1">
        <f t="shared" si="61"/>
        <v>43719.208333333328</v>
      </c>
      <c r="N677">
        <v>1568782800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65"/>
        <v>189.74959871589084</v>
      </c>
      <c r="H678" s="6">
        <f t="shared" si="60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1">
        <f t="shared" si="61"/>
        <v>41178.208333333336</v>
      </c>
      <c r="N678">
        <v>1349413200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65"/>
        <v>83.622641509433961</v>
      </c>
      <c r="H679" s="6">
        <f t="shared" si="60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1">
        <f t="shared" si="61"/>
        <v>42561.208333333328</v>
      </c>
      <c r="N679">
        <v>1472446800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65"/>
        <v>17.968844221105527</v>
      </c>
      <c r="H680" s="6">
        <f t="shared" si="60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1">
        <f t="shared" si="61"/>
        <v>43484.25</v>
      </c>
      <c r="N680">
        <v>1548050400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65"/>
        <v>1036.5</v>
      </c>
      <c r="H681" s="6">
        <f t="shared" si="60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1">
        <f t="shared" si="61"/>
        <v>43756.208333333328</v>
      </c>
      <c r="N681">
        <v>1571806800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65"/>
        <v>97.405219780219781</v>
      </c>
      <c r="H682" s="6">
        <f t="shared" si="60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1">
        <f t="shared" si="61"/>
        <v>43813.25</v>
      </c>
      <c r="N682">
        <v>1576476000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65"/>
        <v>86.386203150461711</v>
      </c>
      <c r="H683" s="6">
        <f t="shared" si="60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1">
        <f t="shared" si="61"/>
        <v>40898.25</v>
      </c>
      <c r="N683">
        <v>1324965600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65"/>
        <v>150.16666666666666</v>
      </c>
      <c r="H684" s="6">
        <f t="shared" si="60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1">
        <f t="shared" si="61"/>
        <v>41619.25</v>
      </c>
      <c r="N684">
        <v>1387519200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65"/>
        <v>358.43478260869563</v>
      </c>
      <c r="H685" s="6">
        <f t="shared" si="60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1">
        <f t="shared" si="61"/>
        <v>43359.208333333328</v>
      </c>
      <c r="N685">
        <v>1537246800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65"/>
        <v>542.85714285714289</v>
      </c>
      <c r="H686" s="6">
        <f t="shared" si="60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1">
        <f t="shared" si="61"/>
        <v>40358.208333333336</v>
      </c>
      <c r="N686">
        <v>1279515600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65"/>
        <v>67.500714285714281</v>
      </c>
      <c r="H687" s="6">
        <f t="shared" si="60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1">
        <f t="shared" si="61"/>
        <v>42239.208333333328</v>
      </c>
      <c r="N687">
        <v>1442379600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65"/>
        <v>191.74666666666667</v>
      </c>
      <c r="H688" s="6">
        <f t="shared" si="60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1">
        <f t="shared" si="61"/>
        <v>43186.208333333328</v>
      </c>
      <c r="N688">
        <v>1523077200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65"/>
        <v>932</v>
      </c>
      <c r="H689" s="6">
        <f t="shared" si="60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1">
        <f t="shared" si="61"/>
        <v>42806.25</v>
      </c>
      <c r="N689">
        <v>1489554000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65"/>
        <v>429.27586206896552</v>
      </c>
      <c r="H690" s="6">
        <f t="shared" si="60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1">
        <f t="shared" si="61"/>
        <v>43475.25</v>
      </c>
      <c r="N690">
        <v>1548482400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65"/>
        <v>100.65753424657535</v>
      </c>
      <c r="H691" s="6">
        <f t="shared" si="60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1">
        <f t="shared" si="61"/>
        <v>41576.208333333336</v>
      </c>
      <c r="N691">
        <v>1384063200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65"/>
        <v>226.61111111111109</v>
      </c>
      <c r="H692" s="6">
        <f t="shared" si="60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1">
        <f t="shared" si="61"/>
        <v>40874.25</v>
      </c>
      <c r="N692">
        <v>1322892000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65"/>
        <v>142.38</v>
      </c>
      <c r="H693" s="6">
        <f t="shared" si="60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1">
        <f t="shared" si="61"/>
        <v>41185.208333333336</v>
      </c>
      <c r="N693">
        <v>1350709200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65"/>
        <v>90.633333333333326</v>
      </c>
      <c r="H694" s="6">
        <f t="shared" si="60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1">
        <f t="shared" si="61"/>
        <v>43655.208333333328</v>
      </c>
      <c r="N694">
        <v>1564203600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65"/>
        <v>63.966740576496676</v>
      </c>
      <c r="H695" s="6">
        <f t="shared" si="60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1">
        <f t="shared" si="61"/>
        <v>43025.208333333328</v>
      </c>
      <c r="N695">
        <v>1509685200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65"/>
        <v>84.131868131868131</v>
      </c>
      <c r="H696" s="6">
        <f t="shared" si="60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1">
        <f t="shared" si="61"/>
        <v>43066.25</v>
      </c>
      <c r="N696">
        <v>1514959200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65"/>
        <v>133.93478260869566</v>
      </c>
      <c r="H697" s="6">
        <f t="shared" si="60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1">
        <f t="shared" si="61"/>
        <v>42322.25</v>
      </c>
      <c r="N697">
        <v>1448863200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65"/>
        <v>59.042047531992694</v>
      </c>
      <c r="H698" s="6">
        <f t="shared" si="60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1">
        <f t="shared" si="61"/>
        <v>42114.208333333328</v>
      </c>
      <c r="N698">
        <v>1429592400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65"/>
        <v>152.80062063615205</v>
      </c>
      <c r="H699" s="6">
        <f t="shared" si="60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1">
        <f t="shared" si="61"/>
        <v>43190.208333333328</v>
      </c>
      <c r="N699">
        <v>1522645200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65"/>
        <v>446.69121140142522</v>
      </c>
      <c r="H700" s="6">
        <f t="shared" si="60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1">
        <f t="shared" si="61"/>
        <v>40871.25</v>
      </c>
      <c r="N700">
        <v>1323324000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65"/>
        <v>84.391891891891888</v>
      </c>
      <c r="H701" s="6">
        <f t="shared" si="60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1">
        <f t="shared" si="61"/>
        <v>43641.208333333328</v>
      </c>
      <c r="N701">
        <v>1561525200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65"/>
        <v>3</v>
      </c>
      <c r="H702" s="6">
        <f t="shared" si="60"/>
        <v>3</v>
      </c>
      <c r="I702">
        <v>1</v>
      </c>
      <c r="J702" t="s">
        <v>21</v>
      </c>
      <c r="K702" t="s">
        <v>22</v>
      </c>
      <c r="L702">
        <v>1264399200</v>
      </c>
      <c r="M702" s="11">
        <f t="shared" si="61"/>
        <v>40203.25</v>
      </c>
      <c r="N702">
        <v>1265695200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65"/>
        <v>175.02692307692308</v>
      </c>
      <c r="H703" s="6">
        <f t="shared" si="60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1">
        <f t="shared" si="61"/>
        <v>40629.208333333336</v>
      </c>
      <c r="N703">
        <v>1301806800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65"/>
        <v>54.137931034482754</v>
      </c>
      <c r="H704" s="6">
        <f t="shared" si="60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1">
        <f t="shared" si="61"/>
        <v>41477.208333333336</v>
      </c>
      <c r="N704">
        <v>1374901200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65"/>
        <v>311.87381703470032</v>
      </c>
      <c r="H705" s="6">
        <f t="shared" si="60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1">
        <f t="shared" si="61"/>
        <v>41020.208333333336</v>
      </c>
      <c r="N705">
        <v>1336453200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65"/>
        <v>122.78160919540231</v>
      </c>
      <c r="H706" s="6">
        <f t="shared" si="60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1">
        <f t="shared" si="61"/>
        <v>42555.208333333328</v>
      </c>
      <c r="N706">
        <v>1468904400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si="65"/>
        <v>99.026517383618156</v>
      </c>
      <c r="H707" s="6">
        <f t="shared" ref="H707:H770" si="66">IF(I707,E707/I707,"0")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1">
        <f t="shared" ref="M707:M770" si="67">(((L707/60)/60)/24+DATE(1970,1,1))</f>
        <v>41619.25</v>
      </c>
      <c r="N707">
        <v>1387087200</v>
      </c>
      <c r="O707" s="11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65"/>
        <v>127.84686346863469</v>
      </c>
      <c r="H708" s="6">
        <f t="shared" si="66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1">
        <f t="shared" si="67"/>
        <v>43471.25</v>
      </c>
      <c r="N708">
        <v>1547445600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65"/>
        <v>158.61643835616439</v>
      </c>
      <c r="H709" s="6">
        <f t="shared" si="66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1">
        <f t="shared" si="67"/>
        <v>43442.25</v>
      </c>
      <c r="N709">
        <v>1547359200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ref="G710:G773" si="71">(E710/D710)*100</f>
        <v>707.05882352941171</v>
      </c>
      <c r="H710" s="6">
        <f t="shared" si="66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1">
        <f t="shared" si="67"/>
        <v>42877.208333333328</v>
      </c>
      <c r="N710">
        <v>1496293200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71"/>
        <v>142.38775510204081</v>
      </c>
      <c r="H711" s="6">
        <f t="shared" si="66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1">
        <f t="shared" si="67"/>
        <v>41018.208333333336</v>
      </c>
      <c r="N711">
        <v>1335416400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71"/>
        <v>147.86046511627907</v>
      </c>
      <c r="H712" s="6">
        <f t="shared" si="66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1">
        <f t="shared" si="67"/>
        <v>43295.208333333328</v>
      </c>
      <c r="N712">
        <v>1532149200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71"/>
        <v>20.322580645161288</v>
      </c>
      <c r="H713" s="6">
        <f t="shared" si="66"/>
        <v>90</v>
      </c>
      <c r="I713">
        <v>14</v>
      </c>
      <c r="J713" t="s">
        <v>107</v>
      </c>
      <c r="K713" t="s">
        <v>108</v>
      </c>
      <c r="L713">
        <v>1453615200</v>
      </c>
      <c r="M713" s="11">
        <f t="shared" si="67"/>
        <v>42393.25</v>
      </c>
      <c r="N713">
        <v>1453788000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71"/>
        <v>1840.625</v>
      </c>
      <c r="H714" s="6">
        <f t="shared" si="66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1">
        <f t="shared" si="67"/>
        <v>42559.208333333328</v>
      </c>
      <c r="N714">
        <v>1471496400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71"/>
        <v>161.94202898550725</v>
      </c>
      <c r="H715" s="6">
        <f t="shared" si="66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1">
        <f t="shared" si="67"/>
        <v>42604.208333333328</v>
      </c>
      <c r="N715">
        <v>1472878800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71"/>
        <v>472.82077922077923</v>
      </c>
      <c r="H716" s="6">
        <f t="shared" si="66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1">
        <f t="shared" si="67"/>
        <v>41870.208333333336</v>
      </c>
      <c r="N716">
        <v>1408510800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71"/>
        <v>24.466101694915253</v>
      </c>
      <c r="H717" s="6">
        <f t="shared" si="66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1">
        <f t="shared" si="67"/>
        <v>40397.208333333336</v>
      </c>
      <c r="N717">
        <v>1281589200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71"/>
        <v>517.65</v>
      </c>
      <c r="H718" s="6">
        <f t="shared" si="66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1">
        <f t="shared" si="67"/>
        <v>41465.208333333336</v>
      </c>
      <c r="N718">
        <v>1375851600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71"/>
        <v>247.64285714285714</v>
      </c>
      <c r="H719" s="6">
        <f t="shared" si="66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1">
        <f t="shared" si="67"/>
        <v>40777.208333333336</v>
      </c>
      <c r="N719">
        <v>1315803600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71"/>
        <v>100.20481927710843</v>
      </c>
      <c r="H720" s="6">
        <f t="shared" si="66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1">
        <f t="shared" si="67"/>
        <v>41442.208333333336</v>
      </c>
      <c r="N720">
        <v>1373691600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71"/>
        <v>153</v>
      </c>
      <c r="H721" s="6">
        <f t="shared" si="66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1">
        <f t="shared" si="67"/>
        <v>41058.208333333336</v>
      </c>
      <c r="N721">
        <v>1339218000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71"/>
        <v>37.091954022988503</v>
      </c>
      <c r="H722" s="6">
        <f t="shared" si="66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1">
        <f t="shared" si="67"/>
        <v>43152.25</v>
      </c>
      <c r="N722">
        <v>1520402400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71"/>
        <v>4.392394822006473</v>
      </c>
      <c r="H723" s="6">
        <f t="shared" si="66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1">
        <f t="shared" si="67"/>
        <v>43194.208333333328</v>
      </c>
      <c r="N723">
        <v>1523336400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71"/>
        <v>156.50721649484535</v>
      </c>
      <c r="H724" s="6">
        <f t="shared" si="66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1">
        <f t="shared" si="67"/>
        <v>43045.25</v>
      </c>
      <c r="N724">
        <v>1512280800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71"/>
        <v>270.40816326530609</v>
      </c>
      <c r="H725" s="6">
        <f t="shared" si="66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1">
        <f t="shared" si="67"/>
        <v>42431.25</v>
      </c>
      <c r="N725">
        <v>1458709200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71"/>
        <v>134.05952380952382</v>
      </c>
      <c r="H726" s="6">
        <f t="shared" si="66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1">
        <f t="shared" si="67"/>
        <v>41934.208333333336</v>
      </c>
      <c r="N726">
        <v>1414126800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71"/>
        <v>50.398033126293996</v>
      </c>
      <c r="H727" s="6">
        <f t="shared" si="66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1">
        <f t="shared" si="67"/>
        <v>41958.25</v>
      </c>
      <c r="N727">
        <v>1416204000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71"/>
        <v>88.815837937384899</v>
      </c>
      <c r="H728" s="6">
        <f t="shared" si="66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1">
        <f t="shared" si="67"/>
        <v>40476.208333333336</v>
      </c>
      <c r="N728">
        <v>1288501200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71"/>
        <v>165</v>
      </c>
      <c r="H729" s="6">
        <f t="shared" si="66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1">
        <f t="shared" si="67"/>
        <v>43485.25</v>
      </c>
      <c r="N729">
        <v>1552971600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71"/>
        <v>17.5</v>
      </c>
      <c r="H730" s="6">
        <f t="shared" si="66"/>
        <v>73.5</v>
      </c>
      <c r="I730">
        <v>10</v>
      </c>
      <c r="J730" t="s">
        <v>21</v>
      </c>
      <c r="K730" t="s">
        <v>22</v>
      </c>
      <c r="L730">
        <v>1464152400</v>
      </c>
      <c r="M730" s="11">
        <f t="shared" si="67"/>
        <v>42515.208333333328</v>
      </c>
      <c r="N730">
        <v>1465102800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71"/>
        <v>185.66071428571428</v>
      </c>
      <c r="H731" s="6">
        <f t="shared" si="66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1">
        <f t="shared" si="67"/>
        <v>41309.25</v>
      </c>
      <c r="N731">
        <v>1360130400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71"/>
        <v>412.6631944444444</v>
      </c>
      <c r="H732" s="6">
        <f t="shared" si="66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1">
        <f t="shared" si="67"/>
        <v>42147.208333333328</v>
      </c>
      <c r="N732">
        <v>1432875600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71"/>
        <v>90.25</v>
      </c>
      <c r="H733" s="6">
        <f t="shared" si="66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1">
        <f t="shared" si="67"/>
        <v>42939.208333333328</v>
      </c>
      <c r="N733">
        <v>1500872400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71"/>
        <v>91.984615384615381</v>
      </c>
      <c r="H734" s="6">
        <f t="shared" si="66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1">
        <f t="shared" si="67"/>
        <v>42816.208333333328</v>
      </c>
      <c r="N734">
        <v>1492146000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71"/>
        <v>527.00632911392404</v>
      </c>
      <c r="H735" s="6">
        <f t="shared" si="66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1">
        <f t="shared" si="67"/>
        <v>41844.208333333336</v>
      </c>
      <c r="N735">
        <v>1407301200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71"/>
        <v>319.14285714285711</v>
      </c>
      <c r="H736" s="6">
        <f t="shared" si="66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1">
        <f t="shared" si="67"/>
        <v>42763.25</v>
      </c>
      <c r="N736">
        <v>1486620000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71"/>
        <v>354.18867924528303</v>
      </c>
      <c r="H737" s="6">
        <f t="shared" si="66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1">
        <f t="shared" si="67"/>
        <v>42459.208333333328</v>
      </c>
      <c r="N737">
        <v>1459918800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71"/>
        <v>32.896103896103895</v>
      </c>
      <c r="H738" s="6">
        <f t="shared" si="66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1">
        <f t="shared" si="67"/>
        <v>42055.25</v>
      </c>
      <c r="N738">
        <v>1424757600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71"/>
        <v>135.8918918918919</v>
      </c>
      <c r="H739" s="6">
        <f t="shared" si="66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1">
        <f t="shared" si="67"/>
        <v>42685.25</v>
      </c>
      <c r="N739">
        <v>1479880800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71"/>
        <v>2.0843373493975905</v>
      </c>
      <c r="H740" s="6">
        <f t="shared" si="66"/>
        <v>103.8</v>
      </c>
      <c r="I740">
        <v>15</v>
      </c>
      <c r="J740" t="s">
        <v>21</v>
      </c>
      <c r="K740" t="s">
        <v>22</v>
      </c>
      <c r="L740">
        <v>1416117600</v>
      </c>
      <c r="M740" s="11">
        <f t="shared" si="67"/>
        <v>41959.25</v>
      </c>
      <c r="N740">
        <v>1418018400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71"/>
        <v>61</v>
      </c>
      <c r="H741" s="6">
        <f t="shared" si="66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1">
        <f t="shared" si="67"/>
        <v>41089.208333333336</v>
      </c>
      <c r="N741">
        <v>1341032400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71"/>
        <v>30.037735849056602</v>
      </c>
      <c r="H742" s="6">
        <f t="shared" si="66"/>
        <v>99.5</v>
      </c>
      <c r="I742">
        <v>16</v>
      </c>
      <c r="J742" t="s">
        <v>21</v>
      </c>
      <c r="K742" t="s">
        <v>22</v>
      </c>
      <c r="L742">
        <v>1486101600</v>
      </c>
      <c r="M742" s="11">
        <f t="shared" si="67"/>
        <v>42769.25</v>
      </c>
      <c r="N742">
        <v>1486360800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71"/>
        <v>1179.1666666666665</v>
      </c>
      <c r="H743" s="6">
        <f t="shared" si="66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1">
        <f t="shared" si="67"/>
        <v>40321.208333333336</v>
      </c>
      <c r="N743">
        <v>1274677200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71"/>
        <v>1126.0833333333335</v>
      </c>
      <c r="H744" s="6">
        <f t="shared" si="66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1">
        <f t="shared" si="67"/>
        <v>40197.25</v>
      </c>
      <c r="N744">
        <v>1267509600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71"/>
        <v>12.923076923076923</v>
      </c>
      <c r="H745" s="6">
        <f t="shared" si="66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1">
        <f t="shared" si="67"/>
        <v>42298.208333333328</v>
      </c>
      <c r="N745">
        <v>1445922000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71"/>
        <v>712</v>
      </c>
      <c r="H746" s="6">
        <f t="shared" si="66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1">
        <f t="shared" si="67"/>
        <v>43322.208333333328</v>
      </c>
      <c r="N746">
        <v>1534050000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71"/>
        <v>30.304347826086957</v>
      </c>
      <c r="H747" s="6">
        <f t="shared" si="66"/>
        <v>61.5</v>
      </c>
      <c r="I747">
        <v>34</v>
      </c>
      <c r="J747" t="s">
        <v>21</v>
      </c>
      <c r="K747" t="s">
        <v>22</v>
      </c>
      <c r="L747">
        <v>1275195600</v>
      </c>
      <c r="M747" s="11">
        <f t="shared" si="67"/>
        <v>40328.208333333336</v>
      </c>
      <c r="N747">
        <v>1277528400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71"/>
        <v>212.50896057347671</v>
      </c>
      <c r="H748" s="6">
        <f t="shared" si="66"/>
        <v>35</v>
      </c>
      <c r="I748">
        <v>3388</v>
      </c>
      <c r="J748" t="s">
        <v>21</v>
      </c>
      <c r="K748" t="s">
        <v>22</v>
      </c>
      <c r="L748">
        <v>1318136400</v>
      </c>
      <c r="M748" s="11">
        <f t="shared" si="67"/>
        <v>40825.208333333336</v>
      </c>
      <c r="N748">
        <v>1318568400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71"/>
        <v>228.85714285714286</v>
      </c>
      <c r="H749" s="6">
        <f t="shared" si="66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1">
        <f t="shared" si="67"/>
        <v>40423.208333333336</v>
      </c>
      <c r="N749">
        <v>1284354000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71"/>
        <v>34.959979476654695</v>
      </c>
      <c r="H750" s="6">
        <f t="shared" si="66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1">
        <f t="shared" si="67"/>
        <v>40238.25</v>
      </c>
      <c r="N750">
        <v>1269579600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71"/>
        <v>157.29069767441862</v>
      </c>
      <c r="H751" s="6">
        <f t="shared" si="66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1">
        <f t="shared" si="67"/>
        <v>41920.208333333336</v>
      </c>
      <c r="N751">
        <v>1413781200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71"/>
        <v>1</v>
      </c>
      <c r="H752" s="6">
        <f t="shared" si="66"/>
        <v>1</v>
      </c>
      <c r="I752">
        <v>1</v>
      </c>
      <c r="J752" t="s">
        <v>40</v>
      </c>
      <c r="K752" t="s">
        <v>41</v>
      </c>
      <c r="L752">
        <v>1277960400</v>
      </c>
      <c r="M752" s="11">
        <f t="shared" si="67"/>
        <v>40360.208333333336</v>
      </c>
      <c r="N752">
        <v>1280120400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71"/>
        <v>232.30555555555554</v>
      </c>
      <c r="H753" s="6">
        <f t="shared" si="66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1">
        <f t="shared" si="67"/>
        <v>42446.208333333328</v>
      </c>
      <c r="N753">
        <v>1459486800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71"/>
        <v>92.448275862068968</v>
      </c>
      <c r="H754" s="6">
        <f t="shared" si="66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1">
        <f t="shared" si="67"/>
        <v>40395.208333333336</v>
      </c>
      <c r="N754">
        <v>1282539600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71"/>
        <v>256.70212765957444</v>
      </c>
      <c r="H755" s="6">
        <f t="shared" si="66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1">
        <f t="shared" si="67"/>
        <v>40321.208333333336</v>
      </c>
      <c r="N755">
        <v>1275886800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71"/>
        <v>168.47017045454547</v>
      </c>
      <c r="H756" s="6">
        <f t="shared" si="66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1">
        <f t="shared" si="67"/>
        <v>41210.208333333336</v>
      </c>
      <c r="N756">
        <v>1355983200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71"/>
        <v>166.57777777777778</v>
      </c>
      <c r="H757" s="6">
        <f t="shared" si="66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1">
        <f t="shared" si="67"/>
        <v>43096.25</v>
      </c>
      <c r="N757">
        <v>1515391200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71"/>
        <v>772.07692307692309</v>
      </c>
      <c r="H758" s="6">
        <f t="shared" si="66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1">
        <f t="shared" si="67"/>
        <v>42024.25</v>
      </c>
      <c r="N758">
        <v>1422252000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71"/>
        <v>406.85714285714283</v>
      </c>
      <c r="H759" s="6">
        <f t="shared" si="66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1">
        <f t="shared" si="67"/>
        <v>40675.208333333336</v>
      </c>
      <c r="N759">
        <v>1305522000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71"/>
        <v>564.20608108108115</v>
      </c>
      <c r="H760" s="6">
        <f t="shared" si="66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1">
        <f t="shared" si="67"/>
        <v>41936.208333333336</v>
      </c>
      <c r="N760">
        <v>1414904400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71"/>
        <v>68.426865671641792</v>
      </c>
      <c r="H761" s="6">
        <f t="shared" si="66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1">
        <f t="shared" si="67"/>
        <v>43136.25</v>
      </c>
      <c r="N761">
        <v>1520402400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71"/>
        <v>34.351966873706004</v>
      </c>
      <c r="H762" s="6">
        <f t="shared" si="66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1">
        <f t="shared" si="67"/>
        <v>43678.208333333328</v>
      </c>
      <c r="N762">
        <v>1567141200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71"/>
        <v>655.4545454545455</v>
      </c>
      <c r="H763" s="6">
        <f t="shared" si="66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1">
        <f t="shared" si="67"/>
        <v>42938.208333333328</v>
      </c>
      <c r="N763">
        <v>1501131600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71"/>
        <v>177.25714285714284</v>
      </c>
      <c r="H764" s="6">
        <f t="shared" si="66"/>
        <v>62.04</v>
      </c>
      <c r="I764">
        <v>100</v>
      </c>
      <c r="J764" t="s">
        <v>26</v>
      </c>
      <c r="K764" t="s">
        <v>27</v>
      </c>
      <c r="L764">
        <v>1354082400</v>
      </c>
      <c r="M764" s="11">
        <f t="shared" si="67"/>
        <v>41241.25</v>
      </c>
      <c r="N764">
        <v>1355032800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71"/>
        <v>113.17857142857144</v>
      </c>
      <c r="H765" s="6">
        <f t="shared" si="66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1">
        <f t="shared" si="67"/>
        <v>41037.208333333336</v>
      </c>
      <c r="N765">
        <v>1339477200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71"/>
        <v>728.18181818181824</v>
      </c>
      <c r="H766" s="6">
        <f t="shared" si="66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1">
        <f t="shared" si="67"/>
        <v>40676.208333333336</v>
      </c>
      <c r="N766">
        <v>1305954000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71"/>
        <v>208.33333333333334</v>
      </c>
      <c r="H767" s="6">
        <f t="shared" si="66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1">
        <f t="shared" si="67"/>
        <v>42840.208333333328</v>
      </c>
      <c r="N767">
        <v>1494392400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71"/>
        <v>31.171232876712331</v>
      </c>
      <c r="H768" s="6">
        <f t="shared" si="66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1">
        <f t="shared" si="67"/>
        <v>43362.208333333328</v>
      </c>
      <c r="N768">
        <v>1537419600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71"/>
        <v>56.967078189300416</v>
      </c>
      <c r="H769" s="6">
        <f t="shared" si="66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1">
        <f t="shared" si="67"/>
        <v>42283.208333333328</v>
      </c>
      <c r="N769">
        <v>1447999200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71"/>
        <v>231</v>
      </c>
      <c r="H770" s="6">
        <f t="shared" si="66"/>
        <v>73.92</v>
      </c>
      <c r="I770">
        <v>150</v>
      </c>
      <c r="J770" t="s">
        <v>21</v>
      </c>
      <c r="K770" t="s">
        <v>22</v>
      </c>
      <c r="L770">
        <v>1386741600</v>
      </c>
      <c r="M770" s="11">
        <f t="shared" si="67"/>
        <v>41619.25</v>
      </c>
      <c r="N770">
        <v>1388037600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si="71"/>
        <v>86.867834394904463</v>
      </c>
      <c r="H771" s="6">
        <f t="shared" ref="H771:H834" si="72">IF(I771,E771/I771,"0")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1">
        <f t="shared" ref="M771:M834" si="73">(((L771/60)/60)/24+DATE(1970,1,1))</f>
        <v>41501.208333333336</v>
      </c>
      <c r="N771">
        <v>1378789200</v>
      </c>
      <c r="O771" s="11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71"/>
        <v>270.74418604651163</v>
      </c>
      <c r="H772" s="6">
        <f t="shared" si="72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1">
        <f t="shared" si="73"/>
        <v>41743.208333333336</v>
      </c>
      <c r="N772">
        <v>1398056400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71"/>
        <v>49.446428571428569</v>
      </c>
      <c r="H773" s="6">
        <f t="shared" si="72"/>
        <v>106.5</v>
      </c>
      <c r="I773">
        <v>26</v>
      </c>
      <c r="J773" t="s">
        <v>21</v>
      </c>
      <c r="K773" t="s">
        <v>22</v>
      </c>
      <c r="L773">
        <v>1548482400</v>
      </c>
      <c r="M773" s="11">
        <f t="shared" si="73"/>
        <v>43491.25</v>
      </c>
      <c r="N773">
        <v>1550815200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ref="G774:G837" si="77">(E774/D774)*100</f>
        <v>113.3596256684492</v>
      </c>
      <c r="H774" s="6">
        <f t="shared" si="72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1">
        <f t="shared" si="73"/>
        <v>43505.25</v>
      </c>
      <c r="N774">
        <v>1550037600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77"/>
        <v>190.55555555555554</v>
      </c>
      <c r="H775" s="6">
        <f t="shared" si="72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1">
        <f t="shared" si="73"/>
        <v>42838.208333333328</v>
      </c>
      <c r="N775">
        <v>1492923600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77"/>
        <v>135.5</v>
      </c>
      <c r="H776" s="6">
        <f t="shared" si="72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1">
        <f t="shared" si="73"/>
        <v>42513.208333333328</v>
      </c>
      <c r="N776">
        <v>1467522000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77"/>
        <v>10.297872340425531</v>
      </c>
      <c r="H777" s="6">
        <f t="shared" si="72"/>
        <v>96.8</v>
      </c>
      <c r="I777">
        <v>10</v>
      </c>
      <c r="J777" t="s">
        <v>21</v>
      </c>
      <c r="K777" t="s">
        <v>22</v>
      </c>
      <c r="L777">
        <v>1415253600</v>
      </c>
      <c r="M777" s="11">
        <f t="shared" si="73"/>
        <v>41949.25</v>
      </c>
      <c r="N777">
        <v>1416117600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77"/>
        <v>65.544223826714799</v>
      </c>
      <c r="H778" s="6">
        <f t="shared" si="72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1">
        <f t="shared" si="73"/>
        <v>43650.208333333328</v>
      </c>
      <c r="N778">
        <v>1563771600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77"/>
        <v>49.026652452025587</v>
      </c>
      <c r="H779" s="6">
        <f t="shared" si="72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1">
        <f t="shared" si="73"/>
        <v>40809.208333333336</v>
      </c>
      <c r="N779">
        <v>1319259600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77"/>
        <v>787.92307692307691</v>
      </c>
      <c r="H780" s="6">
        <f t="shared" si="72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1">
        <f t="shared" si="73"/>
        <v>40768.208333333336</v>
      </c>
      <c r="N780">
        <v>1313643600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77"/>
        <v>80.306347746090154</v>
      </c>
      <c r="H781" s="6">
        <f t="shared" si="72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1">
        <f t="shared" si="73"/>
        <v>42230.208333333328</v>
      </c>
      <c r="N781">
        <v>1440306000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77"/>
        <v>106.29411764705883</v>
      </c>
      <c r="H782" s="6">
        <f t="shared" si="72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1">
        <f t="shared" si="73"/>
        <v>42573.208333333328</v>
      </c>
      <c r="N782">
        <v>1470805200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77"/>
        <v>50.735632183908038</v>
      </c>
      <c r="H783" s="6">
        <f t="shared" si="72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1">
        <f t="shared" si="73"/>
        <v>40482.208333333336</v>
      </c>
      <c r="N783">
        <v>1292911200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77"/>
        <v>215.31372549019611</v>
      </c>
      <c r="H784" s="6">
        <f t="shared" si="72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1">
        <f t="shared" si="73"/>
        <v>40603.25</v>
      </c>
      <c r="N784">
        <v>1301374800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77"/>
        <v>141.22972972972974</v>
      </c>
      <c r="H785" s="6">
        <f t="shared" si="72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1">
        <f t="shared" si="73"/>
        <v>41625.25</v>
      </c>
      <c r="N785">
        <v>1387864800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77"/>
        <v>115.33745781777279</v>
      </c>
      <c r="H786" s="6">
        <f t="shared" si="72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1">
        <f t="shared" si="73"/>
        <v>42435.25</v>
      </c>
      <c r="N786">
        <v>1458190800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77"/>
        <v>193.11940298507463</v>
      </c>
      <c r="H787" s="6">
        <f t="shared" si="72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1">
        <f t="shared" si="73"/>
        <v>43582.208333333328</v>
      </c>
      <c r="N787">
        <v>1559278800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77"/>
        <v>729.73333333333335</v>
      </c>
      <c r="H788" s="6">
        <f t="shared" si="72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1">
        <f t="shared" si="73"/>
        <v>43186.208333333328</v>
      </c>
      <c r="N788">
        <v>1522731600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77"/>
        <v>99.66339869281046</v>
      </c>
      <c r="H789" s="6">
        <f t="shared" si="72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1">
        <f t="shared" si="73"/>
        <v>40684.208333333336</v>
      </c>
      <c r="N789">
        <v>1306731600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77"/>
        <v>88.166666666666671</v>
      </c>
      <c r="H790" s="6">
        <f t="shared" si="72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1">
        <f t="shared" si="73"/>
        <v>41202.208333333336</v>
      </c>
      <c r="N790">
        <v>1352527200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77"/>
        <v>37.233333333333334</v>
      </c>
      <c r="H791" s="6">
        <f t="shared" si="72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1">
        <f t="shared" si="73"/>
        <v>41786.208333333336</v>
      </c>
      <c r="N791">
        <v>1404363600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77"/>
        <v>30.540075309306079</v>
      </c>
      <c r="H792" s="6">
        <f t="shared" si="72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1">
        <f t="shared" si="73"/>
        <v>40223.25</v>
      </c>
      <c r="N792">
        <v>1266645600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77"/>
        <v>25.714285714285712</v>
      </c>
      <c r="H793" s="6">
        <f t="shared" si="72"/>
        <v>90</v>
      </c>
      <c r="I793">
        <v>6</v>
      </c>
      <c r="J793" t="s">
        <v>21</v>
      </c>
      <c r="K793" t="s">
        <v>22</v>
      </c>
      <c r="L793">
        <v>1481436000</v>
      </c>
      <c r="M793" s="11">
        <f t="shared" si="73"/>
        <v>42715.25</v>
      </c>
      <c r="N793">
        <v>1482818400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77"/>
        <v>34</v>
      </c>
      <c r="H794" s="6">
        <f t="shared" si="72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1">
        <f t="shared" si="73"/>
        <v>41451.208333333336</v>
      </c>
      <c r="N794">
        <v>1374642000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77"/>
        <v>1185.909090909091</v>
      </c>
      <c r="H795" s="6">
        <f t="shared" si="72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1">
        <f t="shared" si="73"/>
        <v>41450.208333333336</v>
      </c>
      <c r="N795">
        <v>1372482000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77"/>
        <v>125.39393939393939</v>
      </c>
      <c r="H796" s="6">
        <f t="shared" si="72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1">
        <f t="shared" si="73"/>
        <v>43091.25</v>
      </c>
      <c r="N796">
        <v>1514959200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77"/>
        <v>14.394366197183098</v>
      </c>
      <c r="H797" s="6">
        <f t="shared" si="72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1">
        <f t="shared" si="73"/>
        <v>42675.208333333328</v>
      </c>
      <c r="N797">
        <v>1478235600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77"/>
        <v>54.807692307692314</v>
      </c>
      <c r="H798" s="6">
        <f t="shared" si="72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1">
        <f t="shared" si="73"/>
        <v>41859.208333333336</v>
      </c>
      <c r="N798">
        <v>1408078800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77"/>
        <v>109.63157894736841</v>
      </c>
      <c r="H799" s="6">
        <f t="shared" si="72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1">
        <f t="shared" si="73"/>
        <v>43464.25</v>
      </c>
      <c r="N799">
        <v>1548136800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77"/>
        <v>188.47058823529412</v>
      </c>
      <c r="H800" s="6">
        <f t="shared" si="72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1">
        <f t="shared" si="73"/>
        <v>41060.208333333336</v>
      </c>
      <c r="N800">
        <v>1340859600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77"/>
        <v>87.008284023668637</v>
      </c>
      <c r="H801" s="6">
        <f t="shared" si="72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1">
        <f t="shared" si="73"/>
        <v>42399.25</v>
      </c>
      <c r="N801">
        <v>1454479200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77"/>
        <v>1</v>
      </c>
      <c r="H802" s="6">
        <f t="shared" si="72"/>
        <v>1</v>
      </c>
      <c r="I802">
        <v>1</v>
      </c>
      <c r="J802" t="s">
        <v>98</v>
      </c>
      <c r="K802" t="s">
        <v>99</v>
      </c>
      <c r="L802">
        <v>1434085200</v>
      </c>
      <c r="M802" s="11">
        <f t="shared" si="73"/>
        <v>42167.208333333328</v>
      </c>
      <c r="N802">
        <v>1434430800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77"/>
        <v>202.9130434782609</v>
      </c>
      <c r="H803" s="6">
        <f t="shared" si="72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1">
        <f t="shared" si="73"/>
        <v>43830.25</v>
      </c>
      <c r="N803">
        <v>1579672800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77"/>
        <v>197.03225806451613</v>
      </c>
      <c r="H804" s="6">
        <f t="shared" si="72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1">
        <f t="shared" si="73"/>
        <v>43650.208333333328</v>
      </c>
      <c r="N804">
        <v>1562389200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77"/>
        <v>107</v>
      </c>
      <c r="H805" s="6">
        <f t="shared" si="72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1">
        <f t="shared" si="73"/>
        <v>43492.25</v>
      </c>
      <c r="N805">
        <v>1551506400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77"/>
        <v>268.73076923076923</v>
      </c>
      <c r="H806" s="6">
        <f t="shared" si="72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1">
        <f t="shared" si="73"/>
        <v>43102.25</v>
      </c>
      <c r="N806">
        <v>1516600800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77"/>
        <v>50.845360824742272</v>
      </c>
      <c r="H807" s="6">
        <f t="shared" si="72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1">
        <f t="shared" si="73"/>
        <v>41958.25</v>
      </c>
      <c r="N807">
        <v>1420437600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77"/>
        <v>1180.2857142857142</v>
      </c>
      <c r="H808" s="6">
        <f t="shared" si="72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1">
        <f t="shared" si="73"/>
        <v>40973.25</v>
      </c>
      <c r="N808">
        <v>1332997200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77"/>
        <v>264</v>
      </c>
      <c r="H809" s="6">
        <f t="shared" si="72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1">
        <f t="shared" si="73"/>
        <v>43753.208333333328</v>
      </c>
      <c r="N809">
        <v>1574920800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77"/>
        <v>30.44230769230769</v>
      </c>
      <c r="H810" s="6">
        <f t="shared" si="72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1">
        <f t="shared" si="73"/>
        <v>42507.208333333328</v>
      </c>
      <c r="N810">
        <v>1464930000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77"/>
        <v>62.880681818181813</v>
      </c>
      <c r="H811" s="6">
        <f t="shared" si="72"/>
        <v>42</v>
      </c>
      <c r="I811">
        <v>2108</v>
      </c>
      <c r="J811" t="s">
        <v>98</v>
      </c>
      <c r="K811" t="s">
        <v>99</v>
      </c>
      <c r="L811">
        <v>1344920400</v>
      </c>
      <c r="M811" s="11">
        <f t="shared" si="73"/>
        <v>41135.208333333336</v>
      </c>
      <c r="N811">
        <v>1345006800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77"/>
        <v>193.125</v>
      </c>
      <c r="H812" s="6">
        <f t="shared" si="72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1">
        <f t="shared" si="73"/>
        <v>43067.25</v>
      </c>
      <c r="N812">
        <v>1512712800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77"/>
        <v>77.102702702702715</v>
      </c>
      <c r="H813" s="6">
        <f t="shared" si="72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1">
        <f t="shared" si="73"/>
        <v>42378.25</v>
      </c>
      <c r="N813">
        <v>1452492000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77"/>
        <v>225.52763819095478</v>
      </c>
      <c r="H814" s="6">
        <f t="shared" si="72"/>
        <v>48</v>
      </c>
      <c r="I814">
        <v>2805</v>
      </c>
      <c r="J814" t="s">
        <v>15</v>
      </c>
      <c r="K814" t="s">
        <v>16</v>
      </c>
      <c r="L814">
        <v>1523854800</v>
      </c>
      <c r="M814" s="11">
        <f t="shared" si="73"/>
        <v>43206.208333333328</v>
      </c>
      <c r="N814">
        <v>1524286800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77"/>
        <v>239.40625</v>
      </c>
      <c r="H815" s="6">
        <f t="shared" si="72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1">
        <f t="shared" si="73"/>
        <v>41148.208333333336</v>
      </c>
      <c r="N815">
        <v>1346907600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77"/>
        <v>92.1875</v>
      </c>
      <c r="H816" s="6">
        <f t="shared" si="72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1">
        <f t="shared" si="73"/>
        <v>42517.208333333328</v>
      </c>
      <c r="N816">
        <v>1464498000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77"/>
        <v>130.23333333333335</v>
      </c>
      <c r="H817" s="6">
        <f t="shared" si="72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1">
        <f t="shared" si="73"/>
        <v>43068.25</v>
      </c>
      <c r="N817">
        <v>1514181600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77"/>
        <v>615.21739130434787</v>
      </c>
      <c r="H818" s="6">
        <f t="shared" si="72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1">
        <f t="shared" si="73"/>
        <v>41680.25</v>
      </c>
      <c r="N818">
        <v>1392184800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77"/>
        <v>368.79532163742692</v>
      </c>
      <c r="H819" s="6">
        <f t="shared" si="72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1">
        <f t="shared" si="73"/>
        <v>43589.208333333328</v>
      </c>
      <c r="N819">
        <v>1559365200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77"/>
        <v>1094.8571428571429</v>
      </c>
      <c r="H820" s="6">
        <f t="shared" si="72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1">
        <f t="shared" si="73"/>
        <v>43486.25</v>
      </c>
      <c r="N820">
        <v>1549173600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77"/>
        <v>50.662921348314605</v>
      </c>
      <c r="H821" s="6">
        <f t="shared" si="72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1">
        <f t="shared" si="73"/>
        <v>41237.25</v>
      </c>
      <c r="N821">
        <v>1355032800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77"/>
        <v>800.6</v>
      </c>
      <c r="H822" s="6">
        <f t="shared" si="72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1">
        <f t="shared" si="73"/>
        <v>43310.208333333328</v>
      </c>
      <c r="N822">
        <v>1533963600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77"/>
        <v>291.28571428571428</v>
      </c>
      <c r="H823" s="6">
        <f t="shared" si="72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1">
        <f t="shared" si="73"/>
        <v>42794.25</v>
      </c>
      <c r="N823">
        <v>1489381200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77"/>
        <v>349.9666666666667</v>
      </c>
      <c r="H824" s="6">
        <f t="shared" si="72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1">
        <f t="shared" si="73"/>
        <v>41698.25</v>
      </c>
      <c r="N824">
        <v>1395032400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77"/>
        <v>357.07317073170731</v>
      </c>
      <c r="H825" s="6">
        <f t="shared" si="72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1">
        <f t="shared" si="73"/>
        <v>41892.208333333336</v>
      </c>
      <c r="N825">
        <v>1412485200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77"/>
        <v>126.48941176470588</v>
      </c>
      <c r="H826" s="6">
        <f t="shared" si="72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1">
        <f t="shared" si="73"/>
        <v>40348.208333333336</v>
      </c>
      <c r="N826">
        <v>1279688400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77"/>
        <v>387.5</v>
      </c>
      <c r="H827" s="6">
        <f t="shared" si="72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1">
        <f t="shared" si="73"/>
        <v>42941.208333333328</v>
      </c>
      <c r="N827">
        <v>1501995600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77"/>
        <v>457.03571428571428</v>
      </c>
      <c r="H828" s="6">
        <f t="shared" si="72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1">
        <f t="shared" si="73"/>
        <v>40525.25</v>
      </c>
      <c r="N828">
        <v>1294639200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77"/>
        <v>266.69565217391306</v>
      </c>
      <c r="H829" s="6">
        <f t="shared" si="72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1">
        <f t="shared" si="73"/>
        <v>40666.208333333336</v>
      </c>
      <c r="N829">
        <v>1305435600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77"/>
        <v>69</v>
      </c>
      <c r="H830" s="6">
        <f t="shared" si="72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1">
        <f t="shared" si="73"/>
        <v>43340.208333333328</v>
      </c>
      <c r="N830">
        <v>1537592400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77"/>
        <v>51.34375</v>
      </c>
      <c r="H831" s="6">
        <f t="shared" si="72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1">
        <f t="shared" si="73"/>
        <v>42164.208333333328</v>
      </c>
      <c r="N831">
        <v>1435122000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77"/>
        <v>1.1710526315789473</v>
      </c>
      <c r="H832" s="6">
        <f t="shared" si="72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1">
        <f t="shared" si="73"/>
        <v>43103.25</v>
      </c>
      <c r="N832">
        <v>1520056800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77"/>
        <v>108.97734294541709</v>
      </c>
      <c r="H833" s="6">
        <f t="shared" si="72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1">
        <f t="shared" si="73"/>
        <v>40994.208333333336</v>
      </c>
      <c r="N833">
        <v>1335675600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77"/>
        <v>315.17592592592592</v>
      </c>
      <c r="H834" s="6">
        <f t="shared" si="72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1">
        <f t="shared" si="73"/>
        <v>42299.208333333328</v>
      </c>
      <c r="N834">
        <v>1448431200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si="77"/>
        <v>157.69117647058823</v>
      </c>
      <c r="H835" s="6">
        <f t="shared" ref="H835:H898" si="78">IF(I835,E835/I835,"0")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1">
        <f t="shared" ref="M835:M898" si="79">(((L835/60)/60)/24+DATE(1970,1,1))</f>
        <v>40588.25</v>
      </c>
      <c r="N835">
        <v>1298613600</v>
      </c>
      <c r="O835" s="11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77"/>
        <v>153.8082191780822</v>
      </c>
      <c r="H836" s="6">
        <f t="shared" si="78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1">
        <f t="shared" si="79"/>
        <v>41448.208333333336</v>
      </c>
      <c r="N836">
        <v>1372482000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77"/>
        <v>89.738979118329468</v>
      </c>
      <c r="H837" s="6">
        <f t="shared" si="78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1">
        <f t="shared" si="79"/>
        <v>42063.25</v>
      </c>
      <c r="N837">
        <v>1425621600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ref="G838:G901" si="83">(E838/D838)*100</f>
        <v>75.135802469135797</v>
      </c>
      <c r="H838" s="6">
        <f t="shared" si="78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1">
        <f t="shared" si="79"/>
        <v>40214.25</v>
      </c>
      <c r="N838">
        <v>1266300000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83"/>
        <v>852.88135593220341</v>
      </c>
      <c r="H839" s="6">
        <f t="shared" si="78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1">
        <f t="shared" si="79"/>
        <v>40629.208333333336</v>
      </c>
      <c r="N839">
        <v>1305867600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83"/>
        <v>138.90625</v>
      </c>
      <c r="H840" s="6">
        <f t="shared" si="78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1">
        <f t="shared" si="79"/>
        <v>43370.208333333328</v>
      </c>
      <c r="N840">
        <v>1538802000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83"/>
        <v>190.18181818181819</v>
      </c>
      <c r="H841" s="6">
        <f t="shared" si="78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1">
        <f t="shared" si="79"/>
        <v>41715.208333333336</v>
      </c>
      <c r="N841">
        <v>1398920400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83"/>
        <v>100.24333619948409</v>
      </c>
      <c r="H842" s="6">
        <f t="shared" si="78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1">
        <f t="shared" si="79"/>
        <v>41836.208333333336</v>
      </c>
      <c r="N842">
        <v>1405659600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83"/>
        <v>142.75824175824175</v>
      </c>
      <c r="H843" s="6">
        <f t="shared" si="78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1">
        <f t="shared" si="79"/>
        <v>42419.25</v>
      </c>
      <c r="N843">
        <v>1457244000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83"/>
        <v>563.13333333333333</v>
      </c>
      <c r="H844" s="6">
        <f t="shared" si="78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1">
        <f t="shared" si="79"/>
        <v>43266.208333333328</v>
      </c>
      <c r="N844">
        <v>1529298000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83"/>
        <v>30.715909090909086</v>
      </c>
      <c r="H845" s="6">
        <f t="shared" si="78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1">
        <f t="shared" si="79"/>
        <v>43338.208333333328</v>
      </c>
      <c r="N845">
        <v>1535778000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83"/>
        <v>99.39772727272728</v>
      </c>
      <c r="H846" s="6">
        <f t="shared" si="78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1">
        <f t="shared" si="79"/>
        <v>40930.25</v>
      </c>
      <c r="N846">
        <v>1327471200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83"/>
        <v>197.54935622317598</v>
      </c>
      <c r="H847" s="6">
        <f t="shared" si="78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1">
        <f t="shared" si="79"/>
        <v>43235.208333333328</v>
      </c>
      <c r="N847">
        <v>1529557200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83"/>
        <v>508.5</v>
      </c>
      <c r="H848" s="6">
        <f t="shared" si="78"/>
        <v>105.9375</v>
      </c>
      <c r="I848">
        <v>48</v>
      </c>
      <c r="J848" t="s">
        <v>21</v>
      </c>
      <c r="K848" t="s">
        <v>22</v>
      </c>
      <c r="L848">
        <v>1532149200</v>
      </c>
      <c r="M848" s="11">
        <f t="shared" si="79"/>
        <v>43302.208333333328</v>
      </c>
      <c r="N848">
        <v>1535259600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83"/>
        <v>237.74468085106383</v>
      </c>
      <c r="H849" s="6">
        <f t="shared" si="78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1">
        <f t="shared" si="79"/>
        <v>43107.25</v>
      </c>
      <c r="N849">
        <v>1515564000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83"/>
        <v>338.46875</v>
      </c>
      <c r="H850" s="6">
        <f t="shared" si="78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1">
        <f t="shared" si="79"/>
        <v>40341.208333333336</v>
      </c>
      <c r="N850">
        <v>1277096400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83"/>
        <v>133.08955223880596</v>
      </c>
      <c r="H851" s="6">
        <f t="shared" si="78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1">
        <f t="shared" si="79"/>
        <v>40948.25</v>
      </c>
      <c r="N851">
        <v>1329026400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83"/>
        <v>1</v>
      </c>
      <c r="H852" s="6">
        <f t="shared" si="78"/>
        <v>1</v>
      </c>
      <c r="I852">
        <v>1</v>
      </c>
      <c r="J852" t="s">
        <v>21</v>
      </c>
      <c r="K852" t="s">
        <v>22</v>
      </c>
      <c r="L852">
        <v>1321682400</v>
      </c>
      <c r="M852" s="11">
        <f t="shared" si="79"/>
        <v>40866.25</v>
      </c>
      <c r="N852">
        <v>1322978400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83"/>
        <v>207.79999999999998</v>
      </c>
      <c r="H853" s="6">
        <f t="shared" si="78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1">
        <f t="shared" si="79"/>
        <v>41031.208333333336</v>
      </c>
      <c r="N853">
        <v>1338786000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83"/>
        <v>51.122448979591837</v>
      </c>
      <c r="H854" s="6">
        <f t="shared" si="78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1">
        <f t="shared" si="79"/>
        <v>40740.208333333336</v>
      </c>
      <c r="N854">
        <v>1311656400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83"/>
        <v>652.05847953216369</v>
      </c>
      <c r="H855" s="6">
        <f t="shared" si="78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1">
        <f t="shared" si="79"/>
        <v>40714.208333333336</v>
      </c>
      <c r="N855">
        <v>1308978000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83"/>
        <v>113.63099415204678</v>
      </c>
      <c r="H856" s="6">
        <f t="shared" si="78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1">
        <f t="shared" si="79"/>
        <v>43787.25</v>
      </c>
      <c r="N856">
        <v>1576389600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83"/>
        <v>102.37606837606839</v>
      </c>
      <c r="H857" s="6">
        <f t="shared" si="78"/>
        <v>53</v>
      </c>
      <c r="I857">
        <v>452</v>
      </c>
      <c r="J857" t="s">
        <v>26</v>
      </c>
      <c r="K857" t="s">
        <v>27</v>
      </c>
      <c r="L857">
        <v>1308373200</v>
      </c>
      <c r="M857" s="11">
        <f t="shared" si="79"/>
        <v>40712.208333333336</v>
      </c>
      <c r="N857">
        <v>1311051600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83"/>
        <v>356.58333333333331</v>
      </c>
      <c r="H858" s="6">
        <f t="shared" si="78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1">
        <f t="shared" si="79"/>
        <v>41023.208333333336</v>
      </c>
      <c r="N858">
        <v>1336712400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83"/>
        <v>139.86792452830187</v>
      </c>
      <c r="H859" s="6">
        <f t="shared" si="78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1">
        <f t="shared" si="79"/>
        <v>40944.25</v>
      </c>
      <c r="N859">
        <v>1330408800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83"/>
        <v>69.45</v>
      </c>
      <c r="H860" s="6">
        <f t="shared" si="78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1">
        <f t="shared" si="79"/>
        <v>43211.208333333328</v>
      </c>
      <c r="N860">
        <v>1524891600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83"/>
        <v>35.534246575342465</v>
      </c>
      <c r="H861" s="6">
        <f t="shared" si="78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1">
        <f t="shared" si="79"/>
        <v>41334.25</v>
      </c>
      <c r="N861">
        <v>1363669200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83"/>
        <v>251.65</v>
      </c>
      <c r="H862" s="6">
        <f t="shared" si="78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1">
        <f t="shared" si="79"/>
        <v>43515.25</v>
      </c>
      <c r="N862">
        <v>1551420000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83"/>
        <v>105.87500000000001</v>
      </c>
      <c r="H863" s="6">
        <f t="shared" si="78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1">
        <f t="shared" si="79"/>
        <v>40258.208333333336</v>
      </c>
      <c r="N863">
        <v>1269838800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83"/>
        <v>187.42857142857144</v>
      </c>
      <c r="H864" s="6">
        <f t="shared" si="78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1">
        <f t="shared" si="79"/>
        <v>40756.208333333336</v>
      </c>
      <c r="N864">
        <v>1312520400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83"/>
        <v>386.78571428571428</v>
      </c>
      <c r="H865" s="6">
        <f t="shared" si="78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1">
        <f t="shared" si="79"/>
        <v>42172.208333333328</v>
      </c>
      <c r="N865">
        <v>1436504400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83"/>
        <v>347.07142857142856</v>
      </c>
      <c r="H866" s="6">
        <f t="shared" si="78"/>
        <v>97.18</v>
      </c>
      <c r="I866">
        <v>150</v>
      </c>
      <c r="J866" t="s">
        <v>21</v>
      </c>
      <c r="K866" t="s">
        <v>22</v>
      </c>
      <c r="L866">
        <v>1471582800</v>
      </c>
      <c r="M866" s="11">
        <f t="shared" si="79"/>
        <v>42601.208333333328</v>
      </c>
      <c r="N866">
        <v>1472014800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83"/>
        <v>185.82098765432099</v>
      </c>
      <c r="H867" s="6">
        <f t="shared" si="78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1">
        <f t="shared" si="79"/>
        <v>41897.208333333336</v>
      </c>
      <c r="N867">
        <v>1411534800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83"/>
        <v>43.241247264770237</v>
      </c>
      <c r="H868" s="6">
        <f t="shared" si="78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1">
        <f t="shared" si="79"/>
        <v>40671.208333333336</v>
      </c>
      <c r="N868">
        <v>1304917200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83"/>
        <v>162.4375</v>
      </c>
      <c r="H869" s="6">
        <f t="shared" si="78"/>
        <v>25.99</v>
      </c>
      <c r="I869">
        <v>300</v>
      </c>
      <c r="J869" t="s">
        <v>21</v>
      </c>
      <c r="K869" t="s">
        <v>22</v>
      </c>
      <c r="L869">
        <v>1539061200</v>
      </c>
      <c r="M869" s="11">
        <f t="shared" si="79"/>
        <v>43382.208333333328</v>
      </c>
      <c r="N869">
        <v>1539579600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83"/>
        <v>184.84285714285716</v>
      </c>
      <c r="H870" s="6">
        <f t="shared" si="78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1">
        <f t="shared" si="79"/>
        <v>41559.208333333336</v>
      </c>
      <c r="N870">
        <v>1382504400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83"/>
        <v>23.703520691785052</v>
      </c>
      <c r="H871" s="6">
        <f t="shared" si="78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1">
        <f t="shared" si="79"/>
        <v>40350.208333333336</v>
      </c>
      <c r="N871">
        <v>1278306000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83"/>
        <v>89.870129870129873</v>
      </c>
      <c r="H872" s="6">
        <f t="shared" si="78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1">
        <f t="shared" si="79"/>
        <v>42240.208333333328</v>
      </c>
      <c r="N872">
        <v>1442552400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83"/>
        <v>272.6041958041958</v>
      </c>
      <c r="H873" s="6">
        <f t="shared" si="78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1">
        <f t="shared" si="79"/>
        <v>43040.208333333328</v>
      </c>
      <c r="N873">
        <v>1511071200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83"/>
        <v>170.04255319148936</v>
      </c>
      <c r="H874" s="6">
        <f t="shared" si="78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1">
        <f t="shared" si="79"/>
        <v>43346.208333333328</v>
      </c>
      <c r="N874">
        <v>1536382800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83"/>
        <v>188.28503562945369</v>
      </c>
      <c r="H875" s="6">
        <f t="shared" si="78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1">
        <f t="shared" si="79"/>
        <v>41647.25</v>
      </c>
      <c r="N875">
        <v>1389592800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83"/>
        <v>346.93532338308455</v>
      </c>
      <c r="H876" s="6">
        <f t="shared" si="78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1">
        <f t="shared" si="79"/>
        <v>40291.208333333336</v>
      </c>
      <c r="N876">
        <v>1275282000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83"/>
        <v>69.177215189873422</v>
      </c>
      <c r="H877" s="6">
        <f t="shared" si="78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1">
        <f t="shared" si="79"/>
        <v>40556.25</v>
      </c>
      <c r="N877">
        <v>1294984800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83"/>
        <v>25.433734939759034</v>
      </c>
      <c r="H878" s="6">
        <f t="shared" si="78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1">
        <f t="shared" si="79"/>
        <v>43624.208333333328</v>
      </c>
      <c r="N878">
        <v>1562043600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83"/>
        <v>77.400977995110026</v>
      </c>
      <c r="H879" s="6">
        <f t="shared" si="78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1">
        <f t="shared" si="79"/>
        <v>42577.208333333328</v>
      </c>
      <c r="N879">
        <v>1469595600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83"/>
        <v>37.481481481481481</v>
      </c>
      <c r="H880" s="6">
        <f t="shared" si="78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1">
        <f t="shared" si="79"/>
        <v>43845.25</v>
      </c>
      <c r="N880">
        <v>1581141600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83"/>
        <v>543.79999999999995</v>
      </c>
      <c r="H881" s="6">
        <f t="shared" si="78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1">
        <f t="shared" si="79"/>
        <v>42788.25</v>
      </c>
      <c r="N881">
        <v>1488520800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83"/>
        <v>228.52189349112427</v>
      </c>
      <c r="H882" s="6">
        <f t="shared" si="78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1">
        <f t="shared" si="79"/>
        <v>43667.208333333328</v>
      </c>
      <c r="N882">
        <v>1563858000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83"/>
        <v>38.948339483394832</v>
      </c>
      <c r="H883" s="6">
        <f t="shared" si="78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1">
        <f t="shared" si="79"/>
        <v>42194.208333333328</v>
      </c>
      <c r="N883">
        <v>1438923600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83"/>
        <v>370</v>
      </c>
      <c r="H884" s="6">
        <f t="shared" si="78"/>
        <v>37</v>
      </c>
      <c r="I884">
        <v>80</v>
      </c>
      <c r="J884" t="s">
        <v>21</v>
      </c>
      <c r="K884" t="s">
        <v>22</v>
      </c>
      <c r="L884">
        <v>1421820000</v>
      </c>
      <c r="M884" s="11">
        <f t="shared" si="79"/>
        <v>42025.25</v>
      </c>
      <c r="N884">
        <v>1422165600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83"/>
        <v>237.91176470588232</v>
      </c>
      <c r="H885" s="6">
        <f t="shared" si="78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1">
        <f t="shared" si="79"/>
        <v>40323.208333333336</v>
      </c>
      <c r="N885">
        <v>1277874000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83"/>
        <v>64.036299765807954</v>
      </c>
      <c r="H886" s="6">
        <f t="shared" si="78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1">
        <f t="shared" si="79"/>
        <v>41763.208333333336</v>
      </c>
      <c r="N886">
        <v>1399352400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83"/>
        <v>118.27777777777777</v>
      </c>
      <c r="H887" s="6">
        <f t="shared" si="78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1">
        <f t="shared" si="79"/>
        <v>40335.208333333336</v>
      </c>
      <c r="N887">
        <v>1279083600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83"/>
        <v>84.824037184594957</v>
      </c>
      <c r="H888" s="6">
        <f t="shared" si="78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1">
        <f t="shared" si="79"/>
        <v>40416.208333333336</v>
      </c>
      <c r="N888">
        <v>1284354000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83"/>
        <v>29.346153846153843</v>
      </c>
      <c r="H889" s="6">
        <f t="shared" si="78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1">
        <f t="shared" si="79"/>
        <v>42202.208333333328</v>
      </c>
      <c r="N889">
        <v>1441170000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83"/>
        <v>209.89655172413794</v>
      </c>
      <c r="H890" s="6">
        <f t="shared" si="78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1">
        <f t="shared" si="79"/>
        <v>42836.208333333328</v>
      </c>
      <c r="N890">
        <v>1493528400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83"/>
        <v>169.78571428571431</v>
      </c>
      <c r="H891" s="6">
        <f t="shared" si="78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1">
        <f t="shared" si="79"/>
        <v>41710.208333333336</v>
      </c>
      <c r="N891">
        <v>1395205200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83"/>
        <v>115.95907738095239</v>
      </c>
      <c r="H892" s="6">
        <f t="shared" si="78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1">
        <f t="shared" si="79"/>
        <v>43640.208333333328</v>
      </c>
      <c r="N892">
        <v>1561438800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83"/>
        <v>258.59999999999997</v>
      </c>
      <c r="H893" s="6">
        <f t="shared" si="78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1">
        <f t="shared" si="79"/>
        <v>40880.25</v>
      </c>
      <c r="N893">
        <v>1326693600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83"/>
        <v>230.58333333333331</v>
      </c>
      <c r="H894" s="6">
        <f t="shared" si="78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1">
        <f t="shared" si="79"/>
        <v>40319.208333333336</v>
      </c>
      <c r="N894">
        <v>1277960400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83"/>
        <v>128.21428571428572</v>
      </c>
      <c r="H895" s="6">
        <f t="shared" si="78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1">
        <f t="shared" si="79"/>
        <v>42170.208333333328</v>
      </c>
      <c r="N895">
        <v>1434690000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83"/>
        <v>188.70588235294116</v>
      </c>
      <c r="H896" s="6">
        <f t="shared" si="78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1">
        <f t="shared" si="79"/>
        <v>41466.208333333336</v>
      </c>
      <c r="N896">
        <v>1376110800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83"/>
        <v>6.9511889862327907</v>
      </c>
      <c r="H897" s="6">
        <f t="shared" si="78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1">
        <f t="shared" si="79"/>
        <v>43134.25</v>
      </c>
      <c r="N897">
        <v>1518415200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83"/>
        <v>774.43434343434342</v>
      </c>
      <c r="H898" s="6">
        <f t="shared" si="78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1">
        <f t="shared" si="79"/>
        <v>40738.208333333336</v>
      </c>
      <c r="N898">
        <v>1310878800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si="83"/>
        <v>27.693181818181817</v>
      </c>
      <c r="H899" s="6">
        <f t="shared" ref="H899:H962" si="84">IF(I899,E899/I899,"0")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1">
        <f t="shared" ref="M899:M962" si="85">(((L899/60)/60)/24+DATE(1970,1,1))</f>
        <v>43583.208333333328</v>
      </c>
      <c r="N899">
        <v>1556600400</v>
      </c>
      <c r="O899" s="11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83"/>
        <v>52.479620323841424</v>
      </c>
      <c r="H900" s="6">
        <f t="shared" si="84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1">
        <f t="shared" si="85"/>
        <v>43815.25</v>
      </c>
      <c r="N900">
        <v>1576994400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83"/>
        <v>407.09677419354841</v>
      </c>
      <c r="H901" s="6">
        <f t="shared" si="84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1">
        <f t="shared" si="85"/>
        <v>41554.208333333336</v>
      </c>
      <c r="N901">
        <v>1382677200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ref="G902:G965" si="89">(E902/D902)*100</f>
        <v>2</v>
      </c>
      <c r="H902" s="6">
        <f t="shared" si="84"/>
        <v>2</v>
      </c>
      <c r="I902">
        <v>1</v>
      </c>
      <c r="J902" t="s">
        <v>21</v>
      </c>
      <c r="K902" t="s">
        <v>22</v>
      </c>
      <c r="L902">
        <v>1411102800</v>
      </c>
      <c r="M902" s="11">
        <f t="shared" si="85"/>
        <v>41901.208333333336</v>
      </c>
      <c r="N902">
        <v>1411189200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89"/>
        <v>156.17857142857144</v>
      </c>
      <c r="H903" s="6">
        <f t="shared" si="84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1">
        <f t="shared" si="85"/>
        <v>43298.208333333328</v>
      </c>
      <c r="N903">
        <v>1534654800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89"/>
        <v>252.42857142857144</v>
      </c>
      <c r="H904" s="6">
        <f t="shared" si="84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1">
        <f t="shared" si="85"/>
        <v>42399.25</v>
      </c>
      <c r="N904">
        <v>1457762400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89"/>
        <v>1.729268292682927</v>
      </c>
      <c r="H905" s="6">
        <f t="shared" si="84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1">
        <f t="shared" si="85"/>
        <v>41034.208333333336</v>
      </c>
      <c r="N905">
        <v>1337490000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89"/>
        <v>12.230769230769232</v>
      </c>
      <c r="H906" s="6">
        <f t="shared" si="84"/>
        <v>49.6875</v>
      </c>
      <c r="I906">
        <v>16</v>
      </c>
      <c r="J906" t="s">
        <v>21</v>
      </c>
      <c r="K906" t="s">
        <v>22</v>
      </c>
      <c r="L906">
        <v>1349326800</v>
      </c>
      <c r="M906" s="11">
        <f t="shared" si="85"/>
        <v>41186.208333333336</v>
      </c>
      <c r="N906">
        <v>1349672400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89"/>
        <v>163.98734177215189</v>
      </c>
      <c r="H907" s="6">
        <f t="shared" si="84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1">
        <f t="shared" si="85"/>
        <v>41536.208333333336</v>
      </c>
      <c r="N907">
        <v>1379826000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89"/>
        <v>162.98181818181817</v>
      </c>
      <c r="H908" s="6">
        <f t="shared" si="84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1">
        <f t="shared" si="85"/>
        <v>42868.208333333328</v>
      </c>
      <c r="N908">
        <v>1497762000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89"/>
        <v>20.252747252747252</v>
      </c>
      <c r="H909" s="6">
        <f t="shared" si="84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1">
        <f t="shared" si="85"/>
        <v>40660.208333333336</v>
      </c>
      <c r="N909">
        <v>1304485200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89"/>
        <v>319.24083769633506</v>
      </c>
      <c r="H910" s="6">
        <f t="shared" si="84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1">
        <f t="shared" si="85"/>
        <v>41031.208333333336</v>
      </c>
      <c r="N910">
        <v>1336885200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89"/>
        <v>478.94444444444446</v>
      </c>
      <c r="H911" s="6">
        <f t="shared" si="84"/>
        <v>107.7625</v>
      </c>
      <c r="I911">
        <v>80</v>
      </c>
      <c r="J911" t="s">
        <v>15</v>
      </c>
      <c r="K911" t="s">
        <v>16</v>
      </c>
      <c r="L911">
        <v>1528088400</v>
      </c>
      <c r="M911" s="11">
        <f t="shared" si="85"/>
        <v>43255.208333333328</v>
      </c>
      <c r="N911">
        <v>1530421200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89"/>
        <v>19.556634304207122</v>
      </c>
      <c r="H912" s="6">
        <f t="shared" si="84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1">
        <f t="shared" si="85"/>
        <v>42026.25</v>
      </c>
      <c r="N912">
        <v>1421992800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89"/>
        <v>198.94827586206895</v>
      </c>
      <c r="H913" s="6">
        <f t="shared" si="84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1">
        <f t="shared" si="85"/>
        <v>43717.208333333328</v>
      </c>
      <c r="N913">
        <v>1568178000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89"/>
        <v>795</v>
      </c>
      <c r="H914" s="6">
        <f t="shared" si="84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1">
        <f t="shared" si="85"/>
        <v>41157.208333333336</v>
      </c>
      <c r="N914">
        <v>1347944400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89"/>
        <v>50.621082621082621</v>
      </c>
      <c r="H915" s="6">
        <f t="shared" si="84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1">
        <f t="shared" si="85"/>
        <v>43597.208333333328</v>
      </c>
      <c r="N915">
        <v>1558760400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89"/>
        <v>57.4375</v>
      </c>
      <c r="H916" s="6">
        <f t="shared" si="84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1">
        <f t="shared" si="85"/>
        <v>41490.208333333336</v>
      </c>
      <c r="N916">
        <v>1376629200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89"/>
        <v>155.62827640984909</v>
      </c>
      <c r="H917" s="6">
        <f t="shared" si="84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1">
        <f t="shared" si="85"/>
        <v>42976.208333333328</v>
      </c>
      <c r="N917">
        <v>1504760400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89"/>
        <v>36.297297297297298</v>
      </c>
      <c r="H918" s="6">
        <f t="shared" si="84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1">
        <f t="shared" si="85"/>
        <v>41991.25</v>
      </c>
      <c r="N918">
        <v>1419660000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89"/>
        <v>58.25</v>
      </c>
      <c r="H919" s="6">
        <f t="shared" si="84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1">
        <f t="shared" si="85"/>
        <v>40722.208333333336</v>
      </c>
      <c r="N919">
        <v>1311310800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89"/>
        <v>237.39473684210526</v>
      </c>
      <c r="H920" s="6">
        <f t="shared" si="84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1">
        <f t="shared" si="85"/>
        <v>41117.208333333336</v>
      </c>
      <c r="N920">
        <v>1344315600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89"/>
        <v>58.75</v>
      </c>
      <c r="H921" s="6">
        <f t="shared" si="84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1">
        <f t="shared" si="85"/>
        <v>43022.208333333328</v>
      </c>
      <c r="N921">
        <v>1510725600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89"/>
        <v>182.56603773584905</v>
      </c>
      <c r="H922" s="6">
        <f t="shared" si="84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1">
        <f t="shared" si="85"/>
        <v>43503.25</v>
      </c>
      <c r="N922">
        <v>1551247200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89"/>
        <v>0.75436408977556113</v>
      </c>
      <c r="H923" s="6">
        <f t="shared" si="84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1">
        <f t="shared" si="85"/>
        <v>40951.25</v>
      </c>
      <c r="N923">
        <v>1330236000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89"/>
        <v>175.95330739299609</v>
      </c>
      <c r="H924" s="6">
        <f t="shared" si="84"/>
        <v>40</v>
      </c>
      <c r="I924">
        <v>2261</v>
      </c>
      <c r="J924" t="s">
        <v>21</v>
      </c>
      <c r="K924" t="s">
        <v>22</v>
      </c>
      <c r="L924">
        <v>1544335200</v>
      </c>
      <c r="M924" s="11">
        <f t="shared" si="85"/>
        <v>43443.25</v>
      </c>
      <c r="N924">
        <v>1545112800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89"/>
        <v>237.88235294117646</v>
      </c>
      <c r="H925" s="6">
        <f t="shared" si="84"/>
        <v>101.1</v>
      </c>
      <c r="I925">
        <v>40</v>
      </c>
      <c r="J925" t="s">
        <v>21</v>
      </c>
      <c r="K925" t="s">
        <v>22</v>
      </c>
      <c r="L925">
        <v>1279083600</v>
      </c>
      <c r="M925" s="11">
        <f t="shared" si="85"/>
        <v>40373.208333333336</v>
      </c>
      <c r="N925">
        <v>1279170000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89"/>
        <v>488.05076142131981</v>
      </c>
      <c r="H926" s="6">
        <f t="shared" si="84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1">
        <f t="shared" si="85"/>
        <v>43769.208333333328</v>
      </c>
      <c r="N926">
        <v>1573452000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89"/>
        <v>224.06666666666669</v>
      </c>
      <c r="H927" s="6">
        <f t="shared" si="84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1">
        <f t="shared" si="85"/>
        <v>43000.208333333328</v>
      </c>
      <c r="N927">
        <v>1507093200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89"/>
        <v>18.126436781609197</v>
      </c>
      <c r="H928" s="6">
        <f t="shared" si="84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1">
        <f t="shared" si="85"/>
        <v>42502.208333333328</v>
      </c>
      <c r="N928">
        <v>1463374800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89"/>
        <v>45.847222222222221</v>
      </c>
      <c r="H929" s="6">
        <f t="shared" si="84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1">
        <f t="shared" si="85"/>
        <v>41102.208333333336</v>
      </c>
      <c r="N929">
        <v>1344574800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89"/>
        <v>117.31541218637993</v>
      </c>
      <c r="H930" s="6">
        <f t="shared" si="84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1">
        <f t="shared" si="85"/>
        <v>41637.25</v>
      </c>
      <c r="N930">
        <v>1389074400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89"/>
        <v>217.30909090909088</v>
      </c>
      <c r="H931" s="6">
        <f t="shared" si="84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1">
        <f t="shared" si="85"/>
        <v>42858.208333333328</v>
      </c>
      <c r="N931">
        <v>1494997200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89"/>
        <v>112.28571428571428</v>
      </c>
      <c r="H932" s="6">
        <f t="shared" si="84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1">
        <f t="shared" si="85"/>
        <v>42060.25</v>
      </c>
      <c r="N932">
        <v>1425448800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89"/>
        <v>72.51898734177216</v>
      </c>
      <c r="H933" s="6">
        <f t="shared" si="84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1">
        <f t="shared" si="85"/>
        <v>41818.208333333336</v>
      </c>
      <c r="N933">
        <v>1404104400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89"/>
        <v>212.30434782608697</v>
      </c>
      <c r="H934" s="6">
        <f t="shared" si="84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1">
        <f t="shared" si="85"/>
        <v>41709.208333333336</v>
      </c>
      <c r="N934">
        <v>1394773200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89"/>
        <v>239.74657534246577</v>
      </c>
      <c r="H935" s="6">
        <f t="shared" si="84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1">
        <f t="shared" si="85"/>
        <v>41372.208333333336</v>
      </c>
      <c r="N935">
        <v>1366520400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89"/>
        <v>181.93548387096774</v>
      </c>
      <c r="H936" s="6">
        <f t="shared" si="84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1">
        <f t="shared" si="85"/>
        <v>42422.25</v>
      </c>
      <c r="N936">
        <v>1456639200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89"/>
        <v>164.13114754098362</v>
      </c>
      <c r="H937" s="6">
        <f t="shared" si="84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1">
        <f t="shared" si="85"/>
        <v>42209.208333333328</v>
      </c>
      <c r="N937">
        <v>1438318800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89"/>
        <v>1.6375968992248062</v>
      </c>
      <c r="H938" s="6">
        <f t="shared" si="84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1">
        <f t="shared" si="85"/>
        <v>43668.208333333328</v>
      </c>
      <c r="N938">
        <v>1564030800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89"/>
        <v>49.64385964912281</v>
      </c>
      <c r="H939" s="6">
        <f t="shared" si="84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1">
        <f t="shared" si="85"/>
        <v>42334.25</v>
      </c>
      <c r="N939">
        <v>1449295200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89"/>
        <v>109.70652173913042</v>
      </c>
      <c r="H940" s="6">
        <f t="shared" si="84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1">
        <f t="shared" si="85"/>
        <v>43263.208333333328</v>
      </c>
      <c r="N940">
        <v>1531890000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89"/>
        <v>49.217948717948715</v>
      </c>
      <c r="H941" s="6">
        <f t="shared" si="84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1">
        <f t="shared" si="85"/>
        <v>40670.208333333336</v>
      </c>
      <c r="N941">
        <v>1306213200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89"/>
        <v>62.232323232323225</v>
      </c>
      <c r="H942" s="6">
        <f t="shared" si="84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1">
        <f t="shared" si="85"/>
        <v>41244.25</v>
      </c>
      <c r="N942">
        <v>1356242400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89"/>
        <v>13.05813953488372</v>
      </c>
      <c r="H943" s="6">
        <f t="shared" si="84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1">
        <f t="shared" si="85"/>
        <v>40552.25</v>
      </c>
      <c r="N943">
        <v>1297576800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89"/>
        <v>64.635416666666671</v>
      </c>
      <c r="H944" s="6">
        <f t="shared" si="84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1">
        <f t="shared" si="85"/>
        <v>40568.25</v>
      </c>
      <c r="N944">
        <v>1296194400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89"/>
        <v>159.58666666666667</v>
      </c>
      <c r="H945" s="6">
        <f t="shared" si="84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1">
        <f t="shared" si="85"/>
        <v>41906.208333333336</v>
      </c>
      <c r="N945">
        <v>1414558800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89"/>
        <v>81.42</v>
      </c>
      <c r="H946" s="6">
        <f t="shared" si="84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1">
        <f t="shared" si="85"/>
        <v>42776.25</v>
      </c>
      <c r="N946">
        <v>1488348000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89"/>
        <v>32.444767441860463</v>
      </c>
      <c r="H947" s="6">
        <f t="shared" si="84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1">
        <f t="shared" si="85"/>
        <v>41004.208333333336</v>
      </c>
      <c r="N947">
        <v>1334898000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89"/>
        <v>9.9141184124918666</v>
      </c>
      <c r="H948" s="6">
        <f t="shared" si="84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1">
        <f t="shared" si="85"/>
        <v>40710.208333333336</v>
      </c>
      <c r="N948">
        <v>1308373200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89"/>
        <v>26.694444444444443</v>
      </c>
      <c r="H949" s="6">
        <f t="shared" si="84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1">
        <f t="shared" si="85"/>
        <v>41908.208333333336</v>
      </c>
      <c r="N949">
        <v>1412312400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89"/>
        <v>62.957446808510639</v>
      </c>
      <c r="H950" s="6">
        <f t="shared" si="84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1">
        <f t="shared" si="85"/>
        <v>41985.25</v>
      </c>
      <c r="N950">
        <v>1419228000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89"/>
        <v>161.35593220338984</v>
      </c>
      <c r="H951" s="6">
        <f t="shared" si="84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1">
        <f t="shared" si="85"/>
        <v>42112.208333333328</v>
      </c>
      <c r="N951">
        <v>1430974800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89"/>
        <v>5</v>
      </c>
      <c r="H952" s="6">
        <f t="shared" si="84"/>
        <v>5</v>
      </c>
      <c r="I952">
        <v>1</v>
      </c>
      <c r="J952" t="s">
        <v>21</v>
      </c>
      <c r="K952" t="s">
        <v>22</v>
      </c>
      <c r="L952">
        <v>1555390800</v>
      </c>
      <c r="M952" s="11">
        <f t="shared" si="85"/>
        <v>43571.208333333328</v>
      </c>
      <c r="N952">
        <v>1555822800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89"/>
        <v>1096.9379310344827</v>
      </c>
      <c r="H953" s="6">
        <f t="shared" si="84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1">
        <f t="shared" si="85"/>
        <v>42730.25</v>
      </c>
      <c r="N953">
        <v>1482818400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89"/>
        <v>70.094158075601371</v>
      </c>
      <c r="H954" s="6">
        <f t="shared" si="84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1">
        <f t="shared" si="85"/>
        <v>42591.208333333328</v>
      </c>
      <c r="N954">
        <v>1471928400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89"/>
        <v>60</v>
      </c>
      <c r="H955" s="6">
        <f t="shared" si="84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1">
        <f t="shared" si="85"/>
        <v>42358.25</v>
      </c>
      <c r="N955">
        <v>1453701600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89"/>
        <v>367.0985915492958</v>
      </c>
      <c r="H956" s="6">
        <f t="shared" si="84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1">
        <f t="shared" si="85"/>
        <v>41174.208333333336</v>
      </c>
      <c r="N956">
        <v>1350363600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89"/>
        <v>1109</v>
      </c>
      <c r="H957" s="6">
        <f t="shared" si="84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1">
        <f t="shared" si="85"/>
        <v>41238.25</v>
      </c>
      <c r="N957">
        <v>1353996000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89"/>
        <v>19.028784648187631</v>
      </c>
      <c r="H958" s="6">
        <f t="shared" si="84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1">
        <f t="shared" si="85"/>
        <v>42360.25</v>
      </c>
      <c r="N958">
        <v>1451109600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89"/>
        <v>126.87755102040816</v>
      </c>
      <c r="H959" s="6">
        <f t="shared" si="84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1">
        <f t="shared" si="85"/>
        <v>40955.25</v>
      </c>
      <c r="N959">
        <v>1329631200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89"/>
        <v>734.63636363636363</v>
      </c>
      <c r="H960" s="6">
        <f t="shared" si="84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1">
        <f t="shared" si="85"/>
        <v>40350.208333333336</v>
      </c>
      <c r="N960">
        <v>1278997200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89"/>
        <v>4.5731034482758623</v>
      </c>
      <c r="H961" s="6">
        <f t="shared" si="84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1">
        <f t="shared" si="85"/>
        <v>40357.208333333336</v>
      </c>
      <c r="N961">
        <v>1280120400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89"/>
        <v>85.054545454545448</v>
      </c>
      <c r="H962" s="6">
        <f t="shared" si="84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1">
        <f t="shared" si="85"/>
        <v>42408.25</v>
      </c>
      <c r="N962">
        <v>1458104400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si="89"/>
        <v>119.29824561403508</v>
      </c>
      <c r="H963" s="6">
        <f t="shared" ref="H963:H1001" si="90">IF(I963,E963/I963,"0")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1">
        <f t="shared" ref="M963:M1001" si="91">(((L963/60)/60)/24+DATE(1970,1,1))</f>
        <v>40591.25</v>
      </c>
      <c r="N963">
        <v>1298268000</v>
      </c>
      <c r="O963" s="11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89"/>
        <v>296.02777777777777</v>
      </c>
      <c r="H964" s="6">
        <f t="shared" si="90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1">
        <f t="shared" si="91"/>
        <v>41592.25</v>
      </c>
      <c r="N964">
        <v>1386223200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89"/>
        <v>84.694915254237287</v>
      </c>
      <c r="H965" s="6">
        <f t="shared" si="90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1">
        <f t="shared" si="91"/>
        <v>40607.25</v>
      </c>
      <c r="N965">
        <v>1299823200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ref="G966:G1001" si="95">(E966/D966)*100</f>
        <v>355.7837837837838</v>
      </c>
      <c r="H966" s="6">
        <f t="shared" si="90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1">
        <f t="shared" si="91"/>
        <v>42135.208333333328</v>
      </c>
      <c r="N966">
        <v>1431752400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95"/>
        <v>386.40909090909093</v>
      </c>
      <c r="H967" s="6">
        <f t="shared" si="90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1">
        <f t="shared" si="91"/>
        <v>40203.25</v>
      </c>
      <c r="N967">
        <v>1267855200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95"/>
        <v>792.23529411764707</v>
      </c>
      <c r="H968" s="6">
        <f t="shared" si="90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1">
        <f t="shared" si="91"/>
        <v>42901.208333333328</v>
      </c>
      <c r="N968">
        <v>1497675600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95"/>
        <v>137.03393665158373</v>
      </c>
      <c r="H969" s="6">
        <f t="shared" si="90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1">
        <f t="shared" si="91"/>
        <v>41005.208333333336</v>
      </c>
      <c r="N969">
        <v>1336885200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95"/>
        <v>338.20833333333337</v>
      </c>
      <c r="H970" s="6">
        <f t="shared" si="90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1">
        <f t="shared" si="91"/>
        <v>40544.25</v>
      </c>
      <c r="N970">
        <v>1295157600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95"/>
        <v>108.22784810126582</v>
      </c>
      <c r="H971" s="6">
        <f t="shared" si="90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1">
        <f t="shared" si="91"/>
        <v>43821.25</v>
      </c>
      <c r="N971">
        <v>1577599200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95"/>
        <v>60.757639620653315</v>
      </c>
      <c r="H972" s="6">
        <f t="shared" si="90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1">
        <f t="shared" si="91"/>
        <v>40672.208333333336</v>
      </c>
      <c r="N972">
        <v>1305003600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95"/>
        <v>27.725490196078432</v>
      </c>
      <c r="H973" s="6">
        <f t="shared" si="90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1">
        <f t="shared" si="91"/>
        <v>41555.208333333336</v>
      </c>
      <c r="N973">
        <v>1381726800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95"/>
        <v>228.3934426229508</v>
      </c>
      <c r="H974" s="6">
        <f t="shared" si="90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1">
        <f t="shared" si="91"/>
        <v>41792.208333333336</v>
      </c>
      <c r="N974">
        <v>1402462800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95"/>
        <v>21.615194054500414</v>
      </c>
      <c r="H975" s="6">
        <f t="shared" si="90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1">
        <f t="shared" si="91"/>
        <v>40522.25</v>
      </c>
      <c r="N975">
        <v>1292133600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95"/>
        <v>373.875</v>
      </c>
      <c r="H976" s="6">
        <f t="shared" si="90"/>
        <v>93.46875</v>
      </c>
      <c r="I976">
        <v>32</v>
      </c>
      <c r="J976" t="s">
        <v>21</v>
      </c>
      <c r="K976" t="s">
        <v>22</v>
      </c>
      <c r="L976">
        <v>1368853200</v>
      </c>
      <c r="M976" s="11">
        <f t="shared" si="91"/>
        <v>41412.208333333336</v>
      </c>
      <c r="N976">
        <v>1368939600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95"/>
        <v>154.92592592592592</v>
      </c>
      <c r="H977" s="6">
        <f t="shared" si="90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1">
        <f t="shared" si="91"/>
        <v>42337.25</v>
      </c>
      <c r="N977">
        <v>1452146400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95"/>
        <v>322.14999999999998</v>
      </c>
      <c r="H978" s="6">
        <f t="shared" si="90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1">
        <f t="shared" si="91"/>
        <v>40571.25</v>
      </c>
      <c r="N978">
        <v>1296712800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95"/>
        <v>73.957142857142856</v>
      </c>
      <c r="H979" s="6">
        <f t="shared" si="90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1">
        <f t="shared" si="91"/>
        <v>43138.25</v>
      </c>
      <c r="N979">
        <v>1520748000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95"/>
        <v>864.1</v>
      </c>
      <c r="H980" s="6">
        <f t="shared" si="90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1">
        <f t="shared" si="91"/>
        <v>42686.25</v>
      </c>
      <c r="N980">
        <v>1480831200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95"/>
        <v>143.26245847176079</v>
      </c>
      <c r="H981" s="6">
        <f t="shared" si="90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1">
        <f t="shared" si="91"/>
        <v>42078.208333333328</v>
      </c>
      <c r="N981">
        <v>1426914000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95"/>
        <v>40.281762295081968</v>
      </c>
      <c r="H982" s="6">
        <f t="shared" si="90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1">
        <f t="shared" si="91"/>
        <v>42307.208333333328</v>
      </c>
      <c r="N982">
        <v>1446616800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95"/>
        <v>178.22388059701493</v>
      </c>
      <c r="H983" s="6">
        <f t="shared" si="90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1">
        <f t="shared" si="91"/>
        <v>43094.25</v>
      </c>
      <c r="N983">
        <v>1517032800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95"/>
        <v>84.930555555555557</v>
      </c>
      <c r="H984" s="6">
        <f t="shared" si="90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1">
        <f t="shared" si="91"/>
        <v>40743.208333333336</v>
      </c>
      <c r="N984">
        <v>1311224400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95"/>
        <v>145.93648334624322</v>
      </c>
      <c r="H985" s="6">
        <f t="shared" si="90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1">
        <f t="shared" si="91"/>
        <v>43681.208333333328</v>
      </c>
      <c r="N985">
        <v>1566190800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95"/>
        <v>152.46153846153848</v>
      </c>
      <c r="H986" s="6">
        <f t="shared" si="90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1">
        <f t="shared" si="91"/>
        <v>43716.208333333328</v>
      </c>
      <c r="N986">
        <v>1570165200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95"/>
        <v>67.129542790152414</v>
      </c>
      <c r="H987" s="6">
        <f t="shared" si="90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1">
        <f t="shared" si="91"/>
        <v>41614.25</v>
      </c>
      <c r="N987">
        <v>1388556000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95"/>
        <v>40.307692307692307</v>
      </c>
      <c r="H988" s="6">
        <f t="shared" si="90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1">
        <f t="shared" si="91"/>
        <v>40638.208333333336</v>
      </c>
      <c r="N988">
        <v>1303189200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95"/>
        <v>216.79032258064518</v>
      </c>
      <c r="H989" s="6">
        <f t="shared" si="90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1">
        <f t="shared" si="91"/>
        <v>42852.208333333328</v>
      </c>
      <c r="N989">
        <v>1494478800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95"/>
        <v>52.117021276595743</v>
      </c>
      <c r="H990" s="6">
        <f t="shared" si="90"/>
        <v>76.546875</v>
      </c>
      <c r="I990">
        <v>64</v>
      </c>
      <c r="J990" t="s">
        <v>21</v>
      </c>
      <c r="K990" t="s">
        <v>22</v>
      </c>
      <c r="L990">
        <v>1478930400</v>
      </c>
      <c r="M990" s="11">
        <f t="shared" si="91"/>
        <v>42686.25</v>
      </c>
      <c r="N990">
        <v>1480744800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95"/>
        <v>499.58333333333337</v>
      </c>
      <c r="H991" s="6">
        <f t="shared" si="90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1">
        <f t="shared" si="91"/>
        <v>43571.208333333328</v>
      </c>
      <c r="N991">
        <v>1555822800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95"/>
        <v>87.679487179487182</v>
      </c>
      <c r="H992" s="6">
        <f t="shared" si="90"/>
        <v>106.859375</v>
      </c>
      <c r="I992">
        <v>64</v>
      </c>
      <c r="J992" t="s">
        <v>21</v>
      </c>
      <c r="K992" t="s">
        <v>22</v>
      </c>
      <c r="L992">
        <v>1456984800</v>
      </c>
      <c r="M992" s="11">
        <f t="shared" si="91"/>
        <v>42432.25</v>
      </c>
      <c r="N992">
        <v>1458882000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95"/>
        <v>113.17346938775511</v>
      </c>
      <c r="H993" s="6">
        <f t="shared" si="90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1">
        <f t="shared" si="91"/>
        <v>41907.208333333336</v>
      </c>
      <c r="N993">
        <v>1411966800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95"/>
        <v>426.54838709677421</v>
      </c>
      <c r="H994" s="6">
        <f t="shared" si="90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1">
        <f t="shared" si="91"/>
        <v>43227.208333333328</v>
      </c>
      <c r="N994">
        <v>1526878800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95"/>
        <v>77.632653061224488</v>
      </c>
      <c r="H995" s="6">
        <f t="shared" si="90"/>
        <v>101.44</v>
      </c>
      <c r="I995">
        <v>75</v>
      </c>
      <c r="J995" t="s">
        <v>107</v>
      </c>
      <c r="K995" t="s">
        <v>108</v>
      </c>
      <c r="L995">
        <v>1450936800</v>
      </c>
      <c r="M995" s="11">
        <f t="shared" si="91"/>
        <v>42362.25</v>
      </c>
      <c r="N995">
        <v>1452405600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95"/>
        <v>52.496810772501767</v>
      </c>
      <c r="H996" s="6">
        <f t="shared" si="90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1">
        <f t="shared" si="91"/>
        <v>41929.208333333336</v>
      </c>
      <c r="N996">
        <v>1414040400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95"/>
        <v>157.46762589928059</v>
      </c>
      <c r="H997" s="6">
        <f t="shared" si="90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1">
        <f t="shared" si="91"/>
        <v>43408.208333333328</v>
      </c>
      <c r="N997">
        <v>1543816800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95"/>
        <v>72.939393939393938</v>
      </c>
      <c r="H998" s="6">
        <f t="shared" si="90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1">
        <f t="shared" si="91"/>
        <v>41276.25</v>
      </c>
      <c r="N998">
        <v>1359698400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95"/>
        <v>60.565789473684205</v>
      </c>
      <c r="H999" s="6">
        <f t="shared" si="90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1">
        <f t="shared" si="91"/>
        <v>41659.25</v>
      </c>
      <c r="N999">
        <v>1390629600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95"/>
        <v>56.791291291291287</v>
      </c>
      <c r="H1000" s="6">
        <f t="shared" si="90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1">
        <f t="shared" si="91"/>
        <v>40220.25</v>
      </c>
      <c r="N1000">
        <v>1267077600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95"/>
        <v>56.542754275427541</v>
      </c>
      <c r="H1001" s="6">
        <f t="shared" si="90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1">
        <f t="shared" si="91"/>
        <v>42550.208333333328</v>
      </c>
      <c r="N1001">
        <v>1467781200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F1:F1001" xr:uid="{00000000-0001-0000-0000-000000000000}"/>
  <conditionalFormatting sqref="F1:F1048576">
    <cfRule type="containsText" dxfId="19" priority="4" operator="containsText" text="canceled">
      <formula>NOT(ISERROR(SEARCH("canceled",F1)))</formula>
    </cfRule>
    <cfRule type="containsText" dxfId="18" priority="5" operator="containsText" text="live">
      <formula>NOT(ISERROR(SEARCH("live",F1)))</formula>
    </cfRule>
    <cfRule type="containsText" dxfId="17" priority="6" operator="containsText" text="successful">
      <formula>NOT(ISERROR(SEARCH("successful",F1)))</formula>
    </cfRule>
    <cfRule type="containsText" dxfId="16" priority="7" operator="containsText" text="failed">
      <formula>NOT(ISERROR(SEARCH("failed",F1)))</formula>
    </cfRule>
  </conditionalFormatting>
  <conditionalFormatting sqref="G1:G1048576 H1">
    <cfRule type="colorScale" priority="1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225B-0C83-5346-BB47-499E876DFBC5}">
  <sheetPr codeName="Sheet3"/>
  <dimension ref="A1:F14"/>
  <sheetViews>
    <sheetView workbookViewId="0">
      <selection activeCell="A9" sqref="A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" bestFit="1" customWidth="1"/>
    <col min="9" max="9" width="15.6640625" bestFit="1" customWidth="1"/>
    <col min="10" max="10" width="15" bestFit="1" customWidth="1"/>
    <col min="11" max="11" width="15.6640625" bestFit="1" customWidth="1"/>
    <col min="12" max="12" width="19.83203125" bestFit="1" customWidth="1"/>
    <col min="13" max="13" width="20.5" bestFit="1" customWidth="1"/>
  </cols>
  <sheetData>
    <row r="1" spans="1:6" x14ac:dyDescent="0.2">
      <c r="A1" s="9" t="s">
        <v>6</v>
      </c>
      <c r="B1" t="s">
        <v>2069</v>
      </c>
    </row>
    <row r="3" spans="1:6" x14ac:dyDescent="0.2">
      <c r="A3" s="9" t="s">
        <v>2070</v>
      </c>
      <c r="B3" s="9" t="s">
        <v>2068</v>
      </c>
    </row>
    <row r="4" spans="1:6" x14ac:dyDescent="0.2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2064</v>
      </c>
      <c r="E8">
        <v>4</v>
      </c>
      <c r="F8">
        <v>4</v>
      </c>
    </row>
    <row r="9" spans="1:6" x14ac:dyDescent="0.2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52A5-BBB8-CE4D-971A-47117357358A}">
  <sheetPr codeName="Sheet4"/>
  <dimension ref="A1:F30"/>
  <sheetViews>
    <sheetView workbookViewId="0">
      <selection activeCell="B1" sqref="B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2069</v>
      </c>
    </row>
    <row r="2" spans="1:6" x14ac:dyDescent="0.2">
      <c r="A2" s="9" t="s">
        <v>2031</v>
      </c>
      <c r="B2" t="s">
        <v>2069</v>
      </c>
    </row>
    <row r="4" spans="1:6" x14ac:dyDescent="0.2">
      <c r="A4" s="9" t="s">
        <v>2070</v>
      </c>
      <c r="B4" s="9" t="s">
        <v>2068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1" right="1" top="1" bottom="1" header="0.5" footer="0.5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A4A4-2504-2A47-A8F2-BEEB5C1E6F7A}">
  <dimension ref="A1:F18"/>
  <sheetViews>
    <sheetView workbookViewId="0">
      <selection activeCell="F4" sqref="F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2031</v>
      </c>
      <c r="B1" t="s">
        <v>2069</v>
      </c>
    </row>
    <row r="2" spans="1:6" x14ac:dyDescent="0.2">
      <c r="A2" s="9" t="s">
        <v>2085</v>
      </c>
      <c r="B2" t="s">
        <v>2069</v>
      </c>
    </row>
    <row r="4" spans="1:6" x14ac:dyDescent="0.2">
      <c r="A4" s="9" t="s">
        <v>2070</v>
      </c>
      <c r="B4" s="9" t="s">
        <v>2068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3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3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3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3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3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3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3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3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3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3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3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3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3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18E9-9B67-FB41-9AA7-7E570E6527BC}">
  <dimension ref="A1:H13"/>
  <sheetViews>
    <sheetView workbookViewId="0">
      <selection activeCell="B16" sqref="B16"/>
    </sheetView>
  </sheetViews>
  <sheetFormatPr baseColWidth="10" defaultRowHeight="16" x14ac:dyDescent="0.2"/>
  <cols>
    <col min="1" max="1" width="27" bestFit="1" customWidth="1"/>
    <col min="2" max="2" width="16.5" bestFit="1" customWidth="1"/>
    <col min="3" max="3" width="13.1640625" bestFit="1" customWidth="1"/>
    <col min="4" max="4" width="15.6640625" bestFit="1" customWidth="1"/>
    <col min="5" max="5" width="12" bestFit="1" customWidth="1"/>
    <col min="6" max="6" width="19.33203125" bestFit="1" customWidth="1"/>
    <col min="7" max="7" width="16" bestFit="1" customWidth="1"/>
    <col min="8" max="8" width="18.6640625" bestFit="1" customWidth="1"/>
  </cols>
  <sheetData>
    <row r="1" spans="1:8" s="10" customFormat="1" ht="17" x14ac:dyDescent="0.2">
      <c r="A1" s="14" t="s">
        <v>2</v>
      </c>
      <c r="B1" s="14" t="s">
        <v>2086</v>
      </c>
      <c r="C1" s="14" t="s">
        <v>2087</v>
      </c>
      <c r="D1" s="14" t="s">
        <v>2088</v>
      </c>
      <c r="E1" s="14" t="s">
        <v>2089</v>
      </c>
      <c r="F1" s="14" t="s">
        <v>2090</v>
      </c>
      <c r="G1" s="14" t="s">
        <v>2091</v>
      </c>
      <c r="H1" s="14" t="s">
        <v>2092</v>
      </c>
    </row>
    <row r="2" spans="1:8" x14ac:dyDescent="0.2">
      <c r="A2" t="s">
        <v>2093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SUM(B2,C2,D2)</f>
        <v>51</v>
      </c>
      <c r="F2" s="15">
        <f>(B2/E2)*1</f>
        <v>0.58823529411764708</v>
      </c>
      <c r="G2" s="15">
        <f>(C2/E2)*1</f>
        <v>0.39215686274509803</v>
      </c>
      <c r="H2" s="15">
        <f>(D2/E2)*1</f>
        <v>1.9607843137254902E-2</v>
      </c>
    </row>
    <row r="3" spans="1:8" x14ac:dyDescent="0.2">
      <c r="A3" t="s">
        <v>2094</v>
      </c>
      <c r="B3">
        <f>COUNTIFS(Crowdfunding!$F:$F,"successful",Crowdfunding!$D:$D,"&gt;=1000",Crowdfunding!$D:$D,"&lt;=4999" )</f>
        <v>191</v>
      </c>
      <c r="C3">
        <f>COUNTIFS(Crowdfunding!$F:$F,"failed",Crowdfunding!$D:$D,"&gt;=1000",Crowdfunding!$D:$D,"&lt;=4999" )</f>
        <v>38</v>
      </c>
      <c r="D3">
        <f>COUNTIFS(Crowdfunding!$F:$F,"canceled",Crowdfunding!$D:$D,"&gt;=1000",Crowdfunding!$D:$D,"&lt;=4999" )</f>
        <v>2</v>
      </c>
      <c r="E3">
        <f t="shared" ref="E3:E13" si="0">SUM(B3,C3,D3)</f>
        <v>231</v>
      </c>
      <c r="F3" s="15">
        <f t="shared" ref="F3:F13" si="1">(B3/E3)*1</f>
        <v>0.82683982683982682</v>
      </c>
      <c r="G3" s="15">
        <f t="shared" ref="G3:G13" si="2">(C3/E3)*1</f>
        <v>0.16450216450216451</v>
      </c>
      <c r="H3" s="15">
        <f t="shared" ref="H3:H13" si="3">(D3/E3)*1</f>
        <v>8.658008658008658E-3</v>
      </c>
    </row>
    <row r="4" spans="1:8" x14ac:dyDescent="0.2">
      <c r="A4" t="s">
        <v>2095</v>
      </c>
      <c r="B4">
        <f>COUNTIFS(Crowdfunding!$F:$F,"successful",Crowdfunding!$D:$D,"&gt;=5000",Crowdfunding!$D:$D,"&lt;=9999" )</f>
        <v>164</v>
      </c>
      <c r="C4">
        <f>COUNTIFS(Crowdfunding!$F:$F,"failed",Crowdfunding!$D:$D,"&gt;=5000",Crowdfunding!$D:$D,"&lt;=9999" )</f>
        <v>126</v>
      </c>
      <c r="D4">
        <f>COUNTIFS(Crowdfunding!$F:$F,"canceled",Crowdfunding!$D:$D,"&gt;=5000",Crowdfunding!$D:$D,"&lt;=9999" 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2096</v>
      </c>
      <c r="B5">
        <f>COUNTIFS(Crowdfunding!$F:$F,"successful",Crowdfunding!$D:$D,"&gt;=10000",Crowdfunding!$D:$D,"&lt;=14999" )</f>
        <v>4</v>
      </c>
      <c r="C5">
        <f>COUNTIFS(Crowdfunding!$F:$F,"failed",Crowdfunding!$D:$D,"&gt;=10000",Crowdfunding!$D:$D,"&lt;=14999" )</f>
        <v>5</v>
      </c>
      <c r="D5">
        <f>COUNTIFS(Crowdfunding!$F:$F,"canceled",Crowdfunding!$D:$D,"&gt;=10000",Crowdfunding!$D:$D,"&lt;=14999" 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2097</v>
      </c>
      <c r="B6">
        <f>COUNTIFS(Crowdfunding!$F:$F,"successful",Crowdfunding!$D:$D,"&gt;=15000",Crowdfunding!$D:$D,"&lt;=19999" )</f>
        <v>10</v>
      </c>
      <c r="C6">
        <f>COUNTIFS(Crowdfunding!$F:$F,"failed",Crowdfunding!$D:$D,"&gt;=15000",Crowdfunding!$D:$D,"&lt;=19999" )</f>
        <v>0</v>
      </c>
      <c r="D6">
        <f>COUNTIFS(Crowdfunding!$F:$F,"canceled",Crowdfunding!$D:$D,"&gt;=15000",Crowdfunding!$D:$D,"&lt;=19999" 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2098</v>
      </c>
      <c r="B7">
        <f>COUNTIFS(Crowdfunding!$F:$F,"successful",Crowdfunding!$D:$D,"&gt;=20000",Crowdfunding!$D:$D,"&lt;=24999" )</f>
        <v>7</v>
      </c>
      <c r="C7">
        <f>COUNTIFS(Crowdfunding!$F:$F,"failed",Crowdfunding!$D:$D,"&gt;=20000",Crowdfunding!$D:$D,"&lt;=24999" )</f>
        <v>0</v>
      </c>
      <c r="D7">
        <f>COUNTIFS(Crowdfunding!$F:$F,"canceled",Crowdfunding!$D:$D,"&gt;=20000",Crowdfunding!$D:$D,"&lt;=24999" 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2102</v>
      </c>
      <c r="B8">
        <f>COUNTIFS(Crowdfunding!$F:$F,"successful",Crowdfunding!$D:$D,"&gt;=25000",Crowdfunding!$D:$D,"&lt;=29999" )</f>
        <v>11</v>
      </c>
      <c r="C8">
        <f>COUNTIFS(Crowdfunding!$F:$F,"failed",Crowdfunding!$D:$D,"&gt;=25000",Crowdfunding!$D:$D,"&lt;=29999" )</f>
        <v>3</v>
      </c>
      <c r="D8">
        <f>COUNTIFS(Crowdfunding!$F:$F,"canceled",Crowdfunding!$D:$D,"&gt;=25000",Crowdfunding!$D:$D,"&lt;=29999" 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2099</v>
      </c>
      <c r="B9">
        <f>COUNTIFS(Crowdfunding!$F:$F,"successful",Crowdfunding!$D:$D,"&gt;=30000",Crowdfunding!$D:$D,"&lt;=34999" )</f>
        <v>7</v>
      </c>
      <c r="C9">
        <f>COUNTIFS(Crowdfunding!$F:$F,"failed",Crowdfunding!$D:$D,"&gt;=30000",Crowdfunding!$D:$D,"&lt;=34999" )</f>
        <v>0</v>
      </c>
      <c r="D9">
        <f>COUNTIFS(Crowdfunding!$F:$F,"canceled",Crowdfunding!$D:$D,"&gt;=30000",Crowdfunding!$D:$D,"&lt;=34999" 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2100</v>
      </c>
      <c r="B10">
        <f>COUNTIFS(Crowdfunding!$F:$F,"successful",Crowdfunding!$D:$D,"&gt;=35000",Crowdfunding!$D:$D,"&lt;=39999" )</f>
        <v>8</v>
      </c>
      <c r="C10">
        <f>COUNTIFS(Crowdfunding!$F:$F,"failed",Crowdfunding!$D:$D,"&gt;=35000",Crowdfunding!$D:$D,"&lt;=39999" )</f>
        <v>3</v>
      </c>
      <c r="D10">
        <f>COUNTIFS(Crowdfunding!$F:$F,"canceled",Crowdfunding!$D:$D,"&gt;=35000",Crowdfunding!$D:$D,"&lt;=39999" 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2104</v>
      </c>
      <c r="B11">
        <f>COUNTIFS(Crowdfunding!$F:$F,"successful",Crowdfunding!$D:$D,"&gt;=40000",Crowdfunding!$D:$D,"&lt;=44999" )</f>
        <v>11</v>
      </c>
      <c r="C11">
        <f>COUNTIFS(Crowdfunding!$F:$F,"failed",Crowdfunding!$D:$D,"&gt;=40000",Crowdfunding!$D:$D,"&lt;=44999" )</f>
        <v>3</v>
      </c>
      <c r="D11">
        <f>COUNTIFS(Crowdfunding!$F:$F,"canceled",Crowdfunding!$D:$D,"&gt;=40000",Crowdfunding!$D:$D,"&lt;=44999" 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2103</v>
      </c>
      <c r="B12">
        <f>COUNTIFS(Crowdfunding!$F:$F,"successful",Crowdfunding!$D:$D,"&gt;=45000",Crowdfunding!$D:$D,"&lt;=49999" )</f>
        <v>8</v>
      </c>
      <c r="C12">
        <f>COUNTIFS(Crowdfunding!$F:$F,"failed",Crowdfunding!$D:$D,"&gt;=45000",Crowdfunding!$D:$D,"&lt;=49999" )</f>
        <v>3</v>
      </c>
      <c r="D12">
        <f>COUNTIFS(Crowdfunding!$F:$F,"canceled",Crowdfunding!$D:$D,"&gt;=45000",Crowdfunding!$D:$D,"&lt;=49999" 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2101</v>
      </c>
      <c r="B13">
        <f>COUNTIFS(Crowdfunding!$F:$F,"successful",Crowdfunding!$D:$D,"&gt;=50000")</f>
        <v>114</v>
      </c>
      <c r="C13">
        <f>COUNTIFS(Crowdfunding!$F:$F,"failed",Crowdfunding!$D:$D,"&gt;=50000" )</f>
        <v>163</v>
      </c>
      <c r="D13">
        <f>COUNTIFS(Crowdfunding!$F:$F,"canceled",Crowdfunding!$D:$D,"&gt;=50000")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ignoredErrors>
    <ignoredError sqref="B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8DD1-D943-0245-B2FD-D06F76C6A5F4}">
  <dimension ref="A1:M566"/>
  <sheetViews>
    <sheetView tabSelected="1" workbookViewId="0">
      <selection activeCell="K2" sqref="K2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8.33203125" bestFit="1" customWidth="1"/>
    <col min="4" max="4" width="13" bestFit="1" customWidth="1"/>
    <col min="12" max="12" width="16.5" bestFit="1" customWidth="1"/>
  </cols>
  <sheetData>
    <row r="1" spans="1:13" x14ac:dyDescent="0.2">
      <c r="A1" s="1" t="s">
        <v>4</v>
      </c>
      <c r="B1" s="1" t="s">
        <v>5</v>
      </c>
      <c r="C1" s="1" t="s">
        <v>4</v>
      </c>
      <c r="D1" s="1" t="s">
        <v>5</v>
      </c>
      <c r="G1" s="17" t="s">
        <v>2105</v>
      </c>
      <c r="H1" s="17" t="s">
        <v>2106</v>
      </c>
      <c r="I1" s="17" t="s">
        <v>2107</v>
      </c>
      <c r="J1" s="17" t="s">
        <v>2108</v>
      </c>
      <c r="K1" s="17" t="s">
        <v>2109</v>
      </c>
      <c r="L1" s="17" t="s">
        <v>2110</v>
      </c>
      <c r="M1" s="17" t="s">
        <v>2112</v>
      </c>
    </row>
    <row r="2" spans="1:13" x14ac:dyDescent="0.2">
      <c r="A2" t="s">
        <v>20</v>
      </c>
      <c r="B2">
        <v>158</v>
      </c>
      <c r="C2" t="s">
        <v>14</v>
      </c>
      <c r="D2">
        <v>0</v>
      </c>
      <c r="F2" t="s">
        <v>2111</v>
      </c>
      <c r="G2" s="16">
        <f>AVERAGE(B:B)</f>
        <v>851.14690265486729</v>
      </c>
      <c r="H2">
        <f>MEDIAN(B:B)</f>
        <v>201</v>
      </c>
      <c r="I2">
        <f>MIN(B:B)</f>
        <v>16</v>
      </c>
      <c r="J2">
        <f>MAX(B:B)</f>
        <v>7295</v>
      </c>
      <c r="K2" s="16">
        <f>_xlfn.VAR.P(B:B)</f>
        <v>1603373.7324019109</v>
      </c>
      <c r="L2" s="16">
        <f>_xlfn.STDEV.P(B:B)</f>
        <v>1266.2439466397898</v>
      </c>
      <c r="M2">
        <f>MODE(B:B)</f>
        <v>85</v>
      </c>
    </row>
    <row r="3" spans="1:13" x14ac:dyDescent="0.2">
      <c r="A3" t="s">
        <v>20</v>
      </c>
      <c r="B3">
        <v>1425</v>
      </c>
      <c r="C3" t="s">
        <v>14</v>
      </c>
      <c r="D3">
        <v>24</v>
      </c>
      <c r="F3" t="s">
        <v>14</v>
      </c>
      <c r="G3" s="16">
        <f>AVERAGE(D:D)</f>
        <v>585.61538461538464</v>
      </c>
      <c r="H3" s="16">
        <f>MEDIAN(D:D)</f>
        <v>114.5</v>
      </c>
      <c r="I3">
        <f>MIN(D:D)</f>
        <v>0</v>
      </c>
      <c r="J3">
        <f>MAX(D:D)</f>
        <v>6080</v>
      </c>
      <c r="K3" s="16">
        <f>_xlfn.VAR.P(D:D)</f>
        <v>921574.68174133555</v>
      </c>
      <c r="L3" s="16">
        <f>_xlfn.STDEV.P(D:D)</f>
        <v>959.98681331637863</v>
      </c>
      <c r="M3">
        <f>MODE(D:D)</f>
        <v>1</v>
      </c>
    </row>
    <row r="4" spans="1:13" x14ac:dyDescent="0.2">
      <c r="A4" t="s">
        <v>20</v>
      </c>
      <c r="B4">
        <v>174</v>
      </c>
      <c r="C4" t="s">
        <v>14</v>
      </c>
      <c r="D4">
        <v>53</v>
      </c>
    </row>
    <row r="5" spans="1:13" x14ac:dyDescent="0.2">
      <c r="A5" t="s">
        <v>20</v>
      </c>
      <c r="B5">
        <v>227</v>
      </c>
      <c r="C5" t="s">
        <v>14</v>
      </c>
      <c r="D5">
        <v>18</v>
      </c>
    </row>
    <row r="6" spans="1:13" x14ac:dyDescent="0.2">
      <c r="A6" t="s">
        <v>20</v>
      </c>
      <c r="B6">
        <v>220</v>
      </c>
      <c r="C6" t="s">
        <v>14</v>
      </c>
      <c r="D6">
        <v>44</v>
      </c>
    </row>
    <row r="7" spans="1:13" x14ac:dyDescent="0.2">
      <c r="A7" t="s">
        <v>20</v>
      </c>
      <c r="B7">
        <v>98</v>
      </c>
      <c r="C7" t="s">
        <v>14</v>
      </c>
      <c r="D7">
        <v>27</v>
      </c>
    </row>
    <row r="8" spans="1:13" x14ac:dyDescent="0.2">
      <c r="A8" t="s">
        <v>20</v>
      </c>
      <c r="B8">
        <v>100</v>
      </c>
      <c r="C8" t="s">
        <v>14</v>
      </c>
      <c r="D8">
        <v>55</v>
      </c>
    </row>
    <row r="9" spans="1:13" x14ac:dyDescent="0.2">
      <c r="A9" t="s">
        <v>20</v>
      </c>
      <c r="B9">
        <v>1249</v>
      </c>
      <c r="C9" t="s">
        <v>14</v>
      </c>
      <c r="D9">
        <v>200</v>
      </c>
    </row>
    <row r="10" spans="1:13" x14ac:dyDescent="0.2">
      <c r="A10" t="s">
        <v>20</v>
      </c>
      <c r="B10">
        <v>1396</v>
      </c>
      <c r="C10" t="s">
        <v>14</v>
      </c>
      <c r="D10">
        <v>452</v>
      </c>
    </row>
    <row r="11" spans="1:13" x14ac:dyDescent="0.2">
      <c r="A11" t="s">
        <v>20</v>
      </c>
      <c r="B11">
        <v>890</v>
      </c>
      <c r="C11" t="s">
        <v>14</v>
      </c>
      <c r="D11">
        <v>674</v>
      </c>
    </row>
    <row r="12" spans="1:13" x14ac:dyDescent="0.2">
      <c r="A12" t="s">
        <v>20</v>
      </c>
      <c r="B12">
        <v>142</v>
      </c>
      <c r="C12" t="s">
        <v>14</v>
      </c>
      <c r="D12">
        <v>558</v>
      </c>
    </row>
    <row r="13" spans="1:13" x14ac:dyDescent="0.2">
      <c r="A13" t="s">
        <v>20</v>
      </c>
      <c r="B13">
        <v>2673</v>
      </c>
      <c r="C13" t="s">
        <v>14</v>
      </c>
      <c r="D13">
        <v>15</v>
      </c>
    </row>
    <row r="14" spans="1:13" x14ac:dyDescent="0.2">
      <c r="A14" t="s">
        <v>20</v>
      </c>
      <c r="B14">
        <v>163</v>
      </c>
      <c r="C14" t="s">
        <v>14</v>
      </c>
      <c r="D14">
        <v>2307</v>
      </c>
    </row>
    <row r="15" spans="1:13" x14ac:dyDescent="0.2">
      <c r="A15" t="s">
        <v>20</v>
      </c>
      <c r="B15">
        <v>2220</v>
      </c>
      <c r="C15" t="s">
        <v>14</v>
      </c>
      <c r="D15">
        <v>88</v>
      </c>
    </row>
    <row r="16" spans="1:13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5" priority="13" operator="containsText" text="canceled">
      <formula>NOT(ISERROR(SEARCH("canceled",A1)))</formula>
    </cfRule>
    <cfRule type="containsText" dxfId="14" priority="14" operator="containsText" text="live">
      <formula>NOT(ISERROR(SEARCH("live",A1)))</formula>
    </cfRule>
    <cfRule type="containsText" dxfId="13" priority="15" operator="containsText" text="successful">
      <formula>NOT(ISERROR(SEARCH("successful",A1)))</formula>
    </cfRule>
    <cfRule type="containsText" dxfId="12" priority="16" operator="containsText" text="failed">
      <formula>NOT(ISERROR(SEARCH("failed",A1)))</formula>
    </cfRule>
  </conditionalFormatting>
  <conditionalFormatting sqref="C1:C1047940">
    <cfRule type="containsText" dxfId="11" priority="9" operator="containsText" text="canceled">
      <formula>NOT(ISERROR(SEARCH("canceled",C1)))</formula>
    </cfRule>
    <cfRule type="containsText" dxfId="10" priority="10" operator="containsText" text="live">
      <formula>NOT(ISERROR(SEARCH("live",C1)))</formula>
    </cfRule>
    <cfRule type="containsText" dxfId="9" priority="11" operator="containsText" text="successful">
      <formula>NOT(ISERROR(SEARCH("successful",C1)))</formula>
    </cfRule>
    <cfRule type="containsText" dxfId="8" priority="12" operator="containsText" text="failed">
      <formula>NOT(ISERROR(SEARCH("failed",C1)))</formula>
    </cfRule>
  </conditionalFormatting>
  <conditionalFormatting sqref="F2">
    <cfRule type="containsText" dxfId="7" priority="5" operator="containsText" text="canceled">
      <formula>NOT(ISERROR(SEARCH("canceled",F2)))</formula>
    </cfRule>
    <cfRule type="containsText" dxfId="6" priority="6" operator="containsText" text="live">
      <formula>NOT(ISERROR(SEARCH("live",F2)))</formula>
    </cfRule>
    <cfRule type="containsText" dxfId="5" priority="7" operator="containsText" text="successful">
      <formula>NOT(ISERROR(SEARCH("successful",F2)))</formula>
    </cfRule>
    <cfRule type="containsText" dxfId="4" priority="8" operator="containsText" text="failed">
      <formula>NOT(ISERROR(SEARCH("failed",F2)))</formula>
    </cfRule>
  </conditionalFormatting>
  <conditionalFormatting sqref="F3">
    <cfRule type="containsText" dxfId="3" priority="1" operator="containsText" text="canceled">
      <formula>NOT(ISERROR(SEARCH("canceled",F3)))</formula>
    </cfRule>
    <cfRule type="containsText" dxfId="2" priority="2" operator="containsText" text="live">
      <formula>NOT(ISERROR(SEARCH("live",F3)))</formula>
    </cfRule>
    <cfRule type="containsText" dxfId="1" priority="3" operator="containsText" text="successful">
      <formula>NOT(ISERROR(SEARCH("successful",F3)))</formula>
    </cfRule>
    <cfRule type="containsText" dxfId="0" priority="4" operator="containsText" text="failed">
      <formula>NOT(ISERROR(SEARCH("failed",F3)))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PivotChart&amp;Table-Category</vt:lpstr>
      <vt:lpstr>PivotChart&amp;Table-SubCategory</vt:lpstr>
      <vt:lpstr>PivotChart&amp;Table-DateCreated</vt:lpstr>
      <vt:lpstr>CrowdfundingGoalAnalysis</vt:lpstr>
      <vt:lpstr>CampaignBackersOutcome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Kelly Hendre</cp:lastModifiedBy>
  <dcterms:created xsi:type="dcterms:W3CDTF">2021-09-29T18:52:28Z</dcterms:created>
  <dcterms:modified xsi:type="dcterms:W3CDTF">2023-01-30T23:41:26Z</dcterms:modified>
</cp:coreProperties>
</file>