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<sst xmlns="http://schemas.openxmlformats.org/spreadsheetml/2006/main" count="119" uniqueCount="69">
  <si>
    <t>Net Profit Margin = (Net Profit / Total Revenue) x 100%</t>
  </si>
  <si>
    <t xml:space="preserve">Financial Analysis of Luckin Coffee </t>
  </si>
  <si>
    <t>Revenue Growth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</si>
  <si>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</si>
  <si>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</si>
  <si>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</si>
  <si>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</si>
  <si>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</si>
  <si>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</si>
  <si>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</si>
  <si>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</si>
  <si>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r>
      <rPr>
        <rFont val="Calibri"/>
        <color theme="1"/>
      </rPr>
      <t>Revenue (</t>
    </r>
    <r>
      <rPr>
        <rFont val="Calibri"/>
        <color theme="1"/>
        <sz val="11.0"/>
      </rPr>
      <t>¥ mill)</t>
    </r>
  </si>
  <si>
    <t>% Change</t>
  </si>
  <si>
    <t>Average Total Assets</t>
  </si>
  <si>
    <t>Tot shareholders’ equity</t>
  </si>
  <si>
    <t>Net income</t>
  </si>
  <si>
    <t>Total Current Assets</t>
  </si>
  <si>
    <t>Cash</t>
  </si>
  <si>
    <t>Accounts receivable</t>
  </si>
  <si>
    <t>Inventories</t>
  </si>
  <si>
    <t>Total Current Liabilities</t>
  </si>
  <si>
    <t>entrou 11k capital</t>
  </si>
  <si>
    <t>Expenses</t>
  </si>
  <si>
    <t>Revenue</t>
  </si>
  <si>
    <t>DuPont Analysis</t>
  </si>
  <si>
    <t>Ratio(Revenue / Expenses)</t>
  </si>
  <si>
    <t>Net Profit Margin</t>
  </si>
  <si>
    <t>Items sold</t>
  </si>
  <si>
    <t>-</t>
  </si>
  <si>
    <t>Customers</t>
  </si>
  <si>
    <t>Ratio(Items / Customer)</t>
  </si>
  <si>
    <t>Highest Value:</t>
  </si>
  <si>
    <t>Lowest Value:</t>
  </si>
  <si>
    <t>ROE</t>
  </si>
  <si>
    <t>Asset Turnover</t>
  </si>
  <si>
    <t>Increase:</t>
  </si>
  <si>
    <t>Initial Value (%):</t>
  </si>
  <si>
    <t>Ratio:</t>
  </si>
  <si>
    <t>Final Value (%):</t>
  </si>
  <si>
    <t>Growth of number of stores:</t>
  </si>
  <si>
    <t>Variance of Percentage of delivery orders (%):</t>
  </si>
  <si>
    <t>-&gt;</t>
  </si>
  <si>
    <t>Due to the fact that the number of pickup stores decreased a lot whereas the others increased exponentially</t>
  </si>
  <si>
    <t>Financial Leverage</t>
  </si>
  <si>
    <t>Counter marketable securities as inventory</t>
  </si>
  <si>
    <t xml:space="preserve">Growth of number of Cumulative Costumers: </t>
  </si>
  <si>
    <t>Category</t>
  </si>
  <si>
    <t>Ratio</t>
  </si>
  <si>
    <t>Profitability</t>
  </si>
  <si>
    <t>Return on sales</t>
  </si>
  <si>
    <t>Return on assets</t>
  </si>
  <si>
    <t>Liquidity Ratios</t>
  </si>
  <si>
    <t>Return on equity</t>
  </si>
  <si>
    <t>Efficency</t>
  </si>
  <si>
    <t>Asset turnover</t>
  </si>
  <si>
    <t>Current Ratio</t>
  </si>
  <si>
    <t xml:space="preserve">Growth of number of Average Monthly Items Sold: </t>
  </si>
  <si>
    <t>Avg collection period</t>
  </si>
  <si>
    <t>Quick ratio</t>
  </si>
  <si>
    <t>Liquidity</t>
  </si>
  <si>
    <t>Total assets:</t>
  </si>
  <si>
    <t>Total liabilities:</t>
  </si>
  <si>
    <t>31-dec-2017</t>
  </si>
  <si>
    <t>Cash Ratio</t>
  </si>
  <si>
    <t>31-dec-2018</t>
  </si>
  <si>
    <t>Leverage</t>
  </si>
  <si>
    <t>Equity to assets</t>
  </si>
  <si>
    <t>Debt to equity</t>
  </si>
  <si>
    <t>30-sept-2019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</si>
</sst>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yy"/>
    <numFmt numFmtId="165" formatCode="yyyy.m"/>
  </numFmts>
  <fonts count="14">
    <font>
      <sz val="11.0"/>
      <color theme="1"/>
      <name val="Calibri"/>
      <scheme val="minor"/>
    </font>
    <font>
      <sz val="12.0"/>
      <color rgb="FFD1D5DB"/>
      <name val="Arial"/>
    </font>
    <font>
      <b/>
      <sz val="11.0"/>
      <color theme="1"/>
      <name val="Calibri"/>
    </font>
    <font>
      <b/>
      <u/>
      <sz val="11.0"/>
      <color theme="1"/>
      <name val="Calibri"/>
    </font>
    <font>
      <color theme="1"/>
      <name val="Arial"/>
    </font>
    <font>
      <sz val="11.0"/>
      <color theme="1"/>
      <name val="Calibri"/>
    </font>
    <font>
      <color theme="1"/>
      <name val="Calibri"/>
      <scheme val="minor"/>
    </font>
    <font>
      <color theme="1"/>
      <name val="Serif"/>
    </font>
    <font>
      <sz val="11.0"/>
      <color rgb="FF1F1F1F"/>
      <name val="&quot;Google Sans&quot;"/>
    </font>
    <font>
      <sz val="12.0"/>
      <color rgb="FFD1D5DB"/>
      <name val="Söhne"/>
    </font>
    <font/>
    <font>
      <color rgb="FF000000"/>
      <name val="Calibri"/>
    </font>
    <font>
      <color rgb="FF000000"/>
      <name val="Docs-Calibri"/>
    </font>
    <font>
      <sz val="9.0"/>
      <color rgb="FF000000"/>
      <name val="&quot;Google Sans Mono&quot;"/>
    </font>
  </fonts>
  <fills count="11">
    <fill>
      <patternFill patternType="none"/>
    </fill>
    <fill>
      <patternFill patternType="lightGray"/>
    </fill>
    <fill>
      <patternFill patternType="solid">
        <fgColor rgb="FF444654"/>
        <bgColor rgb="FF44465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1" fillId="0" fontId="5" numFmtId="0" xfId="0" applyAlignment="1" applyBorder="1" applyFont="1">
      <alignment horizontal="center"/>
    </xf>
    <xf borderId="0" fillId="0" fontId="6" numFmtId="0" xfId="0" applyFont="1"/>
    <xf borderId="1" fillId="0" fontId="5" numFmtId="2" xfId="0" applyAlignment="1" applyBorder="1" applyFont="1" applyNumberFormat="1">
      <alignment horizontal="center"/>
    </xf>
    <xf borderId="1" fillId="0" fontId="6" numFmtId="0" xfId="0" applyAlignment="1" applyBorder="1" applyFont="1">
      <alignment readingOrder="0"/>
    </xf>
    <xf borderId="0" fillId="0" fontId="6" numFmtId="4" xfId="0" applyFont="1" applyNumberFormat="1"/>
    <xf borderId="0" fillId="0" fontId="6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1" fillId="0" fontId="6" numFmtId="0" xfId="0" applyBorder="1" applyFont="1"/>
    <xf borderId="1" fillId="3" fontId="8" numFmtId="0" xfId="0" applyAlignment="1" applyBorder="1" applyFill="1" applyFont="1">
      <alignment readingOrder="0"/>
    </xf>
    <xf borderId="1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right" vertical="bottom"/>
    </xf>
    <xf borderId="0" fillId="0" fontId="9" numFmtId="0" xfId="0" applyAlignment="1" applyFont="1">
      <alignment readingOrder="0"/>
    </xf>
    <xf borderId="1" fillId="0" fontId="5" numFmtId="0" xfId="0" applyAlignment="1" applyBorder="1" applyFont="1">
      <alignment horizontal="center" readingOrder="0"/>
    </xf>
    <xf borderId="1" fillId="0" fontId="6" numFmtId="4" xfId="0" applyBorder="1" applyFont="1" applyNumberFormat="1"/>
    <xf borderId="2" fillId="0" fontId="5" numFmtId="0" xfId="0" applyAlignment="1" applyBorder="1" applyFont="1">
      <alignment horizontal="center"/>
    </xf>
    <xf borderId="2" fillId="0" fontId="10" numFmtId="0" xfId="0" applyBorder="1" applyFont="1"/>
    <xf borderId="0" fillId="3" fontId="6" numFmtId="0" xfId="0" applyAlignment="1" applyFont="1">
      <alignment readingOrder="0"/>
    </xf>
    <xf borderId="1" fillId="4" fontId="6" numFmtId="4" xfId="0" applyBorder="1" applyFill="1" applyFont="1" applyNumberFormat="1"/>
    <xf borderId="0" fillId="3" fontId="11" numFmtId="0" xfId="0" applyAlignment="1" applyFont="1">
      <alignment horizontal="left" readingOrder="0"/>
    </xf>
    <xf borderId="0" fillId="3" fontId="11" numFmtId="0" xfId="0" applyAlignment="1" applyFont="1">
      <alignment horizontal="right" readingOrder="0"/>
    </xf>
    <xf borderId="0" fillId="3" fontId="12" numFmtId="0" xfId="0" applyAlignment="1" applyFont="1">
      <alignment horizontal="right" readingOrder="0"/>
    </xf>
    <xf borderId="0" fillId="0" fontId="6" numFmtId="2" xfId="0" applyFont="1" applyNumberFormat="1"/>
    <xf borderId="0" fillId="5" fontId="6" numFmtId="0" xfId="0" applyAlignment="1" applyFill="1" applyFont="1">
      <alignment readingOrder="0"/>
    </xf>
    <xf borderId="0" fillId="6" fontId="6" numFmtId="0" xfId="0" applyAlignment="1" applyFill="1" applyFont="1">
      <alignment readingOrder="0"/>
    </xf>
    <xf borderId="0" fillId="0" fontId="6" numFmtId="0" xfId="0" applyAlignment="1" applyFont="1">
      <alignment horizontal="center" readingOrder="0"/>
    </xf>
    <xf borderId="1" fillId="0" fontId="5" numFmtId="2" xfId="0" applyAlignment="1" applyBorder="1" applyFont="1" applyNumberFormat="1">
      <alignment horizontal="left"/>
    </xf>
    <xf borderId="0" fillId="7" fontId="6" numFmtId="0" xfId="0" applyAlignment="1" applyFill="1" applyFont="1">
      <alignment readingOrder="0"/>
    </xf>
    <xf borderId="1" fillId="0" fontId="6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readingOrder="0" vertical="center"/>
    </xf>
    <xf borderId="1" fillId="0" fontId="6" numFmtId="4" xfId="0" applyAlignment="1" applyBorder="1" applyFont="1" applyNumberFormat="1">
      <alignment horizontal="center" vertical="center"/>
    </xf>
    <xf borderId="4" fillId="0" fontId="10" numFmtId="0" xfId="0" applyBorder="1" applyFont="1"/>
    <xf borderId="5" fillId="0" fontId="10" numFmtId="0" xfId="0" applyBorder="1" applyFont="1"/>
    <xf borderId="0" fillId="0" fontId="5" numFmtId="0" xfId="0" applyAlignment="1" applyFont="1">
      <alignment horizontal="right"/>
    </xf>
    <xf borderId="0" fillId="3" fontId="13" numFmtId="2" xfId="0" applyAlignment="1" applyFont="1" applyNumberFormat="1">
      <alignment horizontal="left"/>
    </xf>
    <xf borderId="0" fillId="8" fontId="6" numFmtId="0" xfId="0" applyAlignment="1" applyFill="1" applyFont="1">
      <alignment readingOrder="0"/>
    </xf>
    <xf borderId="3" fillId="0" fontId="4" numFmtId="0" xfId="0" applyAlignment="1" applyBorder="1" applyFont="1">
      <alignment horizontal="center" readingOrder="0" vertical="center"/>
    </xf>
    <xf borderId="0" fillId="9" fontId="11" numFmtId="0" xfId="0" applyAlignment="1" applyFill="1" applyFont="1">
      <alignment horizontal="left" readingOrder="0"/>
    </xf>
    <xf borderId="0" fillId="10" fontId="11" numFmtId="0" xfId="0" applyAlignment="1" applyFill="1" applyFont="1">
      <alignment horizontal="left" readingOrder="0"/>
    </xf>
    <xf borderId="0" fillId="0" fontId="6" numFmtId="0" xfId="0" applyFont="1"/>
    <xf borderId="0" fillId="0" fontId="6" numFmtId="0" xfId="0" applyAlignment="1" applyFont="1">
      <alignment horizontal="right" readingOrder="0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26</xdr:row>
      <xdr:rowOff>-9525</xdr:rowOff>
    </xdr:from>
    <xdr:ext cx="1162050" cy="38100"/>
    <xdr:grpSp>
      <xdr:nvGrpSpPr>
        <xdr:cNvPr id="2" name="Shape 2"/>
        <xdr:cNvGrpSpPr/>
      </xdr:nvGrpSpPr>
      <xdr:grpSpPr>
        <a:xfrm>
          <a:off x="4764975" y="3780000"/>
          <a:ext cx="1162050" cy="0"/>
          <a:chOff x="4764975" y="3780000"/>
          <a:chExt cx="1162050" cy="0"/>
        </a:xfrm>
      </xdr:grpSpPr>
      <xdr:cxnSp>
        <xdr:nvCxnSpPr>
          <xdr:cNvPr id="3" name="Shape 3"/>
          <xdr:cNvCxnSpPr/>
        </xdr:nvCxnSpPr>
        <xdr:spPr>
          <a:xfrm>
            <a:off x="4764975" y="3780000"/>
            <a:ext cx="1162050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5</xdr:col>
      <xdr:colOff>571500</xdr:colOff>
      <xdr:row>20</xdr:row>
      <xdr:rowOff>171450</xdr:rowOff>
    </xdr:from>
    <xdr:ext cx="38100" cy="1838325"/>
    <xdr:grpSp>
      <xdr:nvGrpSpPr>
        <xdr:cNvPr id="2" name="Shape 2"/>
        <xdr:cNvGrpSpPr/>
      </xdr:nvGrpSpPr>
      <xdr:grpSpPr>
        <a:xfrm>
          <a:off x="5336475" y="2860838"/>
          <a:ext cx="19050" cy="1838325"/>
          <a:chOff x="5336475" y="2860838"/>
          <a:chExt cx="19050" cy="1838325"/>
        </a:xfrm>
      </xdr:grpSpPr>
      <xdr:cxnSp>
        <xdr:nvCxnSpPr>
          <xdr:cNvPr id="4" name="Shape 4"/>
          <xdr:cNvCxnSpPr/>
        </xdr:nvCxnSpPr>
        <xdr:spPr>
          <a:xfrm>
            <a:off x="5336475" y="2860838"/>
            <a:ext cx="19050" cy="183832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6</xdr:col>
      <xdr:colOff>0</xdr:colOff>
      <xdr:row>20</xdr:row>
      <xdr:rowOff>161925</xdr:rowOff>
    </xdr:from>
    <xdr:ext cx="581025" cy="38100"/>
    <xdr:grpSp>
      <xdr:nvGrpSpPr>
        <xdr:cNvPr id="2" name="Shape 2"/>
        <xdr:cNvGrpSpPr/>
      </xdr:nvGrpSpPr>
      <xdr:grpSpPr>
        <a:xfrm>
          <a:off x="5055488" y="3775238"/>
          <a:ext cx="581025" cy="9525"/>
          <a:chOff x="5055488" y="3775238"/>
          <a:chExt cx="581025" cy="9525"/>
        </a:xfrm>
      </xdr:grpSpPr>
      <xdr:cxnSp>
        <xdr:nvCxnSpPr>
          <xdr:cNvPr id="5" name="Shape 5"/>
          <xdr:cNvCxnSpPr/>
        </xdr:nvCxnSpPr>
        <xdr:spPr>
          <a:xfrm>
            <a:off x="5055488" y="3775238"/>
            <a:ext cx="581025" cy="952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6</xdr:col>
      <xdr:colOff>0</xdr:colOff>
      <xdr:row>30</xdr:row>
      <xdr:rowOff>161925</xdr:rowOff>
    </xdr:from>
    <xdr:ext cx="600075" cy="38100"/>
    <xdr:grpSp>
      <xdr:nvGrpSpPr>
        <xdr:cNvPr id="2" name="Shape 2"/>
        <xdr:cNvGrpSpPr/>
      </xdr:nvGrpSpPr>
      <xdr:grpSpPr>
        <a:xfrm>
          <a:off x="5045963" y="3775238"/>
          <a:ext cx="600075" cy="9525"/>
          <a:chOff x="5045963" y="3775238"/>
          <a:chExt cx="600075" cy="9525"/>
        </a:xfrm>
      </xdr:grpSpPr>
      <xdr:cxnSp>
        <xdr:nvCxnSpPr>
          <xdr:cNvPr id="6" name="Shape 6"/>
          <xdr:cNvCxnSpPr/>
        </xdr:nvCxnSpPr>
        <xdr:spPr>
          <a:xfrm>
            <a:off x="5045963" y="3775238"/>
            <a:ext cx="600075" cy="952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11</xdr:col>
      <xdr:colOff>419100</xdr:colOff>
      <xdr:row>1</xdr:row>
      <xdr:rowOff>95250</xdr:rowOff>
    </xdr:from>
    <xdr:ext cx="6505575" cy="2362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7" width="8.71"/>
    <col customWidth="1" min="8" max="8" width="11.14"/>
    <col customWidth="1" min="9" max="9" width="13.71"/>
    <col customWidth="1" min="10" max="13" width="8.71"/>
    <col customWidth="1" min="14" max="14" width="44.14"/>
    <col customWidth="1" min="15" max="15" width="18.71"/>
    <col customWidth="1" min="16" max="16" width="20.86"/>
    <col customWidth="1" min="17" max="17" width="8.71"/>
    <col customWidth="1" min="18" max="18" width="39.86"/>
    <col customWidth="1" min="19" max="19" width="19.14"/>
    <col customWidth="1" min="20" max="20" width="8.71"/>
    <col customWidth="1" min="21" max="21" width="19.43"/>
    <col customWidth="1" min="22" max="26" width="8.71"/>
  </cols>
  <sheetData>
    <row r="1" ht="14.25" customHeight="1">
      <c r="N1" s="1" t="s">
        <v>0</v>
      </c>
    </row>
    <row r="2" ht="14.25" customHeight="1">
      <c r="A2" s="2" t="s">
        <v>1</v>
      </c>
    </row>
    <row r="3" ht="14.25" customHeight="1"/>
    <row r="4" ht="14.25" customHeight="1">
      <c r="A4" s="3" t="s">
        <v>2</v>
      </c>
    </row>
    <row r="5" ht="14.25" customHeight="1">
      <c r="J5" s="4"/>
    </row>
    <row r="6" ht="14.25" customHeight="1"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</row>
    <row r="7" ht="14.25" customHeight="1">
      <c r="A7" s="6" t="s">
        <v>11</v>
      </c>
    </row>
    <row r="8" ht="14.25" customHeight="1">
      <c r="A8" s="6" t="s">
        <v>12</v>
      </c>
      <c r="B8" s="5"/>
      <c r="C8" s="7">
        <f t="shared" ref="C8:I8" si="1">(T18-S18)/S18 * 100</f>
        <v>4233.333333</v>
      </c>
      <c r="D8" s="7">
        <f t="shared" si="1"/>
        <v>834.6153846</v>
      </c>
      <c r="E8" s="7">
        <f t="shared" si="1"/>
        <v>98.18930041</v>
      </c>
      <c r="F8" s="7">
        <f t="shared" si="1"/>
        <v>93.27242525</v>
      </c>
      <c r="G8" s="7">
        <f t="shared" si="1"/>
        <v>2.814782982</v>
      </c>
      <c r="H8" s="7">
        <f t="shared" si="1"/>
        <v>89.98955068</v>
      </c>
      <c r="I8" s="7">
        <f t="shared" si="1"/>
        <v>69.57430426</v>
      </c>
      <c r="V8" s="8" t="s">
        <v>4</v>
      </c>
      <c r="X8" s="9">
        <f>T22</f>
        <v>1.006185567</v>
      </c>
    </row>
    <row r="9" ht="14.25" customHeight="1">
      <c r="A9" s="10" t="s">
        <v>13</v>
      </c>
      <c r="B9" s="11"/>
      <c r="C9" s="12"/>
      <c r="D9" s="12"/>
      <c r="E9" s="12"/>
      <c r="F9" s="8">
        <v>3485.1</v>
      </c>
      <c r="G9" s="8">
        <v>2900.7</v>
      </c>
      <c r="H9" s="8">
        <v>8160.8</v>
      </c>
      <c r="I9" s="13">
        <v>8029.0</v>
      </c>
      <c r="V9" s="8" t="s">
        <v>5</v>
      </c>
      <c r="X9" s="9">
        <f>U22</f>
        <v>1.37114462</v>
      </c>
    </row>
    <row r="10" ht="14.25" customHeight="1">
      <c r="A10" s="4" t="s">
        <v>14</v>
      </c>
      <c r="B10" s="12"/>
      <c r="C10" s="12"/>
      <c r="D10" s="12"/>
      <c r="E10" s="12"/>
      <c r="F10" s="8">
        <v>2350.7</v>
      </c>
      <c r="G10" s="8">
        <v>1820.9</v>
      </c>
      <c r="H10" s="8">
        <v>6821.9</v>
      </c>
      <c r="I10" s="8">
        <v>6434.0</v>
      </c>
      <c r="V10" s="8" t="s">
        <v>6</v>
      </c>
      <c r="X10" s="9">
        <f>V22</f>
        <v>1.296791444</v>
      </c>
    </row>
    <row r="11" ht="14.25" customHeight="1">
      <c r="A11" s="10" t="s">
        <v>15</v>
      </c>
      <c r="B11" s="8">
        <v>-56.4</v>
      </c>
      <c r="C11" s="8">
        <v>-132.2</v>
      </c>
      <c r="D11" s="8">
        <v>-333.0</v>
      </c>
      <c r="E11" s="8">
        <v>-484.9</v>
      </c>
      <c r="F11" s="8">
        <v>-669.0</v>
      </c>
      <c r="G11" s="8">
        <v>-551.8</v>
      </c>
      <c r="H11" s="8">
        <v>-681.3</v>
      </c>
      <c r="I11" s="8">
        <v>-531.9</v>
      </c>
      <c r="V11" s="5" t="s">
        <v>7</v>
      </c>
      <c r="X11" s="9">
        <f>W22</f>
        <v>1.408220271</v>
      </c>
    </row>
    <row r="12" ht="14.25" customHeight="1">
      <c r="A12" s="6" t="s">
        <v>16</v>
      </c>
      <c r="B12" s="12"/>
      <c r="C12" s="14"/>
      <c r="D12" s="14"/>
      <c r="E12" s="14"/>
      <c r="F12" s="14">
        <v>2428.7</v>
      </c>
      <c r="G12" s="14">
        <v>1782.5</v>
      </c>
      <c r="H12" s="14">
        <v>6800.1</v>
      </c>
      <c r="I12" s="15">
        <v>6354.5</v>
      </c>
      <c r="V12" s="5" t="s">
        <v>8</v>
      </c>
      <c r="X12" s="9">
        <f>X22</f>
        <v>0.9646752015</v>
      </c>
    </row>
    <row r="13" ht="14.25" customHeight="1">
      <c r="A13" s="6" t="s">
        <v>17</v>
      </c>
      <c r="B13" s="12"/>
      <c r="C13" s="14"/>
      <c r="D13" s="14"/>
      <c r="E13" s="14"/>
      <c r="F13" s="14">
        <v>1631.0</v>
      </c>
      <c r="G13" s="14">
        <v>1159.0</v>
      </c>
      <c r="H13" s="14">
        <v>4005.7</v>
      </c>
      <c r="I13" s="15">
        <v>4535.6</v>
      </c>
      <c r="V13" s="5" t="s">
        <v>9</v>
      </c>
      <c r="X13" s="9">
        <f>Y22</f>
        <v>1.211441366</v>
      </c>
    </row>
    <row r="14" ht="14.25" customHeight="1">
      <c r="A14" s="6" t="s">
        <v>18</v>
      </c>
      <c r="B14" s="12"/>
      <c r="C14" s="14"/>
      <c r="D14" s="14"/>
      <c r="E14" s="14"/>
      <c r="F14" s="14">
        <v>4.6</v>
      </c>
      <c r="G14" s="14">
        <v>7.5</v>
      </c>
      <c r="H14" s="14">
        <v>7.0</v>
      </c>
      <c r="I14" s="15">
        <v>22.5</v>
      </c>
      <c r="V14" s="5" t="s">
        <v>10</v>
      </c>
      <c r="X14" s="9">
        <f>Z22</f>
        <v>1.440079417</v>
      </c>
    </row>
    <row r="15" ht="14.25" customHeight="1">
      <c r="A15" s="6" t="s">
        <v>19</v>
      </c>
      <c r="B15" s="12"/>
      <c r="C15" s="14"/>
      <c r="D15" s="14"/>
      <c r="E15" s="14"/>
      <c r="F15" s="14">
        <v>150.0</v>
      </c>
      <c r="G15" s="14">
        <v>189.0</v>
      </c>
      <c r="H15" s="14">
        <v>231.7</v>
      </c>
      <c r="I15" s="15">
        <v>213.2</v>
      </c>
    </row>
    <row r="16" ht="14.25" customHeight="1">
      <c r="A16" s="6" t="s">
        <v>20</v>
      </c>
      <c r="B16" s="12"/>
      <c r="C16" s="14"/>
      <c r="D16" s="14"/>
      <c r="E16" s="14"/>
      <c r="F16" s="14">
        <v>780.9</v>
      </c>
      <c r="G16" s="14">
        <v>848.3</v>
      </c>
      <c r="H16" s="14">
        <v>1209.3</v>
      </c>
      <c r="I16" s="15">
        <v>1502.1</v>
      </c>
      <c r="R16" s="12"/>
      <c r="S16" s="8" t="s">
        <v>3</v>
      </c>
      <c r="T16" s="8" t="s">
        <v>4</v>
      </c>
      <c r="U16" s="8" t="s">
        <v>5</v>
      </c>
      <c r="V16" s="8" t="s">
        <v>6</v>
      </c>
      <c r="W16" s="5" t="s">
        <v>7</v>
      </c>
      <c r="X16" s="5" t="s">
        <v>8</v>
      </c>
      <c r="Y16" s="5" t="s">
        <v>9</v>
      </c>
      <c r="Z16" s="5" t="s">
        <v>10</v>
      </c>
    </row>
    <row r="17" ht="14.25" customHeight="1">
      <c r="H17" s="10" t="s">
        <v>21</v>
      </c>
      <c r="I17" s="16"/>
      <c r="R17" s="8" t="s">
        <v>22</v>
      </c>
      <c r="S17" s="8">
        <v>56.5</v>
      </c>
      <c r="T17" s="8">
        <v>138.1</v>
      </c>
      <c r="U17" s="8">
        <v>465.0</v>
      </c>
      <c r="V17" s="8">
        <v>726.4</v>
      </c>
      <c r="W17" s="8">
        <v>1109.2</v>
      </c>
      <c r="X17" s="8">
        <v>1005.6</v>
      </c>
      <c r="Y17" s="8">
        <v>1598.8</v>
      </c>
      <c r="Z17" s="8">
        <v>2132.5</v>
      </c>
    </row>
    <row r="18" ht="14.25" customHeight="1">
      <c r="A18" s="3"/>
      <c r="I18" s="16"/>
      <c r="R18" s="8" t="s">
        <v>23</v>
      </c>
      <c r="S18" s="17">
        <v>0.3</v>
      </c>
      <c r="T18" s="17">
        <v>13.0</v>
      </c>
      <c r="U18" s="17">
        <v>121.5</v>
      </c>
      <c r="V18" s="17">
        <v>240.8</v>
      </c>
      <c r="W18" s="17">
        <v>465.4</v>
      </c>
      <c r="X18" s="17">
        <v>478.5</v>
      </c>
      <c r="Y18" s="17">
        <v>909.1</v>
      </c>
      <c r="Z18" s="17">
        <v>1541.6</v>
      </c>
    </row>
    <row r="19" ht="14.25" customHeight="1">
      <c r="A19" s="3" t="s">
        <v>24</v>
      </c>
      <c r="R19" s="8" t="s">
        <v>25</v>
      </c>
      <c r="S19" s="18">
        <f t="shared" ref="S19:Z19" si="2">S18/S17</f>
        <v>0.005309734513</v>
      </c>
      <c r="T19" s="18">
        <f t="shared" si="2"/>
        <v>0.09413468501</v>
      </c>
      <c r="U19" s="18">
        <f t="shared" si="2"/>
        <v>0.2612903226</v>
      </c>
      <c r="V19" s="18">
        <f t="shared" si="2"/>
        <v>0.3314977974</v>
      </c>
      <c r="W19" s="18">
        <f t="shared" si="2"/>
        <v>0.4195816805</v>
      </c>
      <c r="X19" s="18">
        <f t="shared" si="2"/>
        <v>0.4758353222</v>
      </c>
      <c r="Y19" s="18">
        <f t="shared" si="2"/>
        <v>0.5686139605</v>
      </c>
      <c r="Z19" s="18">
        <f t="shared" si="2"/>
        <v>0.7229073857</v>
      </c>
    </row>
    <row r="20" ht="14.25" customHeight="1">
      <c r="H20" s="19" t="s">
        <v>26</v>
      </c>
      <c r="I20" s="20"/>
      <c r="J20" s="20"/>
      <c r="K20" s="20"/>
      <c r="R20" s="8" t="s">
        <v>27</v>
      </c>
      <c r="S20" s="8" t="s">
        <v>28</v>
      </c>
      <c r="T20" s="8">
        <v>488.0</v>
      </c>
      <c r="U20" s="8">
        <v>4001.0</v>
      </c>
      <c r="V20" s="8">
        <v>7760.0</v>
      </c>
      <c r="W20" s="8">
        <v>17645.0</v>
      </c>
      <c r="X20" s="8">
        <v>16276.0</v>
      </c>
      <c r="Y20" s="8">
        <v>27593.0</v>
      </c>
      <c r="Z20" s="8">
        <v>44245.0</v>
      </c>
    </row>
    <row r="21" ht="14.25" customHeight="1">
      <c r="H21" s="5" t="s">
        <v>7</v>
      </c>
      <c r="I21" s="5" t="s">
        <v>8</v>
      </c>
      <c r="J21" s="5" t="s">
        <v>9</v>
      </c>
      <c r="K21" s="5" t="s">
        <v>10</v>
      </c>
      <c r="R21" s="8" t="s">
        <v>29</v>
      </c>
      <c r="S21" s="8" t="s">
        <v>28</v>
      </c>
      <c r="T21" s="8">
        <v>485.0</v>
      </c>
      <c r="U21" s="8">
        <v>2918.0</v>
      </c>
      <c r="V21" s="8">
        <v>5984.0</v>
      </c>
      <c r="W21" s="8">
        <v>12530.0</v>
      </c>
      <c r="X21" s="8">
        <v>16872.0</v>
      </c>
      <c r="Y21" s="8">
        <v>22777.0</v>
      </c>
      <c r="Z21" s="8">
        <v>30724.0</v>
      </c>
    </row>
    <row r="22" ht="14.25" customHeight="1">
      <c r="H22" s="7">
        <f t="shared" ref="H22:K22" si="3">F11/W18</f>
        <v>-1.437473141</v>
      </c>
      <c r="I22" s="7">
        <f t="shared" si="3"/>
        <v>-1.153187043</v>
      </c>
      <c r="J22" s="7">
        <f t="shared" si="3"/>
        <v>-0.7494225058</v>
      </c>
      <c r="K22" s="7">
        <f t="shared" si="3"/>
        <v>-0.3450311365</v>
      </c>
      <c r="N22" s="21"/>
      <c r="R22" s="8" t="s">
        <v>30</v>
      </c>
      <c r="S22" s="12"/>
      <c r="T22" s="18">
        <f t="shared" ref="T22:Z22" si="4">T20/T21</f>
        <v>1.006185567</v>
      </c>
      <c r="U22" s="18">
        <f t="shared" si="4"/>
        <v>1.37114462</v>
      </c>
      <c r="V22" s="18">
        <f t="shared" si="4"/>
        <v>1.296791444</v>
      </c>
      <c r="W22" s="18">
        <f t="shared" si="4"/>
        <v>1.408220271</v>
      </c>
      <c r="X22" s="18">
        <f t="shared" si="4"/>
        <v>0.9646752015</v>
      </c>
      <c r="Y22" s="18">
        <f t="shared" si="4"/>
        <v>1.211441366</v>
      </c>
      <c r="Z22" s="22">
        <f t="shared" si="4"/>
        <v>1.440079417</v>
      </c>
    </row>
    <row r="23" ht="14.25" customHeight="1">
      <c r="N23" s="10" t="s">
        <v>31</v>
      </c>
      <c r="O23" s="10">
        <v>3680.0</v>
      </c>
      <c r="R23" s="10"/>
    </row>
    <row r="24" ht="14.25" customHeight="1">
      <c r="N24" s="23" t="s">
        <v>32</v>
      </c>
      <c r="O24" s="24">
        <v>290.0</v>
      </c>
    </row>
    <row r="25" ht="14.25" customHeight="1">
      <c r="B25" s="19" t="s">
        <v>33</v>
      </c>
      <c r="C25" s="20"/>
      <c r="D25" s="20"/>
      <c r="E25" s="20"/>
      <c r="H25" s="19" t="s">
        <v>34</v>
      </c>
      <c r="I25" s="20"/>
      <c r="J25" s="20"/>
      <c r="K25" s="20"/>
      <c r="N25" s="23" t="s">
        <v>35</v>
      </c>
      <c r="O25" s="25">
        <f>O23-O24</f>
        <v>3390</v>
      </c>
      <c r="R25" s="10" t="s">
        <v>36</v>
      </c>
      <c r="S25" s="10">
        <v>61.7</v>
      </c>
    </row>
    <row r="26" ht="14.25" customHeight="1">
      <c r="B26" s="5" t="s">
        <v>7</v>
      </c>
      <c r="C26" s="5" t="s">
        <v>8</v>
      </c>
      <c r="D26" s="5" t="s">
        <v>9</v>
      </c>
      <c r="E26" s="5" t="s">
        <v>10</v>
      </c>
      <c r="H26" s="5" t="s">
        <v>7</v>
      </c>
      <c r="I26" s="5" t="s">
        <v>8</v>
      </c>
      <c r="J26" s="5" t="s">
        <v>9</v>
      </c>
      <c r="K26" s="5" t="s">
        <v>10</v>
      </c>
      <c r="N26" s="10" t="s">
        <v>37</v>
      </c>
      <c r="O26" s="26">
        <f>O25/O24</f>
        <v>11.68965517</v>
      </c>
      <c r="R26" s="10" t="s">
        <v>38</v>
      </c>
      <c r="S26" s="10">
        <v>12.8</v>
      </c>
    </row>
    <row r="27" ht="14.25" customHeight="1">
      <c r="B27" s="7">
        <f t="shared" ref="B27:E27" si="5">H22*H27*H32</f>
        <v>-0.1294770622</v>
      </c>
      <c r="C27" s="7">
        <f t="shared" si="5"/>
        <v>-0.1194159017</v>
      </c>
      <c r="D27" s="7">
        <f t="shared" si="5"/>
        <v>-0.0697876009</v>
      </c>
      <c r="E27" s="7">
        <f t="shared" si="5"/>
        <v>-0.05308699358</v>
      </c>
      <c r="H27" s="7">
        <f t="shared" ref="H27:K27" si="6">W18/F9</f>
        <v>0.1335399271</v>
      </c>
      <c r="I27" s="7">
        <f t="shared" si="6"/>
        <v>0.164960182</v>
      </c>
      <c r="J27" s="7">
        <f t="shared" si="6"/>
        <v>0.1113983923</v>
      </c>
      <c r="K27" s="7">
        <f t="shared" si="6"/>
        <v>0.1920039856</v>
      </c>
      <c r="N27" s="27" t="s">
        <v>39</v>
      </c>
      <c r="O27" s="26">
        <f>O26*100</f>
        <v>1168.965517</v>
      </c>
      <c r="R27" s="28" t="s">
        <v>40</v>
      </c>
      <c r="S27" s="6">
        <f>S26-S25</f>
        <v>-48.9</v>
      </c>
      <c r="T27" s="29" t="s">
        <v>41</v>
      </c>
      <c r="U27" s="10" t="s">
        <v>42</v>
      </c>
    </row>
    <row r="28" ht="14.25" customHeight="1">
      <c r="N28" s="10" t="s">
        <v>31</v>
      </c>
      <c r="O28" s="10">
        <v>30724.0</v>
      </c>
    </row>
    <row r="29" ht="14.25" customHeight="1">
      <c r="N29" s="23" t="s">
        <v>32</v>
      </c>
      <c r="O29" s="24">
        <v>485.0</v>
      </c>
    </row>
    <row r="30" ht="14.25" customHeight="1">
      <c r="H30" s="19" t="s">
        <v>43</v>
      </c>
      <c r="I30" s="20"/>
      <c r="J30" s="20"/>
      <c r="K30" s="20"/>
      <c r="N30" s="23" t="s">
        <v>35</v>
      </c>
      <c r="O30" s="25">
        <f>O28-O29</f>
        <v>30239</v>
      </c>
    </row>
    <row r="31" ht="14.25" customHeight="1">
      <c r="H31" s="5" t="s">
        <v>7</v>
      </c>
      <c r="I31" s="5" t="s">
        <v>8</v>
      </c>
      <c r="J31" s="5" t="s">
        <v>9</v>
      </c>
      <c r="K31" s="5" t="s">
        <v>10</v>
      </c>
      <c r="N31" s="10" t="s">
        <v>37</v>
      </c>
      <c r="O31" s="26">
        <f>O30/O29</f>
        <v>62.34845361</v>
      </c>
    </row>
    <row r="32" ht="14.25" customHeight="1">
      <c r="C32" s="10" t="s">
        <v>44</v>
      </c>
      <c r="H32" s="30">
        <f t="shared" ref="H32:K32" si="7">F10/F9</f>
        <v>0.6745000143</v>
      </c>
      <c r="I32" s="30">
        <f t="shared" si="7"/>
        <v>0.6277450271</v>
      </c>
      <c r="J32" s="30">
        <f t="shared" si="7"/>
        <v>0.8359352024</v>
      </c>
      <c r="K32" s="30">
        <f t="shared" si="7"/>
        <v>0.8013451239</v>
      </c>
      <c r="N32" s="31" t="s">
        <v>45</v>
      </c>
      <c r="O32" s="26">
        <f>O31*100</f>
        <v>6234.845361</v>
      </c>
      <c r="R32" s="32" t="s">
        <v>46</v>
      </c>
      <c r="S32" s="32" t="s">
        <v>47</v>
      </c>
      <c r="T32" s="33" t="s">
        <v>7</v>
      </c>
      <c r="U32" s="33" t="s">
        <v>8</v>
      </c>
      <c r="V32" s="33" t="s">
        <v>9</v>
      </c>
      <c r="W32" s="33" t="s">
        <v>10</v>
      </c>
    </row>
    <row r="33" ht="14.25" customHeight="1">
      <c r="N33" s="10" t="s">
        <v>31</v>
      </c>
      <c r="O33" s="10">
        <v>44245.0</v>
      </c>
      <c r="R33" s="34" t="s">
        <v>48</v>
      </c>
      <c r="S33" s="32" t="s">
        <v>49</v>
      </c>
      <c r="T33" s="35">
        <f t="shared" ref="T33:W33" si="8">F11/W18</f>
        <v>-1.437473141</v>
      </c>
      <c r="U33" s="35">
        <f t="shared" si="8"/>
        <v>-1.153187043</v>
      </c>
      <c r="V33" s="35">
        <f t="shared" si="8"/>
        <v>-0.7494225058</v>
      </c>
      <c r="W33" s="35">
        <f t="shared" si="8"/>
        <v>-0.3450311365</v>
      </c>
    </row>
    <row r="34" ht="14.25" customHeight="1">
      <c r="N34" s="23" t="s">
        <v>32</v>
      </c>
      <c r="O34" s="24">
        <v>488.0</v>
      </c>
      <c r="R34" s="36"/>
      <c r="S34" s="32" t="s">
        <v>50</v>
      </c>
      <c r="T34" s="35">
        <f t="shared" ref="T34:W34" si="9">F11/F12</f>
        <v>-0.2754560053</v>
      </c>
      <c r="U34" s="35">
        <f t="shared" si="9"/>
        <v>-0.3095652174</v>
      </c>
      <c r="V34" s="35">
        <f t="shared" si="9"/>
        <v>-0.1001897031</v>
      </c>
      <c r="W34" s="35">
        <f t="shared" si="9"/>
        <v>-0.08370446141</v>
      </c>
    </row>
    <row r="35" ht="14.25" customHeight="1">
      <c r="H35" s="19" t="s">
        <v>51</v>
      </c>
      <c r="I35" s="20"/>
      <c r="J35" s="20"/>
      <c r="K35" s="20"/>
      <c r="N35" s="23" t="s">
        <v>35</v>
      </c>
      <c r="O35" s="25">
        <f>O33-O34</f>
        <v>43757</v>
      </c>
      <c r="R35" s="37"/>
      <c r="S35" s="32" t="s">
        <v>52</v>
      </c>
      <c r="T35" s="35">
        <f t="shared" ref="T35:W35" si="10">F11/F10</f>
        <v>-0.2845960778</v>
      </c>
      <c r="U35" s="35">
        <f t="shared" si="10"/>
        <v>-0.3030369597</v>
      </c>
      <c r="V35" s="35">
        <f t="shared" si="10"/>
        <v>-0.09986953781</v>
      </c>
      <c r="W35" s="35">
        <f t="shared" si="10"/>
        <v>-0.08267018962</v>
      </c>
    </row>
    <row r="36" ht="14.25" customHeight="1">
      <c r="H36" s="5" t="s">
        <v>7</v>
      </c>
      <c r="I36" s="5" t="s">
        <v>8</v>
      </c>
      <c r="J36" s="5" t="s">
        <v>9</v>
      </c>
      <c r="K36" s="5" t="s">
        <v>10</v>
      </c>
      <c r="N36" s="10" t="s">
        <v>37</v>
      </c>
      <c r="O36" s="26">
        <f>O35/O34</f>
        <v>89.66598361</v>
      </c>
      <c r="R36" s="34" t="s">
        <v>53</v>
      </c>
      <c r="S36" s="32" t="s">
        <v>54</v>
      </c>
      <c r="T36" s="35">
        <f t="shared" ref="T36:W36" si="11">W18/F9</f>
        <v>0.1335399271</v>
      </c>
      <c r="U36" s="35">
        <f t="shared" si="11"/>
        <v>0.164960182</v>
      </c>
      <c r="V36" s="35">
        <f t="shared" si="11"/>
        <v>0.1113983923</v>
      </c>
      <c r="W36" s="35">
        <f t="shared" si="11"/>
        <v>0.1920039856</v>
      </c>
    </row>
    <row r="37" ht="14.25" customHeight="1">
      <c r="G37" s="38" t="s">
        <v>55</v>
      </c>
      <c r="H37" s="39">
        <f t="shared" ref="H37:K37" si="12">F12/F16</f>
        <v>3.110129338</v>
      </c>
      <c r="I37" s="39">
        <f t="shared" si="12"/>
        <v>2.101261346</v>
      </c>
      <c r="J37" s="39">
        <f t="shared" si="12"/>
        <v>5.623170429</v>
      </c>
      <c r="K37" s="39">
        <f t="shared" si="12"/>
        <v>4.230410758</v>
      </c>
      <c r="N37" s="40" t="s">
        <v>56</v>
      </c>
      <c r="O37" s="26">
        <f>O36*100</f>
        <v>8966.598361</v>
      </c>
      <c r="R37" s="37"/>
      <c r="S37" s="32" t="s">
        <v>57</v>
      </c>
      <c r="T37" s="35">
        <f t="shared" ref="T37:W37" si="13">F14/W18 * 365</f>
        <v>3.607649334</v>
      </c>
      <c r="U37" s="35">
        <f t="shared" si="13"/>
        <v>5.721003135</v>
      </c>
      <c r="V37" s="35">
        <f t="shared" si="13"/>
        <v>2.810471895</v>
      </c>
      <c r="W37" s="35">
        <f t="shared" si="13"/>
        <v>5.327257395</v>
      </c>
    </row>
    <row r="38" ht="14.25" customHeight="1">
      <c r="G38" s="38" t="s">
        <v>58</v>
      </c>
      <c r="H38" s="30">
        <f t="shared" ref="H38:K38" si="14">(F12-F15)/F16</f>
        <v>2.918043283</v>
      </c>
      <c r="I38" s="30">
        <f t="shared" si="14"/>
        <v>1.878462808</v>
      </c>
      <c r="J38" s="30">
        <f t="shared" si="14"/>
        <v>5.431571984</v>
      </c>
      <c r="K38" s="30">
        <f t="shared" si="14"/>
        <v>4.088476133</v>
      </c>
      <c r="R38" s="41" t="s">
        <v>59</v>
      </c>
      <c r="S38" s="33" t="s">
        <v>55</v>
      </c>
      <c r="T38" s="35">
        <f t="shared" ref="T38:W38" si="15">F12/F16</f>
        <v>3.110129338</v>
      </c>
      <c r="U38" s="35">
        <f t="shared" si="15"/>
        <v>2.101261346</v>
      </c>
      <c r="V38" s="35">
        <f t="shared" si="15"/>
        <v>5.623170429</v>
      </c>
      <c r="W38" s="35">
        <f t="shared" si="15"/>
        <v>4.230410758</v>
      </c>
    </row>
    <row r="39" ht="14.25" customHeight="1">
      <c r="O39" s="42" t="s">
        <v>60</v>
      </c>
      <c r="P39" s="43" t="s">
        <v>61</v>
      </c>
      <c r="R39" s="36"/>
      <c r="S39" s="33" t="s">
        <v>58</v>
      </c>
      <c r="T39" s="35">
        <f t="shared" ref="T39:W39" si="16">(F12-F15)/F16</f>
        <v>2.918043283</v>
      </c>
      <c r="U39" s="35">
        <f t="shared" si="16"/>
        <v>1.878462808</v>
      </c>
      <c r="V39" s="35">
        <f t="shared" si="16"/>
        <v>5.431571984</v>
      </c>
      <c r="W39" s="35">
        <f t="shared" si="16"/>
        <v>4.088476133</v>
      </c>
    </row>
    <row r="40" ht="14.25" customHeight="1">
      <c r="H40" s="44"/>
      <c r="I40" s="44"/>
      <c r="J40" s="44"/>
      <c r="K40" s="44"/>
      <c r="N40" s="45" t="s">
        <v>62</v>
      </c>
      <c r="O40" s="10">
        <v>337.0</v>
      </c>
      <c r="P40" s="10">
        <v>388.3</v>
      </c>
      <c r="R40" s="37"/>
      <c r="S40" s="32" t="s">
        <v>63</v>
      </c>
      <c r="T40" s="35">
        <f t="shared" ref="T40:W40" si="17">F13/F16</f>
        <v>2.0886157</v>
      </c>
      <c r="U40" s="35">
        <f t="shared" si="17"/>
        <v>1.366261936</v>
      </c>
      <c r="V40" s="35">
        <f t="shared" si="17"/>
        <v>3.312412139</v>
      </c>
      <c r="W40" s="35">
        <f t="shared" si="17"/>
        <v>3.019506025</v>
      </c>
    </row>
    <row r="41" ht="14.25" customHeight="1">
      <c r="H41" s="46"/>
      <c r="I41" s="46"/>
      <c r="J41" s="46"/>
      <c r="K41" s="46"/>
      <c r="N41" s="45" t="s">
        <v>64</v>
      </c>
      <c r="O41" s="10">
        <v>3485.1</v>
      </c>
      <c r="P41" s="10">
        <v>1134.3</v>
      </c>
      <c r="R41" s="34" t="s">
        <v>65</v>
      </c>
      <c r="S41" s="32" t="s">
        <v>66</v>
      </c>
      <c r="T41" s="35">
        <f t="shared" ref="T41:W41" si="18">F10/F9</f>
        <v>0.6745000143</v>
      </c>
      <c r="U41" s="35">
        <f t="shared" si="18"/>
        <v>0.6277450271</v>
      </c>
      <c r="V41" s="35">
        <f t="shared" si="18"/>
        <v>0.8359352024</v>
      </c>
      <c r="W41" s="35">
        <f t="shared" si="18"/>
        <v>0.8013451239</v>
      </c>
    </row>
    <row r="42" ht="14.25" customHeight="1">
      <c r="N42" s="47">
        <v>43555.0</v>
      </c>
      <c r="O42" s="10">
        <v>2900.7</v>
      </c>
      <c r="P42" s="10">
        <v>1079.8</v>
      </c>
      <c r="R42" s="37"/>
      <c r="S42" s="32" t="s">
        <v>67</v>
      </c>
      <c r="T42" s="35">
        <f t="shared" ref="T42:W42" si="19">F16/F10</f>
        <v>0.3321989195</v>
      </c>
      <c r="U42" s="35">
        <f t="shared" si="19"/>
        <v>0.4658685266</v>
      </c>
      <c r="V42" s="35">
        <f t="shared" si="19"/>
        <v>0.1772673302</v>
      </c>
      <c r="W42" s="35">
        <f t="shared" si="19"/>
        <v>0.2334628536</v>
      </c>
    </row>
    <row r="43" ht="14.25" customHeight="1">
      <c r="N43" s="47">
        <v>43646.0</v>
      </c>
      <c r="O43" s="48">
        <v>2286633.0</v>
      </c>
      <c r="P43" s="10">
        <v>1338.9</v>
      </c>
    </row>
    <row r="44" ht="14.25" customHeight="1">
      <c r="N44" s="45" t="s">
        <v>68</v>
      </c>
      <c r="O44" s="10">
        <v>8029.0</v>
      </c>
      <c r="P44" s="10">
        <v>1595.1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mergeCells count="22">
    <mergeCell ref="H20:K20"/>
    <mergeCell ref="B25:E25"/>
    <mergeCell ref="H25:K25"/>
    <mergeCell ref="H30:K30"/>
    <mergeCell ref="C32:F32"/>
    <mergeCell ref="R33:R35"/>
    <mergeCell ref="H35:K35"/>
    <mergeCell ref="F46:G46"/>
    <mergeCell ref="F47:G47"/>
    <mergeCell ref="F48:G48"/>
    <mergeCell ref="F49:G49"/>
    <mergeCell ref="F50:G50"/>
    <mergeCell ref="F51:G51"/>
    <mergeCell ref="F52:G52"/>
    <mergeCell ref="F53:G53"/>
    <mergeCell ref="R36:R37"/>
    <mergeCell ref="R38:R40"/>
    <mergeCell ref="R41:R42"/>
    <mergeCell ref="F42:G42"/>
    <mergeCell ref="F43:G43"/>
    <mergeCell ref="F44:G44"/>
    <mergeCell ref="F45:G45"/>
  </mergeCells>
  <printOptions/>
  <pageMargins bottom="0.75" footer="0.0" header="0.0" left="0.7" right="0.7" top="0.75"/>
  <pageSetup paperSize="9" orientation="portrait"/>
  <drawing r:id="rId1"/>
</worksheet>
</file>