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b\Documents\Python_Deb\"/>
    </mc:Choice>
  </mc:AlternateContent>
  <xr:revisionPtr revIDLastSave="0" documentId="13_ncr:1_{34898A58-A0FE-4C01-B023-5DFA1EB01F3A}" xr6:coauthVersionLast="47" xr6:coauthVersionMax="47" xr10:uidLastSave="{00000000-0000-0000-0000-000000000000}"/>
  <bookViews>
    <workbookView xWindow="-120" yWindow="-120" windowWidth="29040" windowHeight="15840" firstSheet="16" activeTab="21" xr2:uid="{0C2834DA-1B89-45A6-BA59-918C7EEC6C0A}"/>
  </bookViews>
  <sheets>
    <sheet name="emimbf4_10_xiao" sheetId="1" r:id="rId1"/>
    <sheet name="emimbf4_10_kim" sheetId="2" r:id="rId2"/>
    <sheet name="emimbf4_10_mardani" sheetId="3" r:id="rId3"/>
    <sheet name="emimcl_01_partoon" sheetId="4" r:id="rId4"/>
    <sheet name="emimcl_05_partoon" sheetId="5" r:id="rId5"/>
    <sheet name="emimcl_1_partoon" sheetId="6" r:id="rId6"/>
    <sheet name="emimcl_10_xiao" sheetId="7" r:id="rId7"/>
    <sheet name="emimcl_10_long" sheetId="8" r:id="rId8"/>
    <sheet name="emimcl_10_chu" sheetId="9" r:id="rId9"/>
    <sheet name="emimetso4_8_zare" sheetId="10" r:id="rId10"/>
    <sheet name="emimetso4_10_zare" sheetId="11" r:id="rId11"/>
    <sheet name="emimhso4_10_zare" sheetId="12" r:id="rId12"/>
    <sheet name="emimclo4_10_long" sheetId="13" r:id="rId13"/>
    <sheet name="emimscn_10_long" sheetId="14" r:id="rId14"/>
    <sheet name="emimac_10_long" sheetId="15" r:id="rId15"/>
    <sheet name="emimno3_55_long" sheetId="16" r:id="rId16"/>
    <sheet name="emimno3_10_long" sheetId="17" r:id="rId17"/>
    <sheet name="emimno3_20_long" sheetId="18" r:id="rId18"/>
    <sheet name="emimno3_30_long" sheetId="19" r:id="rId19"/>
    <sheet name="emimno3_40_long" sheetId="20" r:id="rId20"/>
    <sheet name="emimdhp_10_sulaimon" sheetId="21" r:id="rId21"/>
    <sheet name="emimi_10_li" sheetId="2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" i="22" l="1"/>
  <c r="V6" i="22"/>
  <c r="Z6" i="22" s="1"/>
  <c r="R6" i="22"/>
  <c r="S6" i="22" s="1"/>
  <c r="Q6" i="22"/>
  <c r="M6" i="22"/>
  <c r="L6" i="22"/>
  <c r="K6" i="22"/>
  <c r="J6" i="22"/>
  <c r="I6" i="22"/>
  <c r="N6" i="22" s="1"/>
  <c r="O6" i="22" s="1"/>
  <c r="H6" i="22"/>
  <c r="F6" i="22"/>
  <c r="D6" i="22"/>
  <c r="V5" i="22"/>
  <c r="W5" i="22" s="1"/>
  <c r="Q5" i="22"/>
  <c r="M5" i="22"/>
  <c r="L5" i="22"/>
  <c r="K5" i="22"/>
  <c r="J5" i="22"/>
  <c r="H5" i="22"/>
  <c r="I5" i="22" s="1"/>
  <c r="N5" i="22" s="1"/>
  <c r="O5" i="22" s="1"/>
  <c r="F5" i="22"/>
  <c r="D5" i="22"/>
  <c r="W4" i="22"/>
  <c r="V4" i="22"/>
  <c r="Z4" i="22" s="1"/>
  <c r="R4" i="22"/>
  <c r="S4" i="22" s="1"/>
  <c r="Q4" i="22"/>
  <c r="M4" i="22"/>
  <c r="L4" i="22"/>
  <c r="K4" i="22"/>
  <c r="J4" i="22"/>
  <c r="I4" i="22"/>
  <c r="N4" i="22" s="1"/>
  <c r="O4" i="22" s="1"/>
  <c r="H4" i="22"/>
  <c r="F4" i="22"/>
  <c r="D4" i="22"/>
  <c r="V3" i="22"/>
  <c r="W3" i="22" s="1"/>
  <c r="Q3" i="22"/>
  <c r="R3" i="22" s="1"/>
  <c r="S3" i="22" s="1"/>
  <c r="M3" i="22"/>
  <c r="L3" i="22"/>
  <c r="K3" i="22"/>
  <c r="J3" i="22"/>
  <c r="H3" i="22"/>
  <c r="I3" i="22" s="1"/>
  <c r="N3" i="22" s="1"/>
  <c r="O3" i="22" s="1"/>
  <c r="F3" i="22"/>
  <c r="D3" i="22"/>
  <c r="W2" i="22"/>
  <c r="V2" i="22"/>
  <c r="Z2" i="22" s="1"/>
  <c r="R2" i="22"/>
  <c r="S2" i="22" s="1"/>
  <c r="Q2" i="22"/>
  <c r="M2" i="22"/>
  <c r="L2" i="22"/>
  <c r="K2" i="22"/>
  <c r="J2" i="22"/>
  <c r="I2" i="22"/>
  <c r="N2" i="22" s="1"/>
  <c r="O2" i="22" s="1"/>
  <c r="H2" i="22"/>
  <c r="F2" i="22"/>
  <c r="D2" i="22"/>
  <c r="W6" i="21"/>
  <c r="R6" i="21" s="1"/>
  <c r="S6" i="21" s="1"/>
  <c r="V6" i="21"/>
  <c r="Z6" i="21" s="1"/>
  <c r="Q6" i="21"/>
  <c r="M6" i="21"/>
  <c r="L6" i="21"/>
  <c r="K6" i="21"/>
  <c r="I6" i="21"/>
  <c r="N6" i="21" s="1"/>
  <c r="O6" i="21" s="1"/>
  <c r="H6" i="21"/>
  <c r="E6" i="21"/>
  <c r="F6" i="21" s="1"/>
  <c r="V5" i="21"/>
  <c r="Z5" i="21" s="1"/>
  <c r="Q5" i="21"/>
  <c r="L5" i="21"/>
  <c r="K5" i="21"/>
  <c r="H5" i="21"/>
  <c r="I5" i="21" s="1"/>
  <c r="N5" i="21" s="1"/>
  <c r="O5" i="21" s="1"/>
  <c r="F5" i="21"/>
  <c r="E5" i="21"/>
  <c r="J5" i="21" s="1"/>
  <c r="V4" i="21"/>
  <c r="W4" i="21" s="1"/>
  <c r="Q4" i="21"/>
  <c r="R4" i="21" s="1"/>
  <c r="S4" i="21" s="1"/>
  <c r="L4" i="21"/>
  <c r="K4" i="21"/>
  <c r="H4" i="21"/>
  <c r="I4" i="21" s="1"/>
  <c r="N4" i="21" s="1"/>
  <c r="O4" i="21" s="1"/>
  <c r="F4" i="21"/>
  <c r="E4" i="21"/>
  <c r="J4" i="21" s="1"/>
  <c r="W3" i="21"/>
  <c r="V3" i="21"/>
  <c r="Z3" i="21" s="1"/>
  <c r="S3" i="21"/>
  <c r="T3" i="21" s="1"/>
  <c r="Y3" i="21" s="1"/>
  <c r="R3" i="21"/>
  <c r="Q3" i="21"/>
  <c r="N3" i="21"/>
  <c r="O3" i="21" s="1"/>
  <c r="L3" i="21"/>
  <c r="K3" i="21"/>
  <c r="I3" i="21"/>
  <c r="H3" i="21"/>
  <c r="E3" i="21"/>
  <c r="M3" i="21" s="1"/>
  <c r="W2" i="21"/>
  <c r="V2" i="21"/>
  <c r="Z2" i="21" s="1"/>
  <c r="R2" i="21"/>
  <c r="S2" i="21" s="1"/>
  <c r="Q2" i="21"/>
  <c r="M2" i="21"/>
  <c r="L2" i="21"/>
  <c r="K2" i="21"/>
  <c r="I2" i="21"/>
  <c r="N2" i="21" s="1"/>
  <c r="O2" i="21" s="1"/>
  <c r="H2" i="21"/>
  <c r="E2" i="21"/>
  <c r="F2" i="21" s="1"/>
  <c r="W6" i="20"/>
  <c r="R6" i="20" s="1"/>
  <c r="S6" i="20" s="1"/>
  <c r="V6" i="20"/>
  <c r="Z6" i="20" s="1"/>
  <c r="Q6" i="20"/>
  <c r="M6" i="20"/>
  <c r="L6" i="20"/>
  <c r="K6" i="20"/>
  <c r="J6" i="20"/>
  <c r="I6" i="20"/>
  <c r="N6" i="20" s="1"/>
  <c r="O6" i="20" s="1"/>
  <c r="H6" i="20"/>
  <c r="F6" i="20"/>
  <c r="D6" i="20"/>
  <c r="V5" i="20"/>
  <c r="W5" i="20" s="1"/>
  <c r="Q5" i="20"/>
  <c r="M5" i="20"/>
  <c r="L5" i="20"/>
  <c r="K5" i="20"/>
  <c r="J5" i="20"/>
  <c r="H5" i="20"/>
  <c r="I5" i="20" s="1"/>
  <c r="N5" i="20" s="1"/>
  <c r="O5" i="20" s="1"/>
  <c r="F5" i="20"/>
  <c r="D5" i="20"/>
  <c r="V4" i="20"/>
  <c r="W4" i="20" s="1"/>
  <c r="Q4" i="20"/>
  <c r="M4" i="20"/>
  <c r="L4" i="20"/>
  <c r="K4" i="20"/>
  <c r="J4" i="20"/>
  <c r="H4" i="20"/>
  <c r="I4" i="20" s="1"/>
  <c r="N4" i="20" s="1"/>
  <c r="O4" i="20" s="1"/>
  <c r="F4" i="20"/>
  <c r="D4" i="20"/>
  <c r="V3" i="20"/>
  <c r="W3" i="20" s="1"/>
  <c r="Q3" i="20"/>
  <c r="R3" i="20" s="1"/>
  <c r="S3" i="20" s="1"/>
  <c r="M3" i="20"/>
  <c r="L3" i="20"/>
  <c r="K3" i="20"/>
  <c r="J3" i="20"/>
  <c r="H3" i="20"/>
  <c r="I3" i="20" s="1"/>
  <c r="N3" i="20" s="1"/>
  <c r="O3" i="20" s="1"/>
  <c r="F3" i="20"/>
  <c r="D3" i="20"/>
  <c r="W2" i="20"/>
  <c r="R2" i="20" s="1"/>
  <c r="S2" i="20" s="1"/>
  <c r="V2" i="20"/>
  <c r="Z2" i="20" s="1"/>
  <c r="Q2" i="20"/>
  <c r="M2" i="20"/>
  <c r="L2" i="20"/>
  <c r="K2" i="20"/>
  <c r="J2" i="20"/>
  <c r="I2" i="20"/>
  <c r="N2" i="20" s="1"/>
  <c r="O2" i="20" s="1"/>
  <c r="H2" i="20"/>
  <c r="F2" i="20"/>
  <c r="D2" i="20"/>
  <c r="W6" i="19"/>
  <c r="R6" i="19" s="1"/>
  <c r="S6" i="19" s="1"/>
  <c r="V6" i="19"/>
  <c r="Z6" i="19" s="1"/>
  <c r="Q6" i="19"/>
  <c r="M6" i="19"/>
  <c r="L6" i="19"/>
  <c r="K6" i="19"/>
  <c r="J6" i="19"/>
  <c r="I6" i="19"/>
  <c r="N6" i="19" s="1"/>
  <c r="O6" i="19" s="1"/>
  <c r="H6" i="19"/>
  <c r="F6" i="19"/>
  <c r="D6" i="19"/>
  <c r="V5" i="19"/>
  <c r="W5" i="19" s="1"/>
  <c r="Q5" i="19"/>
  <c r="M5" i="19"/>
  <c r="L5" i="19"/>
  <c r="K5" i="19"/>
  <c r="J5" i="19"/>
  <c r="H5" i="19"/>
  <c r="I5" i="19" s="1"/>
  <c r="N5" i="19" s="1"/>
  <c r="O5" i="19" s="1"/>
  <c r="F5" i="19"/>
  <c r="D5" i="19"/>
  <c r="V4" i="19"/>
  <c r="W4" i="19" s="1"/>
  <c r="Q4" i="19"/>
  <c r="R4" i="19" s="1"/>
  <c r="S4" i="19" s="1"/>
  <c r="M4" i="19"/>
  <c r="L4" i="19"/>
  <c r="K4" i="19"/>
  <c r="J4" i="19"/>
  <c r="H4" i="19"/>
  <c r="I4" i="19" s="1"/>
  <c r="N4" i="19" s="1"/>
  <c r="O4" i="19" s="1"/>
  <c r="F4" i="19"/>
  <c r="D4" i="19"/>
  <c r="V3" i="19"/>
  <c r="W3" i="19" s="1"/>
  <c r="Q3" i="19"/>
  <c r="R3" i="19" s="1"/>
  <c r="S3" i="19" s="1"/>
  <c r="M3" i="19"/>
  <c r="L3" i="19"/>
  <c r="K3" i="19"/>
  <c r="J3" i="19"/>
  <c r="H3" i="19"/>
  <c r="I3" i="19" s="1"/>
  <c r="N3" i="19" s="1"/>
  <c r="O3" i="19" s="1"/>
  <c r="F3" i="19"/>
  <c r="D3" i="19"/>
  <c r="W2" i="19"/>
  <c r="V2" i="19"/>
  <c r="Z2" i="19" s="1"/>
  <c r="R2" i="19"/>
  <c r="S2" i="19" s="1"/>
  <c r="Q2" i="19"/>
  <c r="M2" i="19"/>
  <c r="L2" i="19"/>
  <c r="K2" i="19"/>
  <c r="J2" i="19"/>
  <c r="I2" i="19"/>
  <c r="N2" i="19" s="1"/>
  <c r="O2" i="19" s="1"/>
  <c r="H2" i="19"/>
  <c r="F2" i="19"/>
  <c r="D2" i="19"/>
  <c r="W6" i="18"/>
  <c r="R6" i="18" s="1"/>
  <c r="S6" i="18" s="1"/>
  <c r="V6" i="18"/>
  <c r="Z6" i="18" s="1"/>
  <c r="Q6" i="18"/>
  <c r="M6" i="18"/>
  <c r="L6" i="18"/>
  <c r="K6" i="18"/>
  <c r="J6" i="18"/>
  <c r="I6" i="18"/>
  <c r="N6" i="18" s="1"/>
  <c r="O6" i="18" s="1"/>
  <c r="H6" i="18"/>
  <c r="F6" i="18"/>
  <c r="D6" i="18"/>
  <c r="V5" i="18"/>
  <c r="Z5" i="18" s="1"/>
  <c r="Q5" i="18"/>
  <c r="M5" i="18"/>
  <c r="L5" i="18"/>
  <c r="K5" i="18"/>
  <c r="J5" i="18"/>
  <c r="H5" i="18"/>
  <c r="I5" i="18" s="1"/>
  <c r="N5" i="18" s="1"/>
  <c r="O5" i="18" s="1"/>
  <c r="F5" i="18"/>
  <c r="D5" i="18"/>
  <c r="V4" i="18"/>
  <c r="W4" i="18" s="1"/>
  <c r="Q4" i="18"/>
  <c r="R4" i="18" s="1"/>
  <c r="S4" i="18" s="1"/>
  <c r="M4" i="18"/>
  <c r="L4" i="18"/>
  <c r="K4" i="18"/>
  <c r="J4" i="18"/>
  <c r="I4" i="18"/>
  <c r="N4" i="18" s="1"/>
  <c r="O4" i="18" s="1"/>
  <c r="H4" i="18"/>
  <c r="F4" i="18"/>
  <c r="D4" i="18"/>
  <c r="V3" i="18"/>
  <c r="W3" i="18" s="1"/>
  <c r="Q3" i="18"/>
  <c r="R3" i="18" s="1"/>
  <c r="S3" i="18" s="1"/>
  <c r="M3" i="18"/>
  <c r="L3" i="18"/>
  <c r="K3" i="18"/>
  <c r="J3" i="18"/>
  <c r="H3" i="18"/>
  <c r="I3" i="18" s="1"/>
  <c r="N3" i="18" s="1"/>
  <c r="O3" i="18" s="1"/>
  <c r="F3" i="18"/>
  <c r="D3" i="18"/>
  <c r="W2" i="18"/>
  <c r="V2" i="18"/>
  <c r="Z2" i="18" s="1"/>
  <c r="R2" i="18"/>
  <c r="S2" i="18" s="1"/>
  <c r="Q2" i="18"/>
  <c r="M2" i="18"/>
  <c r="L2" i="18"/>
  <c r="K2" i="18"/>
  <c r="J2" i="18"/>
  <c r="I2" i="18"/>
  <c r="N2" i="18" s="1"/>
  <c r="O2" i="18" s="1"/>
  <c r="H2" i="18"/>
  <c r="F2" i="18"/>
  <c r="D2" i="18"/>
  <c r="W6" i="17"/>
  <c r="V6" i="17"/>
  <c r="Z6" i="17" s="1"/>
  <c r="R6" i="17"/>
  <c r="S6" i="17" s="1"/>
  <c r="Q6" i="17"/>
  <c r="M6" i="17"/>
  <c r="L6" i="17"/>
  <c r="K6" i="17"/>
  <c r="J6" i="17"/>
  <c r="I6" i="17"/>
  <c r="N6" i="17" s="1"/>
  <c r="O6" i="17" s="1"/>
  <c r="H6" i="17"/>
  <c r="F6" i="17"/>
  <c r="D6" i="17"/>
  <c r="V5" i="17"/>
  <c r="W5" i="17" s="1"/>
  <c r="Q5" i="17"/>
  <c r="R5" i="17" s="1"/>
  <c r="S5" i="17" s="1"/>
  <c r="M5" i="17"/>
  <c r="L5" i="17"/>
  <c r="K5" i="17"/>
  <c r="J5" i="17"/>
  <c r="H5" i="17"/>
  <c r="I5" i="17" s="1"/>
  <c r="N5" i="17" s="1"/>
  <c r="O5" i="17" s="1"/>
  <c r="F5" i="17"/>
  <c r="D5" i="17"/>
  <c r="W4" i="17"/>
  <c r="V4" i="17"/>
  <c r="Z4" i="17" s="1"/>
  <c r="R4" i="17"/>
  <c r="S4" i="17" s="1"/>
  <c r="Q4" i="17"/>
  <c r="M4" i="17"/>
  <c r="L4" i="17"/>
  <c r="K4" i="17"/>
  <c r="J4" i="17"/>
  <c r="I4" i="17"/>
  <c r="N4" i="17" s="1"/>
  <c r="O4" i="17" s="1"/>
  <c r="H4" i="17"/>
  <c r="F4" i="17"/>
  <c r="D4" i="17"/>
  <c r="V3" i="17"/>
  <c r="W3" i="17" s="1"/>
  <c r="Q3" i="17"/>
  <c r="M3" i="17"/>
  <c r="L3" i="17"/>
  <c r="K3" i="17"/>
  <c r="J3" i="17"/>
  <c r="H3" i="17"/>
  <c r="I3" i="17" s="1"/>
  <c r="N3" i="17" s="1"/>
  <c r="O3" i="17" s="1"/>
  <c r="F3" i="17"/>
  <c r="D3" i="17"/>
  <c r="W2" i="17"/>
  <c r="V2" i="17"/>
  <c r="Z2" i="17" s="1"/>
  <c r="R2" i="17"/>
  <c r="S2" i="17" s="1"/>
  <c r="Q2" i="17"/>
  <c r="M2" i="17"/>
  <c r="L2" i="17"/>
  <c r="K2" i="17"/>
  <c r="J2" i="17"/>
  <c r="I2" i="17"/>
  <c r="N2" i="17" s="1"/>
  <c r="O2" i="17" s="1"/>
  <c r="H2" i="17"/>
  <c r="F2" i="17"/>
  <c r="D2" i="17"/>
  <c r="W7" i="16"/>
  <c r="R7" i="16" s="1"/>
  <c r="S7" i="16" s="1"/>
  <c r="V7" i="16"/>
  <c r="Z7" i="16" s="1"/>
  <c r="Q7" i="16"/>
  <c r="M7" i="16"/>
  <c r="L7" i="16"/>
  <c r="K7" i="16"/>
  <c r="J7" i="16"/>
  <c r="I7" i="16"/>
  <c r="N7" i="16" s="1"/>
  <c r="O7" i="16" s="1"/>
  <c r="H7" i="16"/>
  <c r="F7" i="16"/>
  <c r="D7" i="16"/>
  <c r="V6" i="16"/>
  <c r="W6" i="16" s="1"/>
  <c r="Q6" i="16"/>
  <c r="M6" i="16"/>
  <c r="L6" i="16"/>
  <c r="K6" i="16"/>
  <c r="J6" i="16"/>
  <c r="H6" i="16"/>
  <c r="I6" i="16" s="1"/>
  <c r="N6" i="16" s="1"/>
  <c r="O6" i="16" s="1"/>
  <c r="F6" i="16"/>
  <c r="D6" i="16"/>
  <c r="V5" i="16"/>
  <c r="W5" i="16" s="1"/>
  <c r="Q5" i="16"/>
  <c r="R5" i="16" s="1"/>
  <c r="S5" i="16" s="1"/>
  <c r="M5" i="16"/>
  <c r="L5" i="16"/>
  <c r="K5" i="16"/>
  <c r="J5" i="16"/>
  <c r="H5" i="16"/>
  <c r="I5" i="16" s="1"/>
  <c r="N5" i="16" s="1"/>
  <c r="O5" i="16" s="1"/>
  <c r="F5" i="16"/>
  <c r="D5" i="16"/>
  <c r="V4" i="16"/>
  <c r="W4" i="16" s="1"/>
  <c r="Q4" i="16"/>
  <c r="N4" i="16"/>
  <c r="O4" i="16" s="1"/>
  <c r="M4" i="16"/>
  <c r="L4" i="16"/>
  <c r="K4" i="16"/>
  <c r="J4" i="16"/>
  <c r="I4" i="16"/>
  <c r="H4" i="16"/>
  <c r="F4" i="16"/>
  <c r="D4" i="16"/>
  <c r="W3" i="16"/>
  <c r="V3" i="16"/>
  <c r="Z3" i="16" s="1"/>
  <c r="R3" i="16"/>
  <c r="S3" i="16" s="1"/>
  <c r="Q3" i="16"/>
  <c r="M3" i="16"/>
  <c r="L3" i="16"/>
  <c r="K3" i="16"/>
  <c r="J3" i="16"/>
  <c r="I3" i="16"/>
  <c r="N3" i="16" s="1"/>
  <c r="O3" i="16" s="1"/>
  <c r="H3" i="16"/>
  <c r="F3" i="16"/>
  <c r="D3" i="16"/>
  <c r="V2" i="16"/>
  <c r="W2" i="16" s="1"/>
  <c r="Q2" i="16"/>
  <c r="R2" i="16" s="1"/>
  <c r="S2" i="16" s="1"/>
  <c r="M2" i="16"/>
  <c r="L2" i="16"/>
  <c r="K2" i="16"/>
  <c r="J2" i="16"/>
  <c r="H2" i="16"/>
  <c r="I2" i="16" s="1"/>
  <c r="N2" i="16" s="1"/>
  <c r="O2" i="16" s="1"/>
  <c r="F2" i="16"/>
  <c r="D2" i="16"/>
  <c r="W6" i="15"/>
  <c r="R6" i="15" s="1"/>
  <c r="S6" i="15" s="1"/>
  <c r="V6" i="15"/>
  <c r="Z6" i="15" s="1"/>
  <c r="Q6" i="15"/>
  <c r="M6" i="15"/>
  <c r="L6" i="15"/>
  <c r="K6" i="15"/>
  <c r="J6" i="15"/>
  <c r="I6" i="15"/>
  <c r="N6" i="15" s="1"/>
  <c r="O6" i="15" s="1"/>
  <c r="H6" i="15"/>
  <c r="F6" i="15"/>
  <c r="D6" i="15"/>
  <c r="V5" i="15"/>
  <c r="Z5" i="15" s="1"/>
  <c r="Q5" i="15"/>
  <c r="M5" i="15"/>
  <c r="L5" i="15"/>
  <c r="K5" i="15"/>
  <c r="J5" i="15"/>
  <c r="H5" i="15"/>
  <c r="I5" i="15" s="1"/>
  <c r="N5" i="15" s="1"/>
  <c r="O5" i="15" s="1"/>
  <c r="F5" i="15"/>
  <c r="D5" i="15"/>
  <c r="W4" i="15"/>
  <c r="V4" i="15"/>
  <c r="Z4" i="15" s="1"/>
  <c r="R4" i="15"/>
  <c r="S4" i="15" s="1"/>
  <c r="Q4" i="15"/>
  <c r="M4" i="15"/>
  <c r="L4" i="15"/>
  <c r="K4" i="15"/>
  <c r="J4" i="15"/>
  <c r="I4" i="15"/>
  <c r="N4" i="15" s="1"/>
  <c r="O4" i="15" s="1"/>
  <c r="H4" i="15"/>
  <c r="F4" i="15"/>
  <c r="D4" i="15"/>
  <c r="V3" i="15"/>
  <c r="W3" i="15" s="1"/>
  <c r="Q3" i="15"/>
  <c r="M3" i="15"/>
  <c r="L3" i="15"/>
  <c r="K3" i="15"/>
  <c r="J3" i="15"/>
  <c r="H3" i="15"/>
  <c r="I3" i="15" s="1"/>
  <c r="N3" i="15" s="1"/>
  <c r="O3" i="15" s="1"/>
  <c r="F3" i="15"/>
  <c r="D3" i="15"/>
  <c r="W2" i="15"/>
  <c r="V2" i="15"/>
  <c r="Z2" i="15" s="1"/>
  <c r="R2" i="15"/>
  <c r="S2" i="15" s="1"/>
  <c r="Q2" i="15"/>
  <c r="M2" i="15"/>
  <c r="L2" i="15"/>
  <c r="K2" i="15"/>
  <c r="J2" i="15"/>
  <c r="I2" i="15"/>
  <c r="N2" i="15" s="1"/>
  <c r="O2" i="15" s="1"/>
  <c r="H2" i="15"/>
  <c r="F2" i="15"/>
  <c r="D2" i="15"/>
  <c r="W5" i="14"/>
  <c r="R5" i="14" s="1"/>
  <c r="S5" i="14" s="1"/>
  <c r="V5" i="14"/>
  <c r="Z5" i="14" s="1"/>
  <c r="Q5" i="14"/>
  <c r="M5" i="14"/>
  <c r="L5" i="14"/>
  <c r="K5" i="14"/>
  <c r="J5" i="14"/>
  <c r="I5" i="14"/>
  <c r="N5" i="14" s="1"/>
  <c r="O5" i="14" s="1"/>
  <c r="H5" i="14"/>
  <c r="F5" i="14"/>
  <c r="D5" i="14"/>
  <c r="V4" i="14"/>
  <c r="Z4" i="14" s="1"/>
  <c r="Q4" i="14"/>
  <c r="M4" i="14"/>
  <c r="L4" i="14"/>
  <c r="K4" i="14"/>
  <c r="J4" i="14"/>
  <c r="H4" i="14"/>
  <c r="I4" i="14" s="1"/>
  <c r="N4" i="14" s="1"/>
  <c r="O4" i="14" s="1"/>
  <c r="F4" i="14"/>
  <c r="D4" i="14"/>
  <c r="W3" i="14"/>
  <c r="V3" i="14"/>
  <c r="Z3" i="14" s="1"/>
  <c r="R3" i="14"/>
  <c r="S3" i="14" s="1"/>
  <c r="Q3" i="14"/>
  <c r="M3" i="14"/>
  <c r="L3" i="14"/>
  <c r="K3" i="14"/>
  <c r="J3" i="14"/>
  <c r="I3" i="14"/>
  <c r="N3" i="14" s="1"/>
  <c r="O3" i="14" s="1"/>
  <c r="H3" i="14"/>
  <c r="F3" i="14"/>
  <c r="D3" i="14"/>
  <c r="V2" i="14"/>
  <c r="W2" i="14" s="1"/>
  <c r="Q2" i="14"/>
  <c r="M2" i="14"/>
  <c r="L2" i="14"/>
  <c r="K2" i="14"/>
  <c r="J2" i="14"/>
  <c r="H2" i="14"/>
  <c r="I2" i="14" s="1"/>
  <c r="N2" i="14" s="1"/>
  <c r="O2" i="14" s="1"/>
  <c r="F2" i="14"/>
  <c r="D2" i="14"/>
  <c r="W6" i="13"/>
  <c r="V6" i="13"/>
  <c r="Z6" i="13" s="1"/>
  <c r="R6" i="13"/>
  <c r="S6" i="13" s="1"/>
  <c r="Q6" i="13"/>
  <c r="M6" i="13"/>
  <c r="L6" i="13"/>
  <c r="K6" i="13"/>
  <c r="J6" i="13"/>
  <c r="I6" i="13"/>
  <c r="N6" i="13" s="1"/>
  <c r="O6" i="13" s="1"/>
  <c r="H6" i="13"/>
  <c r="F6" i="13"/>
  <c r="D6" i="13"/>
  <c r="V5" i="13"/>
  <c r="W5" i="13" s="1"/>
  <c r="Q5" i="13"/>
  <c r="R5" i="13" s="1"/>
  <c r="S5" i="13" s="1"/>
  <c r="M5" i="13"/>
  <c r="L5" i="13"/>
  <c r="K5" i="13"/>
  <c r="J5" i="13"/>
  <c r="H5" i="13"/>
  <c r="I5" i="13" s="1"/>
  <c r="N5" i="13" s="1"/>
  <c r="O5" i="13" s="1"/>
  <c r="F5" i="13"/>
  <c r="D5" i="13"/>
  <c r="W4" i="13"/>
  <c r="V4" i="13"/>
  <c r="Z4" i="13" s="1"/>
  <c r="R4" i="13"/>
  <c r="S4" i="13" s="1"/>
  <c r="Q4" i="13"/>
  <c r="M4" i="13"/>
  <c r="L4" i="13"/>
  <c r="K4" i="13"/>
  <c r="J4" i="13"/>
  <c r="I4" i="13"/>
  <c r="N4" i="13" s="1"/>
  <c r="O4" i="13" s="1"/>
  <c r="H4" i="13"/>
  <c r="F4" i="13"/>
  <c r="D4" i="13"/>
  <c r="V3" i="13"/>
  <c r="W3" i="13" s="1"/>
  <c r="Q3" i="13"/>
  <c r="M3" i="13"/>
  <c r="L3" i="13"/>
  <c r="K3" i="13"/>
  <c r="J3" i="13"/>
  <c r="H3" i="13"/>
  <c r="I3" i="13" s="1"/>
  <c r="N3" i="13" s="1"/>
  <c r="O3" i="13" s="1"/>
  <c r="F3" i="13"/>
  <c r="D3" i="13"/>
  <c r="W2" i="13"/>
  <c r="R2" i="13" s="1"/>
  <c r="S2" i="13" s="1"/>
  <c r="V2" i="13"/>
  <c r="Z2" i="13" s="1"/>
  <c r="Q2" i="13"/>
  <c r="M2" i="13"/>
  <c r="L2" i="13"/>
  <c r="K2" i="13"/>
  <c r="J2" i="13"/>
  <c r="I2" i="13"/>
  <c r="N2" i="13" s="1"/>
  <c r="O2" i="13" s="1"/>
  <c r="H2" i="13"/>
  <c r="F2" i="13"/>
  <c r="D2" i="13"/>
  <c r="W6" i="12"/>
  <c r="R6" i="12" s="1"/>
  <c r="S6" i="12" s="1"/>
  <c r="V6" i="12"/>
  <c r="Z6" i="12" s="1"/>
  <c r="Q6" i="12"/>
  <c r="M6" i="12"/>
  <c r="L6" i="12"/>
  <c r="K6" i="12"/>
  <c r="J6" i="12"/>
  <c r="I6" i="12"/>
  <c r="N6" i="12" s="1"/>
  <c r="O6" i="12" s="1"/>
  <c r="H6" i="12"/>
  <c r="F6" i="12"/>
  <c r="D6" i="12"/>
  <c r="V5" i="12"/>
  <c r="Z5" i="12" s="1"/>
  <c r="Q5" i="12"/>
  <c r="M5" i="12"/>
  <c r="L5" i="12"/>
  <c r="K5" i="12"/>
  <c r="J5" i="12"/>
  <c r="H5" i="12"/>
  <c r="I5" i="12" s="1"/>
  <c r="N5" i="12" s="1"/>
  <c r="O5" i="12" s="1"/>
  <c r="F5" i="12"/>
  <c r="D5" i="12"/>
  <c r="W4" i="12"/>
  <c r="V4" i="12"/>
  <c r="Z4" i="12" s="1"/>
  <c r="R4" i="12"/>
  <c r="S4" i="12" s="1"/>
  <c r="Q4" i="12"/>
  <c r="M4" i="12"/>
  <c r="L4" i="12"/>
  <c r="K4" i="12"/>
  <c r="J4" i="12"/>
  <c r="I4" i="12"/>
  <c r="N4" i="12" s="1"/>
  <c r="O4" i="12" s="1"/>
  <c r="H4" i="12"/>
  <c r="F4" i="12"/>
  <c r="D4" i="12"/>
  <c r="V3" i="12"/>
  <c r="W3" i="12" s="1"/>
  <c r="Q3" i="12"/>
  <c r="R3" i="12" s="1"/>
  <c r="S3" i="12" s="1"/>
  <c r="M3" i="12"/>
  <c r="L3" i="12"/>
  <c r="K3" i="12"/>
  <c r="J3" i="12"/>
  <c r="H3" i="12"/>
  <c r="I3" i="12" s="1"/>
  <c r="N3" i="12" s="1"/>
  <c r="O3" i="12" s="1"/>
  <c r="F3" i="12"/>
  <c r="D3" i="12"/>
  <c r="W2" i="12"/>
  <c r="V2" i="12"/>
  <c r="Z2" i="12" s="1"/>
  <c r="R2" i="12"/>
  <c r="S2" i="12" s="1"/>
  <c r="Q2" i="12"/>
  <c r="M2" i="12"/>
  <c r="L2" i="12"/>
  <c r="K2" i="12"/>
  <c r="J2" i="12"/>
  <c r="I2" i="12"/>
  <c r="N2" i="12" s="1"/>
  <c r="O2" i="12" s="1"/>
  <c r="H2" i="12"/>
  <c r="F2" i="12"/>
  <c r="D2" i="12"/>
  <c r="W6" i="11"/>
  <c r="V6" i="11"/>
  <c r="Z6" i="11" s="1"/>
  <c r="R6" i="11"/>
  <c r="S6" i="11" s="1"/>
  <c r="Q6" i="11"/>
  <c r="M6" i="11"/>
  <c r="L6" i="11"/>
  <c r="K6" i="11"/>
  <c r="J6" i="11"/>
  <c r="I6" i="11"/>
  <c r="N6" i="11" s="1"/>
  <c r="O6" i="11" s="1"/>
  <c r="H6" i="11"/>
  <c r="F6" i="11"/>
  <c r="D6" i="11"/>
  <c r="V5" i="11"/>
  <c r="W5" i="11" s="1"/>
  <c r="Q5" i="11"/>
  <c r="M5" i="11"/>
  <c r="L5" i="11"/>
  <c r="K5" i="11"/>
  <c r="J5" i="11"/>
  <c r="H5" i="11"/>
  <c r="I5" i="11" s="1"/>
  <c r="N5" i="11" s="1"/>
  <c r="O5" i="11" s="1"/>
  <c r="F5" i="11"/>
  <c r="D5" i="11"/>
  <c r="W4" i="11"/>
  <c r="V4" i="11"/>
  <c r="Z4" i="11" s="1"/>
  <c r="R4" i="11"/>
  <c r="S4" i="11" s="1"/>
  <c r="Q4" i="11"/>
  <c r="M4" i="11"/>
  <c r="L4" i="11"/>
  <c r="K4" i="11"/>
  <c r="J4" i="11"/>
  <c r="I4" i="11"/>
  <c r="N4" i="11" s="1"/>
  <c r="O4" i="11" s="1"/>
  <c r="H4" i="11"/>
  <c r="F4" i="11"/>
  <c r="D4" i="11"/>
  <c r="V3" i="11"/>
  <c r="W3" i="11" s="1"/>
  <c r="Q3" i="11"/>
  <c r="R3" i="11" s="1"/>
  <c r="S3" i="11" s="1"/>
  <c r="M3" i="11"/>
  <c r="L3" i="11"/>
  <c r="K3" i="11"/>
  <c r="J3" i="11"/>
  <c r="H3" i="11"/>
  <c r="I3" i="11" s="1"/>
  <c r="N3" i="11" s="1"/>
  <c r="O3" i="11" s="1"/>
  <c r="F3" i="11"/>
  <c r="D3" i="11"/>
  <c r="W2" i="11"/>
  <c r="V2" i="11"/>
  <c r="Z2" i="11" s="1"/>
  <c r="R2" i="11"/>
  <c r="S2" i="11" s="1"/>
  <c r="Q2" i="11"/>
  <c r="M2" i="11"/>
  <c r="L2" i="11"/>
  <c r="K2" i="11"/>
  <c r="J2" i="11"/>
  <c r="I2" i="11"/>
  <c r="N2" i="11" s="1"/>
  <c r="O2" i="11" s="1"/>
  <c r="H2" i="11"/>
  <c r="F2" i="11"/>
  <c r="D2" i="11"/>
  <c r="W5" i="10"/>
  <c r="R5" i="10" s="1"/>
  <c r="S5" i="10" s="1"/>
  <c r="V5" i="10"/>
  <c r="Z5" i="10" s="1"/>
  <c r="Q5" i="10"/>
  <c r="M5" i="10"/>
  <c r="L5" i="10"/>
  <c r="K5" i="10"/>
  <c r="J5" i="10"/>
  <c r="I5" i="10"/>
  <c r="N5" i="10" s="1"/>
  <c r="O5" i="10" s="1"/>
  <c r="H5" i="10"/>
  <c r="F5" i="10"/>
  <c r="D5" i="10"/>
  <c r="V4" i="10"/>
  <c r="Z4" i="10" s="1"/>
  <c r="Q4" i="10"/>
  <c r="M4" i="10"/>
  <c r="L4" i="10"/>
  <c r="K4" i="10"/>
  <c r="J4" i="10"/>
  <c r="H4" i="10"/>
  <c r="I4" i="10" s="1"/>
  <c r="N4" i="10" s="1"/>
  <c r="O4" i="10" s="1"/>
  <c r="F4" i="10"/>
  <c r="D4" i="10"/>
  <c r="V3" i="10"/>
  <c r="Z3" i="10" s="1"/>
  <c r="Q3" i="10"/>
  <c r="M3" i="10"/>
  <c r="L3" i="10"/>
  <c r="K3" i="10"/>
  <c r="J3" i="10"/>
  <c r="H3" i="10"/>
  <c r="I3" i="10" s="1"/>
  <c r="N3" i="10" s="1"/>
  <c r="O3" i="10" s="1"/>
  <c r="F3" i="10"/>
  <c r="D3" i="10"/>
  <c r="V2" i="10"/>
  <c r="W2" i="10" s="1"/>
  <c r="Q2" i="10"/>
  <c r="R2" i="10" s="1"/>
  <c r="S2" i="10" s="1"/>
  <c r="M2" i="10"/>
  <c r="L2" i="10"/>
  <c r="K2" i="10"/>
  <c r="J2" i="10"/>
  <c r="H2" i="10"/>
  <c r="I2" i="10" s="1"/>
  <c r="N2" i="10" s="1"/>
  <c r="O2" i="10" s="1"/>
  <c r="F2" i="10"/>
  <c r="D2" i="10"/>
  <c r="W8" i="9"/>
  <c r="R8" i="9" s="1"/>
  <c r="S8" i="9" s="1"/>
  <c r="V8" i="9"/>
  <c r="Z8" i="9" s="1"/>
  <c r="Q8" i="9"/>
  <c r="M8" i="9"/>
  <c r="L8" i="9"/>
  <c r="K8" i="9"/>
  <c r="J8" i="9"/>
  <c r="I8" i="9"/>
  <c r="N8" i="9" s="1"/>
  <c r="O8" i="9" s="1"/>
  <c r="H8" i="9"/>
  <c r="F8" i="9"/>
  <c r="D8" i="9"/>
  <c r="V7" i="9"/>
  <c r="Z7" i="9" s="1"/>
  <c r="Q7" i="9"/>
  <c r="M7" i="9"/>
  <c r="L7" i="9"/>
  <c r="K7" i="9"/>
  <c r="J7" i="9"/>
  <c r="H7" i="9"/>
  <c r="I7" i="9" s="1"/>
  <c r="N7" i="9" s="1"/>
  <c r="O7" i="9" s="1"/>
  <c r="F7" i="9"/>
  <c r="D7" i="9"/>
  <c r="W6" i="9"/>
  <c r="V6" i="9"/>
  <c r="Z6" i="9" s="1"/>
  <c r="R6" i="9"/>
  <c r="S6" i="9" s="1"/>
  <c r="Q6" i="9"/>
  <c r="M6" i="9"/>
  <c r="L6" i="9"/>
  <c r="K6" i="9"/>
  <c r="J6" i="9"/>
  <c r="I6" i="9"/>
  <c r="N6" i="9" s="1"/>
  <c r="O6" i="9" s="1"/>
  <c r="H6" i="9"/>
  <c r="F6" i="9"/>
  <c r="D6" i="9"/>
  <c r="V5" i="9"/>
  <c r="W5" i="9" s="1"/>
  <c r="Q5" i="9"/>
  <c r="R5" i="9" s="1"/>
  <c r="S5" i="9" s="1"/>
  <c r="M5" i="9"/>
  <c r="L5" i="9"/>
  <c r="K5" i="9"/>
  <c r="J5" i="9"/>
  <c r="H5" i="9"/>
  <c r="I5" i="9" s="1"/>
  <c r="N5" i="9" s="1"/>
  <c r="O5" i="9" s="1"/>
  <c r="F5" i="9"/>
  <c r="D5" i="9"/>
  <c r="W4" i="9"/>
  <c r="V4" i="9"/>
  <c r="Z4" i="9" s="1"/>
  <c r="R4" i="9"/>
  <c r="S4" i="9" s="1"/>
  <c r="Q4" i="9"/>
  <c r="M4" i="9"/>
  <c r="L4" i="9"/>
  <c r="K4" i="9"/>
  <c r="J4" i="9"/>
  <c r="I4" i="9"/>
  <c r="N4" i="9" s="1"/>
  <c r="O4" i="9" s="1"/>
  <c r="H4" i="9"/>
  <c r="F4" i="9"/>
  <c r="D4" i="9"/>
  <c r="V3" i="9"/>
  <c r="W3" i="9" s="1"/>
  <c r="Q3" i="9"/>
  <c r="M3" i="9"/>
  <c r="L3" i="9"/>
  <c r="K3" i="9"/>
  <c r="J3" i="9"/>
  <c r="H3" i="9"/>
  <c r="I3" i="9" s="1"/>
  <c r="N3" i="9" s="1"/>
  <c r="O3" i="9" s="1"/>
  <c r="F3" i="9"/>
  <c r="D3" i="9"/>
  <c r="W2" i="9"/>
  <c r="V2" i="9"/>
  <c r="Z2" i="9" s="1"/>
  <c r="R2" i="9"/>
  <c r="S2" i="9" s="1"/>
  <c r="Q2" i="9"/>
  <c r="M2" i="9"/>
  <c r="L2" i="9"/>
  <c r="K2" i="9"/>
  <c r="J2" i="9"/>
  <c r="I2" i="9"/>
  <c r="N2" i="9" s="1"/>
  <c r="O2" i="9" s="1"/>
  <c r="H2" i="9"/>
  <c r="F2" i="9"/>
  <c r="D2" i="9"/>
  <c r="W6" i="8"/>
  <c r="R6" i="8" s="1"/>
  <c r="S6" i="8" s="1"/>
  <c r="V6" i="8"/>
  <c r="Z6" i="8" s="1"/>
  <c r="Q6" i="8"/>
  <c r="M6" i="8"/>
  <c r="L6" i="8"/>
  <c r="K6" i="8"/>
  <c r="J6" i="8"/>
  <c r="I6" i="8"/>
  <c r="N6" i="8" s="1"/>
  <c r="O6" i="8" s="1"/>
  <c r="H6" i="8"/>
  <c r="F6" i="8"/>
  <c r="D6" i="8"/>
  <c r="V5" i="8"/>
  <c r="W5" i="8" s="1"/>
  <c r="Q5" i="8"/>
  <c r="M5" i="8"/>
  <c r="L5" i="8"/>
  <c r="K5" i="8"/>
  <c r="J5" i="8"/>
  <c r="H5" i="8"/>
  <c r="I5" i="8" s="1"/>
  <c r="N5" i="8" s="1"/>
  <c r="O5" i="8" s="1"/>
  <c r="F5" i="8"/>
  <c r="D5" i="8"/>
  <c r="W4" i="8"/>
  <c r="V4" i="8"/>
  <c r="Z4" i="8" s="1"/>
  <c r="R4" i="8"/>
  <c r="S4" i="8" s="1"/>
  <c r="Q4" i="8"/>
  <c r="M4" i="8"/>
  <c r="L4" i="8"/>
  <c r="K4" i="8"/>
  <c r="J4" i="8"/>
  <c r="I4" i="8"/>
  <c r="N4" i="8" s="1"/>
  <c r="O4" i="8" s="1"/>
  <c r="H4" i="8"/>
  <c r="F4" i="8"/>
  <c r="D4" i="8"/>
  <c r="V3" i="8"/>
  <c r="W3" i="8" s="1"/>
  <c r="Q3" i="8"/>
  <c r="M3" i="8"/>
  <c r="L3" i="8"/>
  <c r="K3" i="8"/>
  <c r="J3" i="8"/>
  <c r="H3" i="8"/>
  <c r="I3" i="8" s="1"/>
  <c r="N3" i="8" s="1"/>
  <c r="O3" i="8" s="1"/>
  <c r="F3" i="8"/>
  <c r="D3" i="8"/>
  <c r="W2" i="8"/>
  <c r="V2" i="8"/>
  <c r="Z2" i="8" s="1"/>
  <c r="R2" i="8"/>
  <c r="S2" i="8" s="1"/>
  <c r="Q2" i="8"/>
  <c r="M2" i="8"/>
  <c r="L2" i="8"/>
  <c r="K2" i="8"/>
  <c r="J2" i="8"/>
  <c r="I2" i="8"/>
  <c r="N2" i="8" s="1"/>
  <c r="O2" i="8" s="1"/>
  <c r="H2" i="8"/>
  <c r="F2" i="8"/>
  <c r="D2" i="8"/>
  <c r="W4" i="7"/>
  <c r="R4" i="7" s="1"/>
  <c r="S4" i="7" s="1"/>
  <c r="V4" i="7"/>
  <c r="Z4" i="7" s="1"/>
  <c r="Q4" i="7"/>
  <c r="M4" i="7"/>
  <c r="L4" i="7"/>
  <c r="K4" i="7"/>
  <c r="I4" i="7"/>
  <c r="N4" i="7" s="1"/>
  <c r="O4" i="7" s="1"/>
  <c r="H4" i="7"/>
  <c r="F4" i="7"/>
  <c r="E4" i="7"/>
  <c r="J4" i="7" s="1"/>
  <c r="V3" i="7"/>
  <c r="W3" i="7" s="1"/>
  <c r="Q3" i="7"/>
  <c r="R3" i="7" s="1"/>
  <c r="S3" i="7" s="1"/>
  <c r="L3" i="7"/>
  <c r="K3" i="7"/>
  <c r="H3" i="7"/>
  <c r="I3" i="7" s="1"/>
  <c r="N3" i="7" s="1"/>
  <c r="O3" i="7" s="1"/>
  <c r="E3" i="7"/>
  <c r="F3" i="7" s="1"/>
  <c r="W2" i="7"/>
  <c r="V2" i="7"/>
  <c r="Z2" i="7" s="1"/>
  <c r="R2" i="7"/>
  <c r="S2" i="7" s="1"/>
  <c r="Q2" i="7"/>
  <c r="M2" i="7"/>
  <c r="L2" i="7"/>
  <c r="K2" i="7"/>
  <c r="I2" i="7"/>
  <c r="N2" i="7" s="1"/>
  <c r="O2" i="7" s="1"/>
  <c r="H2" i="7"/>
  <c r="F2" i="7"/>
  <c r="E2" i="7"/>
  <c r="J2" i="7" s="1"/>
  <c r="W12" i="6"/>
  <c r="R12" i="6" s="1"/>
  <c r="S12" i="6" s="1"/>
  <c r="V12" i="6"/>
  <c r="Z12" i="6" s="1"/>
  <c r="Q12" i="6"/>
  <c r="M12" i="6"/>
  <c r="L12" i="6"/>
  <c r="K12" i="6"/>
  <c r="J12" i="6"/>
  <c r="I12" i="6"/>
  <c r="N12" i="6" s="1"/>
  <c r="O12" i="6" s="1"/>
  <c r="H12" i="6"/>
  <c r="F12" i="6"/>
  <c r="D12" i="6"/>
  <c r="V11" i="6"/>
  <c r="W11" i="6" s="1"/>
  <c r="Q11" i="6"/>
  <c r="M11" i="6"/>
  <c r="L11" i="6"/>
  <c r="K11" i="6"/>
  <c r="J11" i="6"/>
  <c r="H11" i="6"/>
  <c r="I11" i="6" s="1"/>
  <c r="N11" i="6" s="1"/>
  <c r="O11" i="6" s="1"/>
  <c r="F11" i="6"/>
  <c r="D11" i="6"/>
  <c r="W10" i="6"/>
  <c r="V10" i="6"/>
  <c r="Z10" i="6" s="1"/>
  <c r="R10" i="6"/>
  <c r="S10" i="6" s="1"/>
  <c r="Q10" i="6"/>
  <c r="M10" i="6"/>
  <c r="L10" i="6"/>
  <c r="K10" i="6"/>
  <c r="J10" i="6"/>
  <c r="I10" i="6"/>
  <c r="N10" i="6" s="1"/>
  <c r="O10" i="6" s="1"/>
  <c r="H10" i="6"/>
  <c r="F10" i="6"/>
  <c r="D10" i="6"/>
  <c r="V9" i="6"/>
  <c r="W9" i="6" s="1"/>
  <c r="Q9" i="6"/>
  <c r="R9" i="6" s="1"/>
  <c r="S9" i="6" s="1"/>
  <c r="M9" i="6"/>
  <c r="L9" i="6"/>
  <c r="K9" i="6"/>
  <c r="J9" i="6"/>
  <c r="H9" i="6"/>
  <c r="I9" i="6" s="1"/>
  <c r="N9" i="6" s="1"/>
  <c r="O9" i="6" s="1"/>
  <c r="F9" i="6"/>
  <c r="D9" i="6"/>
  <c r="W8" i="6"/>
  <c r="R8" i="6" s="1"/>
  <c r="S8" i="6" s="1"/>
  <c r="V8" i="6"/>
  <c r="Z8" i="6" s="1"/>
  <c r="Q8" i="6"/>
  <c r="M8" i="6"/>
  <c r="L8" i="6"/>
  <c r="K8" i="6"/>
  <c r="J8" i="6"/>
  <c r="I8" i="6"/>
  <c r="N8" i="6" s="1"/>
  <c r="O8" i="6" s="1"/>
  <c r="H8" i="6"/>
  <c r="F8" i="6"/>
  <c r="D8" i="6"/>
  <c r="V7" i="6"/>
  <c r="Z7" i="6" s="1"/>
  <c r="Q7" i="6"/>
  <c r="M7" i="6"/>
  <c r="L7" i="6"/>
  <c r="K7" i="6"/>
  <c r="J7" i="6"/>
  <c r="H7" i="6"/>
  <c r="I7" i="6" s="1"/>
  <c r="N7" i="6" s="1"/>
  <c r="O7" i="6" s="1"/>
  <c r="F7" i="6"/>
  <c r="D7" i="6"/>
  <c r="W6" i="6"/>
  <c r="V6" i="6"/>
  <c r="Z6" i="6" s="1"/>
  <c r="R6" i="6"/>
  <c r="S6" i="6" s="1"/>
  <c r="Q6" i="6"/>
  <c r="M6" i="6"/>
  <c r="L6" i="6"/>
  <c r="K6" i="6"/>
  <c r="J6" i="6"/>
  <c r="I6" i="6"/>
  <c r="N6" i="6" s="1"/>
  <c r="O6" i="6" s="1"/>
  <c r="H6" i="6"/>
  <c r="F6" i="6"/>
  <c r="D6" i="6"/>
  <c r="V5" i="6"/>
  <c r="W5" i="6" s="1"/>
  <c r="Q5" i="6"/>
  <c r="M5" i="6"/>
  <c r="L5" i="6"/>
  <c r="K5" i="6"/>
  <c r="J5" i="6"/>
  <c r="H5" i="6"/>
  <c r="I5" i="6" s="1"/>
  <c r="N5" i="6" s="1"/>
  <c r="O5" i="6" s="1"/>
  <c r="F5" i="6"/>
  <c r="D5" i="6"/>
  <c r="W4" i="6"/>
  <c r="V4" i="6"/>
  <c r="Z4" i="6" s="1"/>
  <c r="R4" i="6"/>
  <c r="S4" i="6" s="1"/>
  <c r="Q4" i="6"/>
  <c r="M4" i="6"/>
  <c r="L4" i="6"/>
  <c r="K4" i="6"/>
  <c r="J4" i="6"/>
  <c r="I4" i="6"/>
  <c r="N4" i="6" s="1"/>
  <c r="O4" i="6" s="1"/>
  <c r="H4" i="6"/>
  <c r="F4" i="6"/>
  <c r="D4" i="6"/>
  <c r="V3" i="6"/>
  <c r="Z3" i="6" s="1"/>
  <c r="Q3" i="6"/>
  <c r="M3" i="6"/>
  <c r="L3" i="6"/>
  <c r="K3" i="6"/>
  <c r="J3" i="6"/>
  <c r="H3" i="6"/>
  <c r="I3" i="6" s="1"/>
  <c r="N3" i="6" s="1"/>
  <c r="O3" i="6" s="1"/>
  <c r="F3" i="6"/>
  <c r="D3" i="6"/>
  <c r="W2" i="6"/>
  <c r="V2" i="6"/>
  <c r="Z2" i="6" s="1"/>
  <c r="R2" i="6"/>
  <c r="S2" i="6" s="1"/>
  <c r="Q2" i="6"/>
  <c r="M2" i="6"/>
  <c r="L2" i="6"/>
  <c r="K2" i="6"/>
  <c r="J2" i="6"/>
  <c r="I2" i="6"/>
  <c r="N2" i="6" s="1"/>
  <c r="O2" i="6" s="1"/>
  <c r="H2" i="6"/>
  <c r="F2" i="6"/>
  <c r="D2" i="6"/>
  <c r="W13" i="5"/>
  <c r="R13" i="5" s="1"/>
  <c r="S13" i="5" s="1"/>
  <c r="V13" i="5"/>
  <c r="Z13" i="5" s="1"/>
  <c r="Q13" i="5"/>
  <c r="M13" i="5"/>
  <c r="L13" i="5"/>
  <c r="K13" i="5"/>
  <c r="J13" i="5"/>
  <c r="I13" i="5"/>
  <c r="N13" i="5" s="1"/>
  <c r="O13" i="5" s="1"/>
  <c r="H13" i="5"/>
  <c r="F13" i="5"/>
  <c r="D13" i="5"/>
  <c r="V12" i="5"/>
  <c r="Z12" i="5" s="1"/>
  <c r="Q12" i="5"/>
  <c r="M12" i="5"/>
  <c r="L12" i="5"/>
  <c r="K12" i="5"/>
  <c r="J12" i="5"/>
  <c r="H12" i="5"/>
  <c r="I12" i="5" s="1"/>
  <c r="N12" i="5" s="1"/>
  <c r="O12" i="5" s="1"/>
  <c r="F12" i="5"/>
  <c r="D12" i="5"/>
  <c r="W11" i="5"/>
  <c r="V11" i="5"/>
  <c r="Z11" i="5" s="1"/>
  <c r="R11" i="5"/>
  <c r="S11" i="5" s="1"/>
  <c r="Q11" i="5"/>
  <c r="M11" i="5"/>
  <c r="L11" i="5"/>
  <c r="K11" i="5"/>
  <c r="J11" i="5"/>
  <c r="I11" i="5"/>
  <c r="N11" i="5" s="1"/>
  <c r="O11" i="5" s="1"/>
  <c r="H11" i="5"/>
  <c r="F11" i="5"/>
  <c r="D11" i="5"/>
  <c r="V10" i="5"/>
  <c r="W10" i="5" s="1"/>
  <c r="Q10" i="5"/>
  <c r="M10" i="5"/>
  <c r="L10" i="5"/>
  <c r="K10" i="5"/>
  <c r="J10" i="5"/>
  <c r="H10" i="5"/>
  <c r="I10" i="5" s="1"/>
  <c r="N10" i="5" s="1"/>
  <c r="O10" i="5" s="1"/>
  <c r="F10" i="5"/>
  <c r="D10" i="5"/>
  <c r="W9" i="5"/>
  <c r="V9" i="5"/>
  <c r="Z9" i="5" s="1"/>
  <c r="R9" i="5"/>
  <c r="S9" i="5" s="1"/>
  <c r="Q9" i="5"/>
  <c r="M9" i="5"/>
  <c r="L9" i="5"/>
  <c r="K9" i="5"/>
  <c r="J9" i="5"/>
  <c r="I9" i="5"/>
  <c r="N9" i="5" s="1"/>
  <c r="O9" i="5" s="1"/>
  <c r="H9" i="5"/>
  <c r="F9" i="5"/>
  <c r="D9" i="5"/>
  <c r="V8" i="5"/>
  <c r="Z8" i="5" s="1"/>
  <c r="Q8" i="5"/>
  <c r="M8" i="5"/>
  <c r="L8" i="5"/>
  <c r="K8" i="5"/>
  <c r="J8" i="5"/>
  <c r="H8" i="5"/>
  <c r="I8" i="5" s="1"/>
  <c r="N8" i="5" s="1"/>
  <c r="O8" i="5" s="1"/>
  <c r="F8" i="5"/>
  <c r="D8" i="5"/>
  <c r="W7" i="5"/>
  <c r="V7" i="5"/>
  <c r="Z7" i="5" s="1"/>
  <c r="R7" i="5"/>
  <c r="S7" i="5" s="1"/>
  <c r="Q7" i="5"/>
  <c r="M7" i="5"/>
  <c r="L7" i="5"/>
  <c r="K7" i="5"/>
  <c r="J7" i="5"/>
  <c r="I7" i="5"/>
  <c r="N7" i="5" s="1"/>
  <c r="O7" i="5" s="1"/>
  <c r="H7" i="5"/>
  <c r="F7" i="5"/>
  <c r="D7" i="5"/>
  <c r="V6" i="5"/>
  <c r="W6" i="5" s="1"/>
  <c r="Q6" i="5"/>
  <c r="R6" i="5" s="1"/>
  <c r="S6" i="5" s="1"/>
  <c r="M6" i="5"/>
  <c r="L6" i="5"/>
  <c r="K6" i="5"/>
  <c r="J6" i="5"/>
  <c r="H6" i="5"/>
  <c r="I6" i="5" s="1"/>
  <c r="N6" i="5" s="1"/>
  <c r="O6" i="5" s="1"/>
  <c r="F6" i="5"/>
  <c r="D6" i="5"/>
  <c r="W5" i="5"/>
  <c r="V5" i="5"/>
  <c r="Z5" i="5" s="1"/>
  <c r="R5" i="5"/>
  <c r="S5" i="5" s="1"/>
  <c r="Q5" i="5"/>
  <c r="M5" i="5"/>
  <c r="L5" i="5"/>
  <c r="K5" i="5"/>
  <c r="J5" i="5"/>
  <c r="I5" i="5"/>
  <c r="N5" i="5" s="1"/>
  <c r="O5" i="5" s="1"/>
  <c r="H5" i="5"/>
  <c r="F5" i="5"/>
  <c r="D5" i="5"/>
  <c r="V4" i="5"/>
  <c r="Z4" i="5" s="1"/>
  <c r="Q4" i="5"/>
  <c r="M4" i="5"/>
  <c r="L4" i="5"/>
  <c r="K4" i="5"/>
  <c r="J4" i="5"/>
  <c r="H4" i="5"/>
  <c r="I4" i="5" s="1"/>
  <c r="N4" i="5" s="1"/>
  <c r="O4" i="5" s="1"/>
  <c r="F4" i="5"/>
  <c r="D4" i="5"/>
  <c r="V3" i="5"/>
  <c r="W3" i="5" s="1"/>
  <c r="Q3" i="5"/>
  <c r="M3" i="5"/>
  <c r="L3" i="5"/>
  <c r="K3" i="5"/>
  <c r="J3" i="5"/>
  <c r="I3" i="5"/>
  <c r="N3" i="5" s="1"/>
  <c r="O3" i="5" s="1"/>
  <c r="H3" i="5"/>
  <c r="F3" i="5"/>
  <c r="D3" i="5"/>
  <c r="V2" i="5"/>
  <c r="W2" i="5" s="1"/>
  <c r="Q2" i="5"/>
  <c r="R2" i="5" s="1"/>
  <c r="S2" i="5" s="1"/>
  <c r="N2" i="5"/>
  <c r="O2" i="5" s="1"/>
  <c r="M2" i="5"/>
  <c r="L2" i="5"/>
  <c r="K2" i="5"/>
  <c r="J2" i="5"/>
  <c r="I2" i="5"/>
  <c r="H2" i="5"/>
  <c r="F2" i="5"/>
  <c r="D2" i="5"/>
  <c r="W13" i="4"/>
  <c r="R13" i="4" s="1"/>
  <c r="S13" i="4" s="1"/>
  <c r="V13" i="4"/>
  <c r="Z13" i="4" s="1"/>
  <c r="Q13" i="4"/>
  <c r="M13" i="4"/>
  <c r="L13" i="4"/>
  <c r="K13" i="4"/>
  <c r="J13" i="4"/>
  <c r="I13" i="4"/>
  <c r="N13" i="4" s="1"/>
  <c r="O13" i="4" s="1"/>
  <c r="H13" i="4"/>
  <c r="F13" i="4"/>
  <c r="D13" i="4"/>
  <c r="V12" i="4"/>
  <c r="W12" i="4" s="1"/>
  <c r="Q12" i="4"/>
  <c r="M12" i="4"/>
  <c r="L12" i="4"/>
  <c r="K12" i="4"/>
  <c r="J12" i="4"/>
  <c r="H12" i="4"/>
  <c r="I12" i="4" s="1"/>
  <c r="N12" i="4" s="1"/>
  <c r="O12" i="4" s="1"/>
  <c r="F12" i="4"/>
  <c r="D12" i="4"/>
  <c r="V11" i="4"/>
  <c r="W11" i="4" s="1"/>
  <c r="Q11" i="4"/>
  <c r="M11" i="4"/>
  <c r="L11" i="4"/>
  <c r="K11" i="4"/>
  <c r="J11" i="4"/>
  <c r="H11" i="4"/>
  <c r="I11" i="4" s="1"/>
  <c r="N11" i="4" s="1"/>
  <c r="O11" i="4" s="1"/>
  <c r="F11" i="4"/>
  <c r="D11" i="4"/>
  <c r="V10" i="4"/>
  <c r="W10" i="4" s="1"/>
  <c r="Q10" i="4"/>
  <c r="R10" i="4" s="1"/>
  <c r="S10" i="4" s="1"/>
  <c r="M10" i="4"/>
  <c r="L10" i="4"/>
  <c r="K10" i="4"/>
  <c r="J10" i="4"/>
  <c r="H10" i="4"/>
  <c r="I10" i="4" s="1"/>
  <c r="N10" i="4" s="1"/>
  <c r="O10" i="4" s="1"/>
  <c r="F10" i="4"/>
  <c r="D10" i="4"/>
  <c r="W9" i="4"/>
  <c r="R9" i="4" s="1"/>
  <c r="S9" i="4" s="1"/>
  <c r="V9" i="4"/>
  <c r="Z9" i="4" s="1"/>
  <c r="Q9" i="4"/>
  <c r="M9" i="4"/>
  <c r="L9" i="4"/>
  <c r="K9" i="4"/>
  <c r="J9" i="4"/>
  <c r="I9" i="4"/>
  <c r="N9" i="4" s="1"/>
  <c r="O9" i="4" s="1"/>
  <c r="H9" i="4"/>
  <c r="F9" i="4"/>
  <c r="D9" i="4"/>
  <c r="V8" i="4"/>
  <c r="Z8" i="4" s="1"/>
  <c r="Q8" i="4"/>
  <c r="M8" i="4"/>
  <c r="L8" i="4"/>
  <c r="K8" i="4"/>
  <c r="J8" i="4"/>
  <c r="H8" i="4"/>
  <c r="I8" i="4" s="1"/>
  <c r="N8" i="4" s="1"/>
  <c r="O8" i="4" s="1"/>
  <c r="F8" i="4"/>
  <c r="D8" i="4"/>
  <c r="V7" i="4"/>
  <c r="Z7" i="4" s="1"/>
  <c r="Q7" i="4"/>
  <c r="M7" i="4"/>
  <c r="L7" i="4"/>
  <c r="K7" i="4"/>
  <c r="J7" i="4"/>
  <c r="H7" i="4"/>
  <c r="I7" i="4" s="1"/>
  <c r="N7" i="4" s="1"/>
  <c r="O7" i="4" s="1"/>
  <c r="F7" i="4"/>
  <c r="D7" i="4"/>
  <c r="V6" i="4"/>
  <c r="W6" i="4" s="1"/>
  <c r="Q6" i="4"/>
  <c r="M6" i="4"/>
  <c r="L6" i="4"/>
  <c r="K6" i="4"/>
  <c r="J6" i="4"/>
  <c r="H6" i="4"/>
  <c r="I6" i="4" s="1"/>
  <c r="N6" i="4" s="1"/>
  <c r="O6" i="4" s="1"/>
  <c r="F6" i="4"/>
  <c r="D6" i="4"/>
  <c r="W5" i="4"/>
  <c r="V5" i="4"/>
  <c r="Z5" i="4" s="1"/>
  <c r="R5" i="4"/>
  <c r="S5" i="4" s="1"/>
  <c r="Q5" i="4"/>
  <c r="M5" i="4"/>
  <c r="L5" i="4"/>
  <c r="K5" i="4"/>
  <c r="J5" i="4"/>
  <c r="I5" i="4"/>
  <c r="N5" i="4" s="1"/>
  <c r="O5" i="4" s="1"/>
  <c r="H5" i="4"/>
  <c r="F5" i="4"/>
  <c r="D5" i="4"/>
  <c r="V4" i="4"/>
  <c r="Z4" i="4" s="1"/>
  <c r="Q4" i="4"/>
  <c r="M4" i="4"/>
  <c r="L4" i="4"/>
  <c r="K4" i="4"/>
  <c r="J4" i="4"/>
  <c r="H4" i="4"/>
  <c r="I4" i="4" s="1"/>
  <c r="N4" i="4" s="1"/>
  <c r="O4" i="4" s="1"/>
  <c r="F4" i="4"/>
  <c r="D4" i="4"/>
  <c r="V3" i="4"/>
  <c r="Z3" i="4" s="1"/>
  <c r="Q3" i="4"/>
  <c r="M3" i="4"/>
  <c r="L3" i="4"/>
  <c r="K3" i="4"/>
  <c r="J3" i="4"/>
  <c r="H3" i="4"/>
  <c r="I3" i="4" s="1"/>
  <c r="N3" i="4" s="1"/>
  <c r="O3" i="4" s="1"/>
  <c r="F3" i="4"/>
  <c r="D3" i="4"/>
  <c r="V2" i="4"/>
  <c r="W2" i="4" s="1"/>
  <c r="Q2" i="4"/>
  <c r="R2" i="4" s="1"/>
  <c r="S2" i="4" s="1"/>
  <c r="N2" i="4"/>
  <c r="O2" i="4" s="1"/>
  <c r="M2" i="4"/>
  <c r="L2" i="4"/>
  <c r="K2" i="4"/>
  <c r="J2" i="4"/>
  <c r="I2" i="4"/>
  <c r="H2" i="4"/>
  <c r="F2" i="4"/>
  <c r="D2" i="4"/>
  <c r="W7" i="3"/>
  <c r="V7" i="3"/>
  <c r="Z7" i="3" s="1"/>
  <c r="R7" i="3"/>
  <c r="S7" i="3" s="1"/>
  <c r="Q7" i="3"/>
  <c r="M7" i="3"/>
  <c r="L7" i="3"/>
  <c r="K7" i="3"/>
  <c r="J7" i="3"/>
  <c r="I7" i="3"/>
  <c r="N7" i="3" s="1"/>
  <c r="O7" i="3" s="1"/>
  <c r="H7" i="3"/>
  <c r="F7" i="3"/>
  <c r="D7" i="3"/>
  <c r="V6" i="3"/>
  <c r="W6" i="3" s="1"/>
  <c r="Q6" i="3"/>
  <c r="R6" i="3" s="1"/>
  <c r="S6" i="3" s="1"/>
  <c r="M6" i="3"/>
  <c r="L6" i="3"/>
  <c r="K6" i="3"/>
  <c r="J6" i="3"/>
  <c r="H6" i="3"/>
  <c r="I6" i="3" s="1"/>
  <c r="N6" i="3" s="1"/>
  <c r="O6" i="3" s="1"/>
  <c r="F6" i="3"/>
  <c r="D6" i="3"/>
  <c r="W5" i="3"/>
  <c r="V5" i="3"/>
  <c r="Z5" i="3" s="1"/>
  <c r="R5" i="3"/>
  <c r="S5" i="3" s="1"/>
  <c r="Q5" i="3"/>
  <c r="M5" i="3"/>
  <c r="L5" i="3"/>
  <c r="K5" i="3"/>
  <c r="J5" i="3"/>
  <c r="I5" i="3"/>
  <c r="N5" i="3" s="1"/>
  <c r="O5" i="3" s="1"/>
  <c r="H5" i="3"/>
  <c r="F5" i="3"/>
  <c r="D5" i="3"/>
  <c r="V4" i="3"/>
  <c r="W4" i="3" s="1"/>
  <c r="Q4" i="3"/>
  <c r="M4" i="3"/>
  <c r="L4" i="3"/>
  <c r="K4" i="3"/>
  <c r="J4" i="3"/>
  <c r="H4" i="3"/>
  <c r="I4" i="3" s="1"/>
  <c r="N4" i="3" s="1"/>
  <c r="O4" i="3" s="1"/>
  <c r="F4" i="3"/>
  <c r="D4" i="3"/>
  <c r="W3" i="3"/>
  <c r="V3" i="3"/>
  <c r="Z3" i="3" s="1"/>
  <c r="R3" i="3"/>
  <c r="S3" i="3" s="1"/>
  <c r="Q3" i="3"/>
  <c r="M3" i="3"/>
  <c r="L3" i="3"/>
  <c r="K3" i="3"/>
  <c r="J3" i="3"/>
  <c r="I3" i="3"/>
  <c r="N3" i="3" s="1"/>
  <c r="O3" i="3" s="1"/>
  <c r="H3" i="3"/>
  <c r="F3" i="3"/>
  <c r="D3" i="3"/>
  <c r="V2" i="3"/>
  <c r="W2" i="3" s="1"/>
  <c r="Q2" i="3"/>
  <c r="R2" i="3" s="1"/>
  <c r="S2" i="3" s="1"/>
  <c r="M2" i="3"/>
  <c r="L2" i="3"/>
  <c r="K2" i="3"/>
  <c r="J2" i="3"/>
  <c r="H2" i="3"/>
  <c r="I2" i="3" s="1"/>
  <c r="N2" i="3" s="1"/>
  <c r="O2" i="3" s="1"/>
  <c r="F2" i="3"/>
  <c r="D2" i="3"/>
  <c r="W5" i="2"/>
  <c r="R5" i="2" s="1"/>
  <c r="S5" i="2" s="1"/>
  <c r="V5" i="2"/>
  <c r="Z5" i="2" s="1"/>
  <c r="Q5" i="2"/>
  <c r="M5" i="2"/>
  <c r="L5" i="2"/>
  <c r="K5" i="2"/>
  <c r="I5" i="2"/>
  <c r="N5" i="2" s="1"/>
  <c r="O5" i="2" s="1"/>
  <c r="H5" i="2"/>
  <c r="F5" i="2"/>
  <c r="E5" i="2"/>
  <c r="J5" i="2" s="1"/>
  <c r="V4" i="2"/>
  <c r="Z4" i="2" s="1"/>
  <c r="Q4" i="2"/>
  <c r="L4" i="2"/>
  <c r="K4" i="2"/>
  <c r="H4" i="2"/>
  <c r="I4" i="2" s="1"/>
  <c r="N4" i="2" s="1"/>
  <c r="O4" i="2" s="1"/>
  <c r="E4" i="2"/>
  <c r="F4" i="2" s="1"/>
  <c r="W3" i="2"/>
  <c r="V3" i="2"/>
  <c r="Z3" i="2" s="1"/>
  <c r="R3" i="2"/>
  <c r="S3" i="2" s="1"/>
  <c r="Q3" i="2"/>
  <c r="M3" i="2"/>
  <c r="L3" i="2"/>
  <c r="K3" i="2"/>
  <c r="I3" i="2"/>
  <c r="N3" i="2" s="1"/>
  <c r="O3" i="2" s="1"/>
  <c r="H3" i="2"/>
  <c r="F3" i="2"/>
  <c r="E3" i="2"/>
  <c r="J3" i="2" s="1"/>
  <c r="V2" i="2"/>
  <c r="W2" i="2" s="1"/>
  <c r="Q2" i="2"/>
  <c r="L2" i="2"/>
  <c r="K2" i="2"/>
  <c r="H2" i="2"/>
  <c r="I2" i="2" s="1"/>
  <c r="N2" i="2" s="1"/>
  <c r="O2" i="2" s="1"/>
  <c r="E2" i="2"/>
  <c r="M2" i="2" s="1"/>
  <c r="W6" i="1"/>
  <c r="R6" i="1" s="1"/>
  <c r="S6" i="1" s="1"/>
  <c r="V6" i="1"/>
  <c r="Z6" i="1" s="1"/>
  <c r="Q6" i="1"/>
  <c r="M6" i="1"/>
  <c r="L6" i="1"/>
  <c r="K6" i="1"/>
  <c r="I6" i="1"/>
  <c r="N6" i="1" s="1"/>
  <c r="O6" i="1" s="1"/>
  <c r="H6" i="1"/>
  <c r="F6" i="1"/>
  <c r="E6" i="1"/>
  <c r="J6" i="1" s="1"/>
  <c r="V5" i="1"/>
  <c r="Z5" i="1" s="1"/>
  <c r="Q5" i="1"/>
  <c r="L5" i="1"/>
  <c r="K5" i="1"/>
  <c r="H5" i="1"/>
  <c r="I5" i="1" s="1"/>
  <c r="N5" i="1" s="1"/>
  <c r="O5" i="1" s="1"/>
  <c r="E5" i="1"/>
  <c r="F5" i="1" s="1"/>
  <c r="W4" i="1"/>
  <c r="V4" i="1"/>
  <c r="Z4" i="1" s="1"/>
  <c r="R4" i="1"/>
  <c r="S4" i="1" s="1"/>
  <c r="Q4" i="1"/>
  <c r="M4" i="1"/>
  <c r="L4" i="1"/>
  <c r="K4" i="1"/>
  <c r="I4" i="1"/>
  <c r="N4" i="1" s="1"/>
  <c r="O4" i="1" s="1"/>
  <c r="H4" i="1"/>
  <c r="F4" i="1"/>
  <c r="E4" i="1"/>
  <c r="J4" i="1" s="1"/>
  <c r="V3" i="1"/>
  <c r="W3" i="1" s="1"/>
  <c r="Q3" i="1"/>
  <c r="L3" i="1"/>
  <c r="K3" i="1"/>
  <c r="H3" i="1"/>
  <c r="I3" i="1" s="1"/>
  <c r="N3" i="1" s="1"/>
  <c r="O3" i="1" s="1"/>
  <c r="E3" i="1"/>
  <c r="M3" i="1" s="1"/>
  <c r="W2" i="1"/>
  <c r="V2" i="1"/>
  <c r="Z2" i="1" s="1"/>
  <c r="R2" i="1"/>
  <c r="S2" i="1" s="1"/>
  <c r="Q2" i="1"/>
  <c r="M2" i="1"/>
  <c r="L2" i="1"/>
  <c r="K2" i="1"/>
  <c r="I2" i="1"/>
  <c r="N2" i="1" s="1"/>
  <c r="O2" i="1" s="1"/>
  <c r="H2" i="1"/>
  <c r="F2" i="1"/>
  <c r="E2" i="1"/>
  <c r="J2" i="1" s="1"/>
  <c r="T3" i="22" l="1"/>
  <c r="Y3" i="22" s="1"/>
  <c r="X3" i="22"/>
  <c r="T6" i="22"/>
  <c r="Y6" i="22" s="1"/>
  <c r="X6" i="22"/>
  <c r="X4" i="22"/>
  <c r="T4" i="22"/>
  <c r="Y4" i="22" s="1"/>
  <c r="R5" i="22"/>
  <c r="S5" i="22" s="1"/>
  <c r="T2" i="22"/>
  <c r="Y2" i="22" s="1"/>
  <c r="X2" i="22"/>
  <c r="Z5" i="22"/>
  <c r="Z3" i="22"/>
  <c r="X4" i="21"/>
  <c r="T4" i="21"/>
  <c r="Y4" i="21" s="1"/>
  <c r="T2" i="21"/>
  <c r="Y2" i="21" s="1"/>
  <c r="X2" i="21"/>
  <c r="T6" i="21"/>
  <c r="Y6" i="21" s="1"/>
  <c r="X6" i="21"/>
  <c r="X3" i="21"/>
  <c r="J2" i="21"/>
  <c r="F3" i="21"/>
  <c r="Z4" i="21"/>
  <c r="M5" i="21"/>
  <c r="W5" i="21"/>
  <c r="R5" i="21" s="1"/>
  <c r="S5" i="21" s="1"/>
  <c r="J6" i="21"/>
  <c r="M4" i="21"/>
  <c r="J3" i="21"/>
  <c r="X3" i="20"/>
  <c r="T3" i="20"/>
  <c r="Y3" i="20" s="1"/>
  <c r="R4" i="20"/>
  <c r="S4" i="20" s="1"/>
  <c r="T2" i="20"/>
  <c r="Y2" i="20" s="1"/>
  <c r="X2" i="20"/>
  <c r="R5" i="20"/>
  <c r="S5" i="20" s="1"/>
  <c r="T6" i="20"/>
  <c r="Y6" i="20" s="1"/>
  <c r="X6" i="20"/>
  <c r="Z4" i="20"/>
  <c r="Z3" i="20"/>
  <c r="Z5" i="20"/>
  <c r="T3" i="19"/>
  <c r="Y3" i="19" s="1"/>
  <c r="X3" i="19"/>
  <c r="X4" i="19"/>
  <c r="T4" i="19"/>
  <c r="Y4" i="19" s="1"/>
  <c r="X2" i="19"/>
  <c r="T2" i="19"/>
  <c r="Y2" i="19" s="1"/>
  <c r="R5" i="19"/>
  <c r="S5" i="19" s="1"/>
  <c r="T6" i="19"/>
  <c r="Y6" i="19" s="1"/>
  <c r="X6" i="19"/>
  <c r="Z5" i="19"/>
  <c r="Z4" i="19"/>
  <c r="Z3" i="19"/>
  <c r="T3" i="18"/>
  <c r="Y3" i="18" s="1"/>
  <c r="X3" i="18"/>
  <c r="T2" i="18"/>
  <c r="Y2" i="18" s="1"/>
  <c r="X2" i="18"/>
  <c r="X4" i="18"/>
  <c r="T4" i="18"/>
  <c r="Y4" i="18" s="1"/>
  <c r="T6" i="18"/>
  <c r="Y6" i="18" s="1"/>
  <c r="X6" i="18"/>
  <c r="Z4" i="18"/>
  <c r="W5" i="18"/>
  <c r="R5" i="18" s="1"/>
  <c r="S5" i="18" s="1"/>
  <c r="Z3" i="18"/>
  <c r="X4" i="17"/>
  <c r="T4" i="17"/>
  <c r="Y4" i="17" s="1"/>
  <c r="R3" i="17"/>
  <c r="S3" i="17" s="1"/>
  <c r="T6" i="17"/>
  <c r="Y6" i="17" s="1"/>
  <c r="X6" i="17"/>
  <c r="T5" i="17"/>
  <c r="Y5" i="17" s="1"/>
  <c r="X5" i="17"/>
  <c r="T2" i="17"/>
  <c r="Y2" i="17" s="1"/>
  <c r="X2" i="17"/>
  <c r="Z5" i="17"/>
  <c r="Z3" i="17"/>
  <c r="X3" i="16"/>
  <c r="T3" i="16"/>
  <c r="Y3" i="16" s="1"/>
  <c r="R4" i="16"/>
  <c r="S4" i="16" s="1"/>
  <c r="T2" i="16"/>
  <c r="Y2" i="16" s="1"/>
  <c r="X2" i="16"/>
  <c r="X5" i="16"/>
  <c r="T5" i="16"/>
  <c r="Y5" i="16" s="1"/>
  <c r="R6" i="16"/>
  <c r="S6" i="16" s="1"/>
  <c r="T7" i="16"/>
  <c r="Y7" i="16" s="1"/>
  <c r="X7" i="16"/>
  <c r="Z2" i="16"/>
  <c r="Z6" i="16"/>
  <c r="Z5" i="16"/>
  <c r="Z4" i="16"/>
  <c r="T2" i="15"/>
  <c r="Y2" i="15" s="1"/>
  <c r="X2" i="15"/>
  <c r="X4" i="15"/>
  <c r="T4" i="15"/>
  <c r="Y4" i="15" s="1"/>
  <c r="R3" i="15"/>
  <c r="S3" i="15" s="1"/>
  <c r="T6" i="15"/>
  <c r="Y6" i="15" s="1"/>
  <c r="X6" i="15"/>
  <c r="W5" i="15"/>
  <c r="R5" i="15" s="1"/>
  <c r="S5" i="15" s="1"/>
  <c r="Z3" i="15"/>
  <c r="X3" i="14"/>
  <c r="T3" i="14"/>
  <c r="Y3" i="14" s="1"/>
  <c r="R2" i="14"/>
  <c r="S2" i="14" s="1"/>
  <c r="R4" i="14"/>
  <c r="S4" i="14" s="1"/>
  <c r="T5" i="14"/>
  <c r="Y5" i="14" s="1"/>
  <c r="X5" i="14"/>
  <c r="W4" i="14"/>
  <c r="Z2" i="14"/>
  <c r="X4" i="13"/>
  <c r="T4" i="13"/>
  <c r="Y4" i="13" s="1"/>
  <c r="T2" i="13"/>
  <c r="Y2" i="13" s="1"/>
  <c r="X2" i="13"/>
  <c r="R3" i="13"/>
  <c r="S3" i="13" s="1"/>
  <c r="T6" i="13"/>
  <c r="Y6" i="13" s="1"/>
  <c r="X6" i="13"/>
  <c r="T5" i="13"/>
  <c r="Y5" i="13" s="1"/>
  <c r="X5" i="13"/>
  <c r="Z5" i="13"/>
  <c r="Z3" i="13"/>
  <c r="T2" i="12"/>
  <c r="Y2" i="12" s="1"/>
  <c r="X2" i="12"/>
  <c r="X4" i="12"/>
  <c r="T4" i="12"/>
  <c r="Y4" i="12" s="1"/>
  <c r="X3" i="12"/>
  <c r="T3" i="12"/>
  <c r="Y3" i="12" s="1"/>
  <c r="T6" i="12"/>
  <c r="Y6" i="12" s="1"/>
  <c r="X6" i="12"/>
  <c r="W5" i="12"/>
  <c r="R5" i="12" s="1"/>
  <c r="S5" i="12" s="1"/>
  <c r="Z3" i="12"/>
  <c r="X3" i="11"/>
  <c r="T3" i="11"/>
  <c r="Y3" i="11" s="1"/>
  <c r="T6" i="11"/>
  <c r="Y6" i="11" s="1"/>
  <c r="X6" i="11"/>
  <c r="R5" i="11"/>
  <c r="S5" i="11" s="1"/>
  <c r="X4" i="11"/>
  <c r="T4" i="11"/>
  <c r="Y4" i="11" s="1"/>
  <c r="T2" i="11"/>
  <c r="Y2" i="11" s="1"/>
  <c r="X2" i="11"/>
  <c r="Z5" i="11"/>
  <c r="Z3" i="11"/>
  <c r="T2" i="10"/>
  <c r="Y2" i="10" s="1"/>
  <c r="X2" i="10"/>
  <c r="R3" i="10"/>
  <c r="S3" i="10" s="1"/>
  <c r="R4" i="10"/>
  <c r="S4" i="10" s="1"/>
  <c r="T5" i="10"/>
  <c r="Y5" i="10" s="1"/>
  <c r="X5" i="10"/>
  <c r="W4" i="10"/>
  <c r="Z2" i="10"/>
  <c r="W3" i="10"/>
  <c r="T4" i="9"/>
  <c r="Y4" i="9" s="1"/>
  <c r="X4" i="9"/>
  <c r="R3" i="9"/>
  <c r="S3" i="9" s="1"/>
  <c r="X6" i="9"/>
  <c r="T6" i="9"/>
  <c r="Y6" i="9" s="1"/>
  <c r="X5" i="9"/>
  <c r="T5" i="9"/>
  <c r="Y5" i="9" s="1"/>
  <c r="X2" i="9"/>
  <c r="T2" i="9"/>
  <c r="Y2" i="9" s="1"/>
  <c r="T8" i="9"/>
  <c r="Y8" i="9" s="1"/>
  <c r="X8" i="9"/>
  <c r="Z3" i="9"/>
  <c r="W7" i="9"/>
  <c r="R7" i="9" s="1"/>
  <c r="S7" i="9" s="1"/>
  <c r="Z5" i="9"/>
  <c r="X4" i="8"/>
  <c r="T4" i="8"/>
  <c r="Y4" i="8" s="1"/>
  <c r="T2" i="8"/>
  <c r="Y2" i="8" s="1"/>
  <c r="X2" i="8"/>
  <c r="R3" i="8"/>
  <c r="S3" i="8" s="1"/>
  <c r="R5" i="8"/>
  <c r="S5" i="8" s="1"/>
  <c r="T6" i="8"/>
  <c r="Y6" i="8" s="1"/>
  <c r="X6" i="8"/>
  <c r="Z5" i="8"/>
  <c r="Z3" i="8"/>
  <c r="X2" i="7"/>
  <c r="T2" i="7"/>
  <c r="Y2" i="7" s="1"/>
  <c r="T3" i="7"/>
  <c r="Y3" i="7" s="1"/>
  <c r="X3" i="7"/>
  <c r="T4" i="7"/>
  <c r="Y4" i="7" s="1"/>
  <c r="X4" i="7"/>
  <c r="Z3" i="7"/>
  <c r="M3" i="7"/>
  <c r="J3" i="7"/>
  <c r="X6" i="6"/>
  <c r="T6" i="6"/>
  <c r="Y6" i="6" s="1"/>
  <c r="R5" i="6"/>
  <c r="S5" i="6" s="1"/>
  <c r="X10" i="6"/>
  <c r="T10" i="6"/>
  <c r="Y10" i="6" s="1"/>
  <c r="X2" i="6"/>
  <c r="T2" i="6"/>
  <c r="Y2" i="6" s="1"/>
  <c r="T8" i="6"/>
  <c r="Y8" i="6" s="1"/>
  <c r="X8" i="6"/>
  <c r="T9" i="6"/>
  <c r="Y9" i="6" s="1"/>
  <c r="X9" i="6"/>
  <c r="T4" i="6"/>
  <c r="Y4" i="6" s="1"/>
  <c r="X4" i="6"/>
  <c r="R11" i="6"/>
  <c r="S11" i="6" s="1"/>
  <c r="T12" i="6"/>
  <c r="Y12" i="6" s="1"/>
  <c r="X12" i="6"/>
  <c r="Z11" i="6"/>
  <c r="W3" i="6"/>
  <c r="R3" i="6" s="1"/>
  <c r="S3" i="6" s="1"/>
  <c r="W7" i="6"/>
  <c r="R7" i="6" s="1"/>
  <c r="S7" i="6" s="1"/>
  <c r="Z5" i="6"/>
  <c r="Z9" i="6"/>
  <c r="X2" i="5"/>
  <c r="T2" i="5"/>
  <c r="Y2" i="5" s="1"/>
  <c r="X11" i="5"/>
  <c r="T11" i="5"/>
  <c r="Y11" i="5" s="1"/>
  <c r="X6" i="5"/>
  <c r="T6" i="5"/>
  <c r="Y6" i="5" s="1"/>
  <c r="T9" i="5"/>
  <c r="Y9" i="5" s="1"/>
  <c r="X9" i="5"/>
  <c r="R3" i="5"/>
  <c r="S3" i="5" s="1"/>
  <c r="T5" i="5"/>
  <c r="Y5" i="5" s="1"/>
  <c r="X5" i="5"/>
  <c r="R10" i="5"/>
  <c r="S10" i="5" s="1"/>
  <c r="R4" i="5"/>
  <c r="S4" i="5" s="1"/>
  <c r="X7" i="5"/>
  <c r="T7" i="5"/>
  <c r="Y7" i="5" s="1"/>
  <c r="R12" i="5"/>
  <c r="S12" i="5" s="1"/>
  <c r="T13" i="5"/>
  <c r="Y13" i="5" s="1"/>
  <c r="X13" i="5"/>
  <c r="Z3" i="5"/>
  <c r="W4" i="5"/>
  <c r="W8" i="5"/>
  <c r="R8" i="5" s="1"/>
  <c r="S8" i="5" s="1"/>
  <c r="W12" i="5"/>
  <c r="Z2" i="5"/>
  <c r="Z6" i="5"/>
  <c r="Z10" i="5"/>
  <c r="X5" i="4"/>
  <c r="T5" i="4"/>
  <c r="Y5" i="4" s="1"/>
  <c r="T9" i="4"/>
  <c r="Y9" i="4" s="1"/>
  <c r="X9" i="4"/>
  <c r="X10" i="4"/>
  <c r="T10" i="4"/>
  <c r="Y10" i="4" s="1"/>
  <c r="R11" i="4"/>
  <c r="S11" i="4" s="1"/>
  <c r="T2" i="4"/>
  <c r="Y2" i="4" s="1"/>
  <c r="X2" i="4"/>
  <c r="R6" i="4"/>
  <c r="S6" i="4" s="1"/>
  <c r="R12" i="4"/>
  <c r="S12" i="4" s="1"/>
  <c r="X13" i="4"/>
  <c r="T13" i="4"/>
  <c r="Y13" i="4" s="1"/>
  <c r="W4" i="4"/>
  <c r="R4" i="4" s="1"/>
  <c r="S4" i="4" s="1"/>
  <c r="W8" i="4"/>
  <c r="R8" i="4" s="1"/>
  <c r="S8" i="4" s="1"/>
  <c r="Z11" i="4"/>
  <c r="Z2" i="4"/>
  <c r="W3" i="4"/>
  <c r="R3" i="4" s="1"/>
  <c r="S3" i="4" s="1"/>
  <c r="Z6" i="4"/>
  <c r="W7" i="4"/>
  <c r="R7" i="4" s="1"/>
  <c r="S7" i="4" s="1"/>
  <c r="Z10" i="4"/>
  <c r="Z12" i="4"/>
  <c r="T2" i="3"/>
  <c r="Y2" i="3" s="1"/>
  <c r="X2" i="3"/>
  <c r="X5" i="3"/>
  <c r="T5" i="3"/>
  <c r="Y5" i="3" s="1"/>
  <c r="R4" i="3"/>
  <c r="S4" i="3" s="1"/>
  <c r="T7" i="3"/>
  <c r="Y7" i="3" s="1"/>
  <c r="X7" i="3"/>
  <c r="T6" i="3"/>
  <c r="Y6" i="3" s="1"/>
  <c r="X6" i="3"/>
  <c r="T3" i="3"/>
  <c r="Y3" i="3" s="1"/>
  <c r="X3" i="3"/>
  <c r="Z2" i="3"/>
  <c r="Z6" i="3"/>
  <c r="Z4" i="3"/>
  <c r="X3" i="2"/>
  <c r="T3" i="2"/>
  <c r="Y3" i="2" s="1"/>
  <c r="R2" i="2"/>
  <c r="S2" i="2" s="1"/>
  <c r="T5" i="2"/>
  <c r="Y5" i="2" s="1"/>
  <c r="X5" i="2"/>
  <c r="F2" i="2"/>
  <c r="M4" i="2"/>
  <c r="W4" i="2"/>
  <c r="R4" i="2" s="1"/>
  <c r="S4" i="2" s="1"/>
  <c r="J2" i="2"/>
  <c r="Z2" i="2"/>
  <c r="J4" i="2"/>
  <c r="T2" i="1"/>
  <c r="Y2" i="1" s="1"/>
  <c r="X2" i="1"/>
  <c r="X4" i="1"/>
  <c r="T4" i="1"/>
  <c r="Y4" i="1" s="1"/>
  <c r="R3" i="1"/>
  <c r="S3" i="1" s="1"/>
  <c r="T6" i="1"/>
  <c r="Y6" i="1" s="1"/>
  <c r="X6" i="1"/>
  <c r="F3" i="1"/>
  <c r="M5" i="1"/>
  <c r="W5" i="1"/>
  <c r="R5" i="1" s="1"/>
  <c r="S5" i="1" s="1"/>
  <c r="J3" i="1"/>
  <c r="Z3" i="1"/>
  <c r="J5" i="1"/>
  <c r="T5" i="22" l="1"/>
  <c r="Y5" i="22" s="1"/>
  <c r="X5" i="22"/>
  <c r="T5" i="21"/>
  <c r="Y5" i="21" s="1"/>
  <c r="X5" i="21"/>
  <c r="X4" i="20"/>
  <c r="T4" i="20"/>
  <c r="Y4" i="20" s="1"/>
  <c r="T5" i="20"/>
  <c r="Y5" i="20" s="1"/>
  <c r="X5" i="20"/>
  <c r="T5" i="19"/>
  <c r="Y5" i="19" s="1"/>
  <c r="X5" i="19"/>
  <c r="T5" i="18"/>
  <c r="Y5" i="18" s="1"/>
  <c r="X5" i="18"/>
  <c r="T3" i="17"/>
  <c r="Y3" i="17" s="1"/>
  <c r="X3" i="17"/>
  <c r="T4" i="16"/>
  <c r="Y4" i="16" s="1"/>
  <c r="X4" i="16"/>
  <c r="T6" i="16"/>
  <c r="Y6" i="16" s="1"/>
  <c r="X6" i="16"/>
  <c r="T5" i="15"/>
  <c r="Y5" i="15" s="1"/>
  <c r="X5" i="15"/>
  <c r="T3" i="15"/>
  <c r="Y3" i="15" s="1"/>
  <c r="X3" i="15"/>
  <c r="T4" i="14"/>
  <c r="Y4" i="14" s="1"/>
  <c r="X4" i="14"/>
  <c r="X2" i="14"/>
  <c r="T2" i="14"/>
  <c r="Y2" i="14" s="1"/>
  <c r="X3" i="13"/>
  <c r="T3" i="13"/>
  <c r="Y3" i="13" s="1"/>
  <c r="T5" i="12"/>
  <c r="Y5" i="12" s="1"/>
  <c r="X5" i="12"/>
  <c r="T5" i="11"/>
  <c r="Y5" i="11" s="1"/>
  <c r="X5" i="11"/>
  <c r="T4" i="10"/>
  <c r="Y4" i="10" s="1"/>
  <c r="X4" i="10"/>
  <c r="X3" i="10"/>
  <c r="T3" i="10"/>
  <c r="Y3" i="10" s="1"/>
  <c r="T7" i="9"/>
  <c r="Y7" i="9" s="1"/>
  <c r="X7" i="9"/>
  <c r="T3" i="9"/>
  <c r="Y3" i="9" s="1"/>
  <c r="X3" i="9"/>
  <c r="T5" i="8"/>
  <c r="Y5" i="8" s="1"/>
  <c r="X5" i="8"/>
  <c r="T3" i="8"/>
  <c r="Y3" i="8" s="1"/>
  <c r="X3" i="8"/>
  <c r="T7" i="6"/>
  <c r="Y7" i="6" s="1"/>
  <c r="X7" i="6"/>
  <c r="T3" i="6"/>
  <c r="Y3" i="6" s="1"/>
  <c r="X3" i="6"/>
  <c r="X5" i="6"/>
  <c r="T5" i="6"/>
  <c r="Y5" i="6" s="1"/>
  <c r="T11" i="6"/>
  <c r="Y11" i="6" s="1"/>
  <c r="X11" i="6"/>
  <c r="T8" i="5"/>
  <c r="Y8" i="5" s="1"/>
  <c r="X8" i="5"/>
  <c r="T4" i="5"/>
  <c r="Y4" i="5" s="1"/>
  <c r="X4" i="5"/>
  <c r="X3" i="5"/>
  <c r="T3" i="5"/>
  <c r="Y3" i="5" s="1"/>
  <c r="T12" i="5"/>
  <c r="Y12" i="5" s="1"/>
  <c r="X12" i="5"/>
  <c r="X10" i="5"/>
  <c r="T10" i="5"/>
  <c r="Y10" i="5" s="1"/>
  <c r="T8" i="4"/>
  <c r="Y8" i="4" s="1"/>
  <c r="X8" i="4"/>
  <c r="X3" i="4"/>
  <c r="T3" i="4"/>
  <c r="Y3" i="4" s="1"/>
  <c r="T4" i="4"/>
  <c r="Y4" i="4" s="1"/>
  <c r="X4" i="4"/>
  <c r="X7" i="4"/>
  <c r="T7" i="4"/>
  <c r="Y7" i="4" s="1"/>
  <c r="T12" i="4"/>
  <c r="Y12" i="4" s="1"/>
  <c r="X12" i="4"/>
  <c r="T6" i="4"/>
  <c r="Y6" i="4" s="1"/>
  <c r="X6" i="4"/>
  <c r="X11" i="4"/>
  <c r="T11" i="4"/>
  <c r="Y11" i="4" s="1"/>
  <c r="T4" i="3"/>
  <c r="Y4" i="3" s="1"/>
  <c r="X4" i="3"/>
  <c r="T4" i="2"/>
  <c r="Y4" i="2" s="1"/>
  <c r="X4" i="2"/>
  <c r="X2" i="2"/>
  <c r="T2" i="2"/>
  <c r="Y2" i="2" s="1"/>
  <c r="T5" i="1"/>
  <c r="Y5" i="1" s="1"/>
  <c r="X5" i="1"/>
  <c r="X3" i="1"/>
  <c r="T3" i="1"/>
  <c r="Y3" i="1" s="1"/>
</calcChain>
</file>

<file path=xl/sharedStrings.xml><?xml version="1.0" encoding="utf-8"?>
<sst xmlns="http://schemas.openxmlformats.org/spreadsheetml/2006/main" count="616" uniqueCount="56">
  <si>
    <t>Author</t>
  </si>
  <si>
    <t>System</t>
  </si>
  <si>
    <t>T [K]</t>
  </si>
  <si>
    <t>P [bar]</t>
  </si>
  <si>
    <t>P[MPa]</t>
  </si>
  <si>
    <t>P[Pa]</t>
  </si>
  <si>
    <r>
      <t>T</t>
    </r>
    <r>
      <rPr>
        <vertAlign val="subscript"/>
        <sz val="11"/>
        <color theme="1"/>
        <rFont val="Aptos Narrow"/>
        <family val="2"/>
        <scheme val="minor"/>
      </rPr>
      <t>0</t>
    </r>
    <r>
      <rPr>
        <sz val="11"/>
        <color theme="1"/>
        <rFont val="Aptos Narrow"/>
        <family val="2"/>
        <scheme val="minor"/>
      </rPr>
      <t xml:space="preserve"> [K]</t>
    </r>
  </si>
  <si>
    <t>ΔT [K]</t>
  </si>
  <si>
    <t>ln(P)</t>
  </si>
  <si>
    <t>1/T</t>
  </si>
  <si>
    <r>
      <t>1/T</t>
    </r>
    <r>
      <rPr>
        <vertAlign val="subscript"/>
        <sz val="11"/>
        <color theme="1"/>
        <rFont val="Aptos Narrow"/>
        <family val="2"/>
        <scheme val="minor"/>
      </rPr>
      <t>0</t>
    </r>
  </si>
  <si>
    <t>f</t>
  </si>
  <si>
    <t>aw</t>
  </si>
  <si>
    <t>ln(aw)</t>
  </si>
  <si>
    <t>ln(COSMO-RS)</t>
  </si>
  <si>
    <r>
      <t xml:space="preserve">COSMO-RS </t>
    </r>
    <r>
      <rPr>
        <sz val="11"/>
        <color theme="1"/>
        <rFont val="Calibri"/>
        <family val="2"/>
      </rPr>
      <t>γw</t>
    </r>
  </si>
  <si>
    <r>
      <t xml:space="preserve">COSMO-RS </t>
    </r>
    <r>
      <rPr>
        <sz val="11"/>
        <color theme="1"/>
        <rFont val="Calibri"/>
        <family val="2"/>
      </rPr>
      <t>γw  CORR</t>
    </r>
  </si>
  <si>
    <t>COSMO-RS aw</t>
  </si>
  <si>
    <t>ln(aw) COSMO-RS</t>
  </si>
  <si>
    <t>xw</t>
  </si>
  <si>
    <t>xIL</t>
  </si>
  <si>
    <t>xIL cosmo</t>
  </si>
  <si>
    <t>RD COSMO-RS - aw</t>
  </si>
  <si>
    <t>RD COSMO-RS - LN(aw)</t>
  </si>
  <si>
    <t>xIL eff</t>
  </si>
  <si>
    <t>Long et al. 2015 ii</t>
  </si>
  <si>
    <t>Xiao et al. 2009 webplot digitizer</t>
  </si>
  <si>
    <t>[EMIM][BF4] 10wt% CH4</t>
  </si>
  <si>
    <t>Kim et al. 2011</t>
  </si>
  <si>
    <t>Mardani et al. 2019</t>
  </si>
  <si>
    <t>Partoon et al. 2013</t>
  </si>
  <si>
    <t>[EMIM][Cl] 0.1wt% CH4</t>
  </si>
  <si>
    <t>[EMIM][Cl] 0.5wt% CH4</t>
  </si>
  <si>
    <t>[EMIM][Cl] 1wt% CH4</t>
  </si>
  <si>
    <t>Xiao et al. 2010</t>
  </si>
  <si>
    <r>
      <t>[EMIM][Cl] 10wt% CH</t>
    </r>
    <r>
      <rPr>
        <vertAlign val="subscript"/>
        <sz val="11"/>
        <color theme="1"/>
        <rFont val="Aptos Narrow"/>
        <family val="2"/>
        <scheme val="minor"/>
      </rPr>
      <t>4</t>
    </r>
  </si>
  <si>
    <t>Long et al. 2015</t>
  </si>
  <si>
    <t>[EMIM][Cl] 10wt% CH4</t>
  </si>
  <si>
    <t>Chu et al. 2015</t>
  </si>
  <si>
    <t>Zare et al. 2013</t>
  </si>
  <si>
    <t>[EMIM][EtSO4] 8wt% CH4</t>
  </si>
  <si>
    <t>[EMIM][EtSO4] 10wt% CH4</t>
  </si>
  <si>
    <t>[EMIM][HSO4] 10wt% CH4</t>
  </si>
  <si>
    <t>[EMIM][ClO4] 10wt% CH4</t>
  </si>
  <si>
    <t>[EMIM][SCN] 10wt% CH4</t>
  </si>
  <si>
    <t>[EMIM][Ac] 10wt% CH4</t>
  </si>
  <si>
    <t>[EMIM][NO3] 5.5wt% CH4</t>
  </si>
  <si>
    <t>[EMIM][NO3] 10wt% CH4</t>
  </si>
  <si>
    <t>[EMIM][NO3] 20wt% CH4</t>
  </si>
  <si>
    <t>[EMIM][NO3] 30wt% CH4</t>
  </si>
  <si>
    <t>[EMIM][NO3] 40wt% CH4</t>
  </si>
  <si>
    <t>Sulaimon et al. 2020</t>
  </si>
  <si>
    <t>[EMIM][DHP] 10wt% CH4</t>
  </si>
  <si>
    <t>Li et al. 2011</t>
  </si>
  <si>
    <t>[EMIM][I] 10wt% CH4</t>
  </si>
  <si>
    <t>dT(T0T)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</si>
</sst>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"/>
    <numFmt numFmtId="165" formatCode="#,##0.0000"/>
    <numFmt numFmtId="166" formatCode="0.0000"/>
    <numFmt numFmtId="167" formatCode="0.0"/>
    <numFmt numFmtId="168" formatCode="0.00000000"/>
  </numFmts>
  <fonts count="4" x14ac:knownFonts="1">
    <font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vertical="center"/>
    </xf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/>
    <xf numFmtId="165" fontId="0" fillId="2" borderId="0" xfId="0" applyNumberFormat="1" applyFill="1"/>
    <xf numFmtId="0" fontId="2" fillId="2" borderId="0" xfId="0" applyFont="1" applyFill="1"/>
    <xf numFmtId="2" fontId="0" fillId="2" borderId="0" xfId="0" applyNumberFormat="1" applyFill="1"/>
    <xf numFmtId="166" fontId="0" fillId="2" borderId="0" xfId="0" applyNumberFormat="1" applyFill="1"/>
    <xf numFmtId="1" fontId="0" fillId="0" borderId="0" xfId="0" applyNumberFormat="1"/>
    <xf numFmtId="11" fontId="0" fillId="2" borderId="0" xfId="0" applyNumberFormat="1" applyFill="1"/>
    <xf numFmtId="167" fontId="0" fillId="0" borderId="0" xfId="0" applyNumberFormat="1"/>
    <xf numFmtId="11" fontId="0" fillId="0" borderId="0" xfId="0" applyNumberFormat="1"/>
    <xf numFmtId="167" fontId="0" fillId="2" borderId="0" xfId="0" applyNumberFormat="1" applyFill="1"/>
    <xf numFmtId="11" fontId="0" fillId="0" borderId="0" xfId="0" applyNumberFormat="1" applyAlignment="1">
      <alignment vertical="center" wrapText="1"/>
    </xf>
    <xf numFmtId="11" fontId="0" fillId="2" borderId="0" xfId="0" applyNumberFormat="1" applyFill="1" applyAlignment="1">
      <alignment vertical="center" wrapText="1"/>
    </xf>
    <xf numFmtId="0" fontId="0" fillId="2" borderId="0" xfId="0" applyFill="1" applyAlignment="1">
      <alignment vertical="center" wrapText="1"/>
    </xf>
    <xf numFmtId="168" fontId="0" fillId="2" borderId="0" xfId="0" applyNumberFormat="1" applyFill="1"/>
    <xf numFmtId="168" fontId="0" fillId="0" borderId="0" xfId="0" applyNumberFormat="1"/>
    <xf numFmtId="165" fontId="2" fillId="0" borderId="0" xfId="0" applyNumberFormat="1" applyFont="1"/>
    <xf numFmtId="2" fontId="2" fillId="0" borderId="0" xfId="0" applyNumberFormat="1" applyFont="1"/>
    <xf numFmtId="166" fontId="2" fillId="0" borderId="0" xfId="0" applyNumberFormat="1" applyFont="1"/>
    <xf numFmtId="165" fontId="2" fillId="2" borderId="0" xfId="0" applyNumberFormat="1" applyFont="1" applyFill="1"/>
    <xf numFmtId="2" fontId="2" fillId="2" borderId="0" xfId="0" applyNumberFormat="1" applyFont="1" applyFill="1"/>
    <xf numFmtId="166" fontId="2" fillId="2" borderId="0" xfId="0" applyNumberFormat="1" applyFont="1" applyFill="1"/>
    <xf numFmtId="167" fontId="2" fillId="2" borderId="0" xfId="0" applyNumberFormat="1" applyFont="1" applyFill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0A314-D62E-4ADC-BE43-77630FB1F62B}">
  <dimension ref="A1:Z6"/>
  <sheetViews>
    <sheetView workbookViewId="0">
      <selection activeCell="I1" sqref="I1"/>
    </sheetView>
  </sheetViews>
  <sheetFormatPr defaultRowHeight="15" x14ac:dyDescent="0.25"/>
  <cols>
    <col min="1" max="1" width="16.140625" bestFit="1" customWidth="1"/>
    <col min="2" max="2" width="20.85546875" bestFit="1" customWidth="1"/>
    <col min="3" max="3" width="6.5703125" bestFit="1" customWidth="1"/>
    <col min="4" max="4" width="6.7109375" bestFit="1" customWidth="1"/>
    <col min="5" max="5" width="7.140625" bestFit="1" customWidth="1"/>
    <col min="6" max="6" width="9" bestFit="1" customWidth="1"/>
    <col min="7" max="7" width="12" bestFit="1" customWidth="1"/>
    <col min="8" max="8" width="6.5703125" bestFit="1" customWidth="1"/>
    <col min="9" max="9" width="12.140625" bestFit="1" customWidth="1"/>
    <col min="10" max="12" width="12" bestFit="1" customWidth="1"/>
    <col min="13" max="13" width="4.5703125" bestFit="1" customWidth="1"/>
    <col min="14" max="14" width="12" bestFit="1" customWidth="1"/>
    <col min="15" max="15" width="12.7109375" bestFit="1" customWidth="1"/>
    <col min="16" max="16" width="14.28515625" bestFit="1" customWidth="1"/>
    <col min="17" max="17" width="14.140625" bestFit="1" customWidth="1"/>
    <col min="18" max="18" width="12" bestFit="1" customWidth="1"/>
    <col min="19" max="19" width="14.140625" bestFit="1" customWidth="1"/>
    <col min="20" max="20" width="12.7109375" bestFit="1" customWidth="1"/>
    <col min="21" max="23" width="12" bestFit="1" customWidth="1"/>
    <col min="24" max="24" width="11.28515625" customWidth="1"/>
    <col min="25" max="25" width="11.5703125" customWidth="1"/>
  </cols>
  <sheetData>
    <row r="1" spans="1:26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55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4" t="s">
        <v>16</v>
      </c>
      <c r="S1" s="1" t="s">
        <v>17</v>
      </c>
      <c r="T1" s="4" t="s">
        <v>18</v>
      </c>
      <c r="U1" s="1" t="s">
        <v>19</v>
      </c>
      <c r="V1" s="1" t="s">
        <v>20</v>
      </c>
      <c r="W1" s="1" t="s">
        <v>21</v>
      </c>
      <c r="X1" s="5" t="s">
        <v>22</v>
      </c>
      <c r="Y1" s="5" t="s">
        <v>23</v>
      </c>
      <c r="Z1" s="5" t="s">
        <v>24</v>
      </c>
    </row>
    <row r="2" spans="1:26" x14ac:dyDescent="0.25">
      <c r="A2" s="37" t="s">
        <v>26</v>
      </c>
      <c r="B2" s="37" t="s">
        <v>27</v>
      </c>
      <c r="C2" s="10">
        <v>274.47631578947397</v>
      </c>
      <c r="D2" s="10">
        <v>31.186440677966001</v>
      </c>
      <c r="E2">
        <f>D2/10</f>
        <v>3.1186440677966001</v>
      </c>
      <c r="F2">
        <f>E2*10^6</f>
        <v>3118644.0677966001</v>
      </c>
      <c r="G2">
        <v>274.76113150650241</v>
      </c>
      <c r="H2" s="8">
        <f t="shared" ref="H2:H6" si="0">G2-C2</f>
        <v>0.28481571702843667</v>
      </c>
      <c r="I2" s="9">
        <f t="shared" ref="I2:I6" si="1">H2/(G2*C2)</f>
        <v>3.7766242676664608E-6</v>
      </c>
      <c r="J2">
        <f t="shared" ref="J2:J6" si="2">LN(E2)</f>
        <v>1.1373983137032628</v>
      </c>
      <c r="K2">
        <f t="shared" ref="K2:K6" si="3">1/C2</f>
        <v>3.6433015982588815E-3</v>
      </c>
      <c r="L2">
        <f t="shared" ref="L2:L6" si="4">1/G2</f>
        <v>3.6395249739912153E-3</v>
      </c>
      <c r="M2" s="10">
        <f t="shared" ref="M2:M6" si="5">E2-10^(-4646.471 +5314653/G2 -2271392000/G2^2 +430306500000/G2^3 -30511740000000/G2^4)</f>
        <v>-1.1413092693146609E-11</v>
      </c>
      <c r="N2">
        <f>EXP(I2/(-0.000912))</f>
        <v>0.99586752688284408</v>
      </c>
      <c r="O2">
        <f t="shared" ref="O2:O5" si="6">LN(N2)</f>
        <v>-4.1410353812132766E-3</v>
      </c>
      <c r="P2">
        <v>-2.49081E-3</v>
      </c>
      <c r="Q2">
        <f t="shared" ref="Q2:Q6" si="7">EXP(P2)</f>
        <v>0.99751228949327775</v>
      </c>
      <c r="R2">
        <f>Q2*(U2+W2)</f>
        <v>0.99252422923978589</v>
      </c>
      <c r="S2">
        <f>R2*U2</f>
        <v>0.98259799432389638</v>
      </c>
      <c r="T2">
        <f t="shared" ref="T2:T6" si="8">LN(S2)</f>
        <v>-1.7555200442531792E-2</v>
      </c>
      <c r="U2">
        <v>0.98999899989998996</v>
      </c>
      <c r="V2">
        <f>1-U2</f>
        <v>1.0001000100010038E-2</v>
      </c>
      <c r="W2">
        <f>V2/2</f>
        <v>5.000500050005019E-3</v>
      </c>
      <c r="X2" s="10">
        <f t="shared" ref="X2:X6" si="9">100*ABS(S2-N2)/N2</f>
        <v>1.3324596094103538</v>
      </c>
      <c r="Y2" s="10">
        <f t="shared" ref="Y2:Y6" si="10">100*ABS((T2-O2)/O2)</f>
        <v>323.9326358372798</v>
      </c>
      <c r="Z2" s="11">
        <f t="shared" ref="Z2:Z6" si="11">2*V2</f>
        <v>2.0002000200020076E-2</v>
      </c>
    </row>
    <row r="3" spans="1:26" x14ac:dyDescent="0.25">
      <c r="A3" s="37"/>
      <c r="B3" s="37"/>
      <c r="C3" s="10">
        <v>278.43421052631578</v>
      </c>
      <c r="D3" s="10">
        <v>45.932203389830399</v>
      </c>
      <c r="E3">
        <f t="shared" ref="E3:E6" si="12">D3/10</f>
        <v>4.5932203389830395</v>
      </c>
      <c r="F3">
        <f t="shared" ref="F3:F6" si="13">E3*10^6</f>
        <v>4593220.3389830394</v>
      </c>
      <c r="G3">
        <v>278.78630158299222</v>
      </c>
      <c r="H3" s="8">
        <f t="shared" si="0"/>
        <v>0.3520910566764428</v>
      </c>
      <c r="I3" s="9">
        <f t="shared" si="1"/>
        <v>4.535873858787633E-6</v>
      </c>
      <c r="J3">
        <f t="shared" si="2"/>
        <v>1.5245813769739789</v>
      </c>
      <c r="K3">
        <f t="shared" si="3"/>
        <v>3.5915126884362744E-3</v>
      </c>
      <c r="L3">
        <f t="shared" si="4"/>
        <v>3.5869768145774866E-3</v>
      </c>
      <c r="M3" s="10">
        <f t="shared" si="5"/>
        <v>1.2302159291266435E-11</v>
      </c>
      <c r="N3">
        <f t="shared" ref="N3:N6" si="14">EXP(I3/(-0.000912))</f>
        <v>0.99503880170267134</v>
      </c>
      <c r="O3">
        <f t="shared" si="6"/>
        <v>-4.973545897793431E-3</v>
      </c>
      <c r="P3">
        <v>-2.3576199999999999E-3</v>
      </c>
      <c r="Q3">
        <f t="shared" si="7"/>
        <v>0.99764515700323075</v>
      </c>
      <c r="R3">
        <f t="shared" ref="R3:R6" si="15">Q3*(U3+W3)</f>
        <v>0.99265643234574874</v>
      </c>
      <c r="S3">
        <f t="shared" ref="S3:S6" si="16">R3*U3</f>
        <v>0.98272887526658326</v>
      </c>
      <c r="T3">
        <f t="shared" si="8"/>
        <v>-1.7422010442531815E-2</v>
      </c>
      <c r="U3">
        <v>0.98999899989998996</v>
      </c>
      <c r="V3">
        <f t="shared" ref="V3:V6" si="17">1-U3</f>
        <v>1.0001000100010038E-2</v>
      </c>
      <c r="W3">
        <f t="shared" ref="W3:W6" si="18">V3/2</f>
        <v>5.000500050005019E-3</v>
      </c>
      <c r="X3" s="10">
        <f t="shared" si="9"/>
        <v>1.2371302923085832</v>
      </c>
      <c r="Y3" s="10">
        <f t="shared" si="10"/>
        <v>250.29354912078489</v>
      </c>
      <c r="Z3" s="11">
        <f t="shared" si="11"/>
        <v>2.0002000200020076E-2</v>
      </c>
    </row>
    <row r="4" spans="1:26" x14ac:dyDescent="0.25">
      <c r="A4" s="37"/>
      <c r="B4" s="37"/>
      <c r="C4" s="10">
        <v>282.01315789473682</v>
      </c>
      <c r="D4" s="10">
        <v>69.661016949152497</v>
      </c>
      <c r="E4">
        <f t="shared" si="12"/>
        <v>6.9661016949152499</v>
      </c>
      <c r="F4">
        <f t="shared" si="13"/>
        <v>6966101.6949152499</v>
      </c>
      <c r="G4">
        <v>282.78404705583796</v>
      </c>
      <c r="H4" s="8">
        <f t="shared" si="0"/>
        <v>0.77088916110113814</v>
      </c>
      <c r="I4" s="9">
        <f t="shared" si="1"/>
        <v>9.6664645405538903E-6</v>
      </c>
      <c r="J4">
        <f t="shared" si="2"/>
        <v>1.9410557705905145</v>
      </c>
      <c r="K4">
        <f t="shared" si="3"/>
        <v>3.5459338403396636E-3</v>
      </c>
      <c r="L4">
        <f t="shared" si="4"/>
        <v>3.5362673757991093E-3</v>
      </c>
      <c r="M4" s="10">
        <f t="shared" si="5"/>
        <v>-1.6946444247878389E-12</v>
      </c>
      <c r="N4">
        <f t="shared" si="14"/>
        <v>0.98945677994444725</v>
      </c>
      <c r="O4">
        <f t="shared" si="6"/>
        <v>-1.0599193575168742E-2</v>
      </c>
      <c r="P4">
        <v>-2.2419599999999999E-3</v>
      </c>
      <c r="Q4">
        <f t="shared" si="7"/>
        <v>0.99776055131521413</v>
      </c>
      <c r="R4">
        <f t="shared" si="15"/>
        <v>0.9927712496284693</v>
      </c>
      <c r="S4">
        <f t="shared" si="16"/>
        <v>0.98284254426164785</v>
      </c>
      <c r="T4">
        <f t="shared" si="8"/>
        <v>-1.7306350442531822E-2</v>
      </c>
      <c r="U4">
        <v>0.98999899989998996</v>
      </c>
      <c r="V4">
        <f t="shared" si="17"/>
        <v>1.0001000100010038E-2</v>
      </c>
      <c r="W4">
        <f t="shared" si="18"/>
        <v>5.000500050005019E-3</v>
      </c>
      <c r="X4" s="10">
        <f t="shared" si="9"/>
        <v>0.66847140945062311</v>
      </c>
      <c r="Y4" s="10">
        <f t="shared" si="10"/>
        <v>63.279878981324288</v>
      </c>
      <c r="Z4" s="11">
        <f t="shared" si="11"/>
        <v>2.0002000200020076E-2</v>
      </c>
    </row>
    <row r="5" spans="1:26" x14ac:dyDescent="0.25">
      <c r="A5" s="37"/>
      <c r="B5" s="37"/>
      <c r="C5" s="10">
        <v>284.16052631578935</v>
      </c>
      <c r="D5" s="10">
        <v>86.1016949152542</v>
      </c>
      <c r="E5">
        <f t="shared" si="12"/>
        <v>8.6101694915254203</v>
      </c>
      <c r="F5">
        <f t="shared" si="13"/>
        <v>8610169.4915254209</v>
      </c>
      <c r="G5">
        <v>284.69294961600838</v>
      </c>
      <c r="H5" s="8">
        <f t="shared" si="0"/>
        <v>0.53242330021902262</v>
      </c>
      <c r="I5" s="9">
        <f t="shared" si="1"/>
        <v>6.5813743238848813E-6</v>
      </c>
      <c r="J5">
        <f t="shared" si="2"/>
        <v>2.1529440036727618</v>
      </c>
      <c r="K5">
        <f t="shared" si="3"/>
        <v>3.519137626063846E-3</v>
      </c>
      <c r="L5">
        <f t="shared" si="4"/>
        <v>3.5125562517399614E-3</v>
      </c>
      <c r="M5" s="10">
        <f t="shared" si="5"/>
        <v>2.2428281454267562E-11</v>
      </c>
      <c r="N5">
        <f t="shared" si="14"/>
        <v>0.99280955661663484</v>
      </c>
      <c r="O5">
        <f t="shared" si="6"/>
        <v>-7.2164192147860309E-3</v>
      </c>
      <c r="P5">
        <v>-2.1747300000000002E-3</v>
      </c>
      <c r="Q5">
        <f t="shared" si="7"/>
        <v>0.99782763301200506</v>
      </c>
      <c r="R5">
        <f t="shared" si="15"/>
        <v>0.99283799588323207</v>
      </c>
      <c r="S5">
        <f t="shared" si="16"/>
        <v>0.98290862298711013</v>
      </c>
      <c r="T5">
        <f t="shared" si="8"/>
        <v>-1.7239120442531727E-2</v>
      </c>
      <c r="U5">
        <v>0.98999899989998996</v>
      </c>
      <c r="V5">
        <f t="shared" si="17"/>
        <v>1.0001000100010038E-2</v>
      </c>
      <c r="W5">
        <f t="shared" si="18"/>
        <v>5.000500050005019E-3</v>
      </c>
      <c r="X5" s="10">
        <f t="shared" si="9"/>
        <v>0.99726413424804228</v>
      </c>
      <c r="Y5" s="10">
        <f t="shared" si="10"/>
        <v>138.88745830078378</v>
      </c>
      <c r="Z5" s="11">
        <f t="shared" si="11"/>
        <v>2.0002000200020076E-2</v>
      </c>
    </row>
    <row r="6" spans="1:26" x14ac:dyDescent="0.25">
      <c r="A6" s="37"/>
      <c r="B6" s="37"/>
      <c r="C6" s="10">
        <v>286.05526315789467</v>
      </c>
      <c r="D6" s="10">
        <v>107.627118644067</v>
      </c>
      <c r="E6">
        <f t="shared" si="12"/>
        <v>10.7627118644067</v>
      </c>
      <c r="F6">
        <f t="shared" si="13"/>
        <v>10762711.864406701</v>
      </c>
      <c r="G6">
        <v>286.62915662745365</v>
      </c>
      <c r="H6" s="8">
        <f t="shared" si="0"/>
        <v>0.57389346955898191</v>
      </c>
      <c r="I6" s="9">
        <f t="shared" si="1"/>
        <v>6.9994025957692334E-6</v>
      </c>
      <c r="J6">
        <f t="shared" si="2"/>
        <v>2.3760875549869649</v>
      </c>
      <c r="K6">
        <f t="shared" si="3"/>
        <v>3.4958280052621417E-3</v>
      </c>
      <c r="L6">
        <f t="shared" si="4"/>
        <v>3.4888286026663728E-3</v>
      </c>
      <c r="M6" s="10">
        <f t="shared" si="5"/>
        <v>1.1761258633669058E-11</v>
      </c>
      <c r="N6">
        <f t="shared" si="14"/>
        <v>0.99235459240386481</v>
      </c>
      <c r="O6">
        <f>LN(N6)</f>
        <v>-7.6747835479925256E-3</v>
      </c>
      <c r="P6">
        <v>-2.1167099999999999E-3</v>
      </c>
      <c r="Q6">
        <f t="shared" si="7"/>
        <v>0.9978855286508086</v>
      </c>
      <c r="R6">
        <f t="shared" si="15"/>
        <v>0.99289560201489091</v>
      </c>
      <c r="S6">
        <f t="shared" si="16"/>
        <v>0.98296565299984051</v>
      </c>
      <c r="T6">
        <f t="shared" si="8"/>
        <v>-1.7181100442531724E-2</v>
      </c>
      <c r="U6">
        <v>0.98999899989998996</v>
      </c>
      <c r="V6">
        <f t="shared" si="17"/>
        <v>1.0001000100010038E-2</v>
      </c>
      <c r="W6">
        <f t="shared" si="18"/>
        <v>5.000500050005019E-3</v>
      </c>
      <c r="X6" s="10">
        <f t="shared" si="9"/>
        <v>0.94612747055270574</v>
      </c>
      <c r="Y6" s="10">
        <f t="shared" si="10"/>
        <v>123.86429969123679</v>
      </c>
      <c r="Z6" s="11">
        <f t="shared" si="11"/>
        <v>2.0002000200020076E-2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F8EC4-5943-4666-9C56-CF2413515C23}">
  <dimension ref="A1:Z6"/>
  <sheetViews>
    <sheetView workbookViewId="0">
      <selection activeCell="I1" sqref="I1"/>
    </sheetView>
  </sheetViews>
  <sheetFormatPr defaultRowHeight="15" x14ac:dyDescent="0.25"/>
  <cols>
    <col min="1" max="1" width="16.140625" bestFit="1" customWidth="1"/>
    <col min="2" max="2" width="20.85546875" bestFit="1" customWidth="1"/>
    <col min="3" max="3" width="6" bestFit="1" customWidth="1"/>
    <col min="4" max="4" width="6.7109375" bestFit="1" customWidth="1"/>
    <col min="5" max="5" width="7.140625" bestFit="1" customWidth="1"/>
    <col min="6" max="6" width="9" bestFit="1" customWidth="1"/>
    <col min="7" max="7" width="12" bestFit="1" customWidth="1"/>
    <col min="8" max="8" width="6.5703125" bestFit="1" customWidth="1"/>
    <col min="9" max="9" width="12.140625" bestFit="1" customWidth="1"/>
    <col min="10" max="12" width="12" bestFit="1" customWidth="1"/>
    <col min="13" max="13" width="4.5703125" bestFit="1" customWidth="1"/>
    <col min="14" max="14" width="12" bestFit="1" customWidth="1"/>
    <col min="15" max="15" width="12.7109375" bestFit="1" customWidth="1"/>
    <col min="16" max="16" width="14.28515625" bestFit="1" customWidth="1"/>
    <col min="17" max="17" width="14.140625" bestFit="1" customWidth="1"/>
    <col min="18" max="18" width="12" bestFit="1" customWidth="1"/>
    <col min="19" max="19" width="14.140625" bestFit="1" customWidth="1"/>
    <col min="20" max="20" width="12.7109375" bestFit="1" customWidth="1"/>
    <col min="21" max="23" width="12" bestFit="1" customWidth="1"/>
    <col min="24" max="24" width="11.28515625" customWidth="1"/>
    <col min="25" max="25" width="11.5703125" customWidth="1"/>
  </cols>
  <sheetData>
    <row r="1" spans="1:26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55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4" t="s">
        <v>16</v>
      </c>
      <c r="S1" s="1" t="s">
        <v>17</v>
      </c>
      <c r="T1" s="4" t="s">
        <v>18</v>
      </c>
      <c r="U1" s="1" t="s">
        <v>19</v>
      </c>
      <c r="V1" s="1" t="s">
        <v>20</v>
      </c>
      <c r="W1" s="1" t="s">
        <v>21</v>
      </c>
      <c r="X1" s="5" t="s">
        <v>22</v>
      </c>
      <c r="Y1" s="5" t="s">
        <v>23</v>
      </c>
      <c r="Z1" s="5" t="s">
        <v>24</v>
      </c>
    </row>
    <row r="2" spans="1:26" x14ac:dyDescent="0.25">
      <c r="A2" s="38" t="s">
        <v>39</v>
      </c>
      <c r="B2" s="39" t="s">
        <v>40</v>
      </c>
      <c r="C2" s="15">
        <v>287.39999999999998</v>
      </c>
      <c r="D2" s="15">
        <f t="shared" ref="D2:D5" si="0">E2*10</f>
        <v>116.5</v>
      </c>
      <c r="E2" s="15">
        <v>11.65</v>
      </c>
      <c r="F2" s="15">
        <f t="shared" ref="F2:F5" si="1">E2*10^6</f>
        <v>11650000</v>
      </c>
      <c r="G2" s="15">
        <v>287.30110081833425</v>
      </c>
      <c r="H2" s="16">
        <f>G2-C2</f>
        <v>-9.8899181665728975E-2</v>
      </c>
      <c r="I2" s="17">
        <f t="shared" ref="I2:I5" si="2">H2/(G2*C2)</f>
        <v>-1.1977567975058681E-6</v>
      </c>
      <c r="J2" s="15">
        <f t="shared" ref="J2:J5" si="3">LN(E2)</f>
        <v>2.4553061800117097</v>
      </c>
      <c r="K2" s="15">
        <f t="shared" ref="K2:K5" si="4">1/C2</f>
        <v>3.4794711203897009E-3</v>
      </c>
      <c r="L2" s="15">
        <f t="shared" ref="L2:L5" si="5">1/G2</f>
        <v>3.4806688771872071E-3</v>
      </c>
      <c r="M2" s="18">
        <f t="shared" ref="M2:M5" si="6">E2-10^(-4646.471 +5314653/G2 -2271392000/G2^2 +430306500000/G2^3 -30511740000000/G2^4)</f>
        <v>-8.3840490106013021E-11</v>
      </c>
      <c r="N2" s="15">
        <f t="shared" ref="N2:N5" si="7">EXP(I2/(-0.000912))</f>
        <v>1.0013141926171074</v>
      </c>
      <c r="O2" s="15">
        <f t="shared" ref="O2:O5" si="8">LN(N2)</f>
        <v>1.3133298218267141E-3</v>
      </c>
      <c r="P2" s="27">
        <v>-1.46456E-3</v>
      </c>
      <c r="Q2" s="27">
        <f>EXP(P2)</f>
        <v>0.99853651194462389</v>
      </c>
      <c r="R2" s="15">
        <f>Q2*(U2+W2)</f>
        <v>0.99525105381700818</v>
      </c>
      <c r="S2" s="15">
        <f t="shared" ref="S2:S5" si="9">R2*U2</f>
        <v>0.98870175767276758</v>
      </c>
      <c r="T2" s="15">
        <f t="shared" ref="T2:T5" si="10">LN(S2)</f>
        <v>-1.1362552319157783E-2</v>
      </c>
      <c r="U2" s="15">
        <v>0.99341945319311886</v>
      </c>
      <c r="V2" s="28">
        <f>1-U2</f>
        <v>6.5805468068811379E-3</v>
      </c>
      <c r="W2" s="15">
        <f t="shared" ref="W2:W5" si="11">V2/2</f>
        <v>3.290273403440569E-3</v>
      </c>
      <c r="X2" s="18">
        <f t="shared" ref="X2:X5" si="12">100*ABS(S2-N2)/N2</f>
        <v>1.2595881529827375</v>
      </c>
      <c r="Y2" s="18">
        <f t="shared" ref="Y2:Y5" si="13">100*ABS((T2-O2)/O2)</f>
        <v>965.17127155108517</v>
      </c>
      <c r="Z2" s="19">
        <f t="shared" ref="Z2:Z5" si="14">2*V2</f>
        <v>1.3161093613762276E-2</v>
      </c>
    </row>
    <row r="3" spans="1:26" x14ac:dyDescent="0.25">
      <c r="A3" s="38"/>
      <c r="B3" s="39"/>
      <c r="C3" s="15">
        <v>287.10000000000002</v>
      </c>
      <c r="D3" s="15">
        <f t="shared" si="0"/>
        <v>111.8</v>
      </c>
      <c r="E3" s="15">
        <v>11.18</v>
      </c>
      <c r="F3" s="15">
        <f t="shared" si="1"/>
        <v>11180000</v>
      </c>
      <c r="G3" s="15">
        <v>286.95272309601819</v>
      </c>
      <c r="H3" s="16">
        <f t="shared" ref="H3:H5" si="15">G3-C3</f>
        <v>-0.14727690398183313</v>
      </c>
      <c r="I3" s="17">
        <f t="shared" si="2"/>
        <v>-1.7876854401554877E-6</v>
      </c>
      <c r="J3" s="15">
        <f t="shared" si="3"/>
        <v>2.4141264677269532</v>
      </c>
      <c r="K3" s="15">
        <f t="shared" si="4"/>
        <v>3.4831069313827931E-3</v>
      </c>
      <c r="L3" s="15">
        <f t="shared" si="5"/>
        <v>3.4848946168229487E-3</v>
      </c>
      <c r="M3" s="18">
        <f t="shared" si="6"/>
        <v>-2.0829560298807337E-11</v>
      </c>
      <c r="N3" s="15">
        <f t="shared" si="7"/>
        <v>1.0019621038151334</v>
      </c>
      <c r="O3" s="15">
        <f t="shared" si="8"/>
        <v>1.960181403679213E-3</v>
      </c>
      <c r="P3" s="27">
        <v>-1.4700500000000001E-3</v>
      </c>
      <c r="Q3" s="27">
        <f>EXP(P3)</f>
        <v>0.99853102999422128</v>
      </c>
      <c r="R3" s="15">
        <f>Q3*(U3+W3)</f>
        <v>0.99524558990372114</v>
      </c>
      <c r="S3" s="15">
        <f t="shared" si="9"/>
        <v>0.98869632971501764</v>
      </c>
      <c r="T3" s="15">
        <f t="shared" si="10"/>
        <v>-1.1368042319157855E-2</v>
      </c>
      <c r="U3" s="15">
        <v>0.99341945319311886</v>
      </c>
      <c r="V3" s="28">
        <f t="shared" ref="V3:V5" si="16">1-U3</f>
        <v>6.5805468068811379E-3</v>
      </c>
      <c r="W3" s="15">
        <f t="shared" si="11"/>
        <v>3.290273403440569E-3</v>
      </c>
      <c r="X3" s="18">
        <f t="shared" si="12"/>
        <v>1.3239796245391087</v>
      </c>
      <c r="Y3" s="18">
        <f t="shared" si="13"/>
        <v>679.94848322814994</v>
      </c>
      <c r="Z3" s="19">
        <f t="shared" si="14"/>
        <v>1.3161093613762276E-2</v>
      </c>
    </row>
    <row r="4" spans="1:26" x14ac:dyDescent="0.25">
      <c r="A4" s="38"/>
      <c r="B4" s="39"/>
      <c r="C4" s="15">
        <v>286.39999999999998</v>
      </c>
      <c r="D4" s="15">
        <f t="shared" si="0"/>
        <v>104.39999999999999</v>
      </c>
      <c r="E4" s="15">
        <v>10.44</v>
      </c>
      <c r="F4" s="15">
        <f t="shared" si="1"/>
        <v>10440000</v>
      </c>
      <c r="G4" s="15">
        <v>286.36893277199817</v>
      </c>
      <c r="H4" s="16">
        <f t="shared" si="15"/>
        <v>-3.1067228001802505E-2</v>
      </c>
      <c r="I4" s="17">
        <f t="shared" si="2"/>
        <v>-3.7879443505562858E-7</v>
      </c>
      <c r="J4" s="15">
        <f t="shared" si="3"/>
        <v>2.3456445824544927</v>
      </c>
      <c r="K4" s="15">
        <f t="shared" si="4"/>
        <v>3.4916201117318438E-3</v>
      </c>
      <c r="L4" s="15">
        <f t="shared" si="5"/>
        <v>3.4919989061668994E-3</v>
      </c>
      <c r="M4" s="18">
        <f t="shared" si="6"/>
        <v>-2.7462476737127872E-11</v>
      </c>
      <c r="N4" s="15">
        <f t="shared" si="7"/>
        <v>1.0004154310428646</v>
      </c>
      <c r="O4" s="15">
        <f t="shared" si="8"/>
        <v>4.1534477528020722E-4</v>
      </c>
      <c r="P4" s="27">
        <v>-1.48295E-3</v>
      </c>
      <c r="Q4" s="27">
        <f>EXP(P4)</f>
        <v>0.99851814902701674</v>
      </c>
      <c r="R4" s="15">
        <f>Q4*(U4+W4)</f>
        <v>0.99523275131842048</v>
      </c>
      <c r="S4" s="15">
        <f t="shared" si="9"/>
        <v>0.9886835756146285</v>
      </c>
      <c r="T4" s="15">
        <f t="shared" si="10"/>
        <v>-1.1380942319157801E-2</v>
      </c>
      <c r="U4" s="15">
        <v>0.99341945319311886</v>
      </c>
      <c r="V4" s="28">
        <f t="shared" si="16"/>
        <v>6.5805468068811379E-3</v>
      </c>
      <c r="W4" s="15">
        <f t="shared" si="11"/>
        <v>3.290273403440569E-3</v>
      </c>
      <c r="X4" s="18">
        <f t="shared" si="12"/>
        <v>1.1726983675178235</v>
      </c>
      <c r="Y4" s="18">
        <f t="shared" si="13"/>
        <v>2840.1192928163814</v>
      </c>
      <c r="Z4" s="19">
        <f t="shared" si="14"/>
        <v>1.3161093613762276E-2</v>
      </c>
    </row>
    <row r="5" spans="1:26" x14ac:dyDescent="0.25">
      <c r="A5" s="38"/>
      <c r="B5" s="39"/>
      <c r="C5" s="15">
        <v>284.8</v>
      </c>
      <c r="D5" s="15">
        <f t="shared" si="0"/>
        <v>86.7</v>
      </c>
      <c r="E5" s="15">
        <v>8.67</v>
      </c>
      <c r="F5" s="15">
        <f t="shared" si="1"/>
        <v>8670000</v>
      </c>
      <c r="G5" s="15">
        <v>284.75410305763614</v>
      </c>
      <c r="H5" s="16">
        <f t="shared" si="15"/>
        <v>-4.5896942363867765E-2</v>
      </c>
      <c r="I5" s="17">
        <f t="shared" si="2"/>
        <v>-5.6594441493450511E-7</v>
      </c>
      <c r="J5" s="15">
        <f t="shared" si="3"/>
        <v>2.1598687907924505</v>
      </c>
      <c r="K5" s="15">
        <f t="shared" si="4"/>
        <v>3.5112359550561797E-3</v>
      </c>
      <c r="L5" s="15">
        <f t="shared" si="5"/>
        <v>3.5118018994711141E-3</v>
      </c>
      <c r="M5" s="18">
        <f t="shared" si="6"/>
        <v>-7.1857186867418932E-11</v>
      </c>
      <c r="N5" s="15">
        <f t="shared" si="7"/>
        <v>1.0006207456694516</v>
      </c>
      <c r="O5" s="15">
        <f t="shared" si="8"/>
        <v>6.2055308655105835E-4</v>
      </c>
      <c r="P5" s="27">
        <v>-1.51274E-3</v>
      </c>
      <c r="Q5" s="27">
        <f>EXP(P5)</f>
        <v>0.99848840361441737</v>
      </c>
      <c r="R5" s="15">
        <f>Q5*(U5+W5)</f>
        <v>0.99520310377636101</v>
      </c>
      <c r="S5" s="15">
        <f t="shared" si="9"/>
        <v>0.98865412316960732</v>
      </c>
      <c r="T5" s="15">
        <f t="shared" si="10"/>
        <v>-1.1410732319157759E-2</v>
      </c>
      <c r="U5" s="15">
        <v>0.99341945319311886</v>
      </c>
      <c r="V5" s="28">
        <f t="shared" si="16"/>
        <v>6.5805468068811379E-3</v>
      </c>
      <c r="W5" s="15">
        <f t="shared" si="11"/>
        <v>3.290273403440569E-3</v>
      </c>
      <c r="X5" s="18">
        <f t="shared" si="12"/>
        <v>1.1959198878930053</v>
      </c>
      <c r="Y5" s="18">
        <f t="shared" si="13"/>
        <v>1938.8003486658831</v>
      </c>
      <c r="Z5" s="19">
        <f t="shared" si="14"/>
        <v>1.3161093613762276E-2</v>
      </c>
    </row>
    <row r="6" spans="1:26" x14ac:dyDescent="0.25">
      <c r="A6" s="12"/>
      <c r="B6" s="5"/>
      <c r="H6" s="8"/>
      <c r="I6" s="9"/>
      <c r="M6" s="10"/>
      <c r="P6" s="25"/>
      <c r="X6" s="10"/>
      <c r="Y6" s="10"/>
      <c r="Z6" s="11"/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26CB3-759A-48CC-B9A2-8B214D6BC5BA}">
  <dimension ref="A1:Z6"/>
  <sheetViews>
    <sheetView workbookViewId="0">
      <selection activeCell="I1" sqref="I1"/>
    </sheetView>
  </sheetViews>
  <sheetFormatPr defaultRowHeight="15" x14ac:dyDescent="0.25"/>
  <cols>
    <col min="1" max="1" width="16.140625" bestFit="1" customWidth="1"/>
    <col min="2" max="2" width="20.85546875" bestFit="1" customWidth="1"/>
    <col min="3" max="3" width="6" bestFit="1" customWidth="1"/>
    <col min="4" max="4" width="6.7109375" bestFit="1" customWidth="1"/>
    <col min="5" max="5" width="7.140625" bestFit="1" customWidth="1"/>
    <col min="6" max="6" width="9" bestFit="1" customWidth="1"/>
    <col min="7" max="7" width="12" bestFit="1" customWidth="1"/>
    <col min="8" max="8" width="6.5703125" bestFit="1" customWidth="1"/>
    <col min="9" max="9" width="12.140625" bestFit="1" customWidth="1"/>
    <col min="10" max="12" width="12" bestFit="1" customWidth="1"/>
    <col min="13" max="13" width="4.5703125" bestFit="1" customWidth="1"/>
    <col min="14" max="14" width="12" bestFit="1" customWidth="1"/>
    <col min="15" max="15" width="12.7109375" bestFit="1" customWidth="1"/>
    <col min="16" max="16" width="14.28515625" bestFit="1" customWidth="1"/>
    <col min="17" max="17" width="14.140625" bestFit="1" customWidth="1"/>
    <col min="18" max="18" width="12" bestFit="1" customWidth="1"/>
    <col min="19" max="19" width="14.140625" bestFit="1" customWidth="1"/>
    <col min="20" max="20" width="12.7109375" bestFit="1" customWidth="1"/>
    <col min="21" max="23" width="12" bestFit="1" customWidth="1"/>
    <col min="24" max="24" width="11.28515625" customWidth="1"/>
    <col min="25" max="25" width="11.5703125" customWidth="1"/>
  </cols>
  <sheetData>
    <row r="1" spans="1:26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55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4" t="s">
        <v>16</v>
      </c>
      <c r="S1" s="1" t="s">
        <v>17</v>
      </c>
      <c r="T1" s="4" t="s">
        <v>18</v>
      </c>
      <c r="U1" s="1" t="s">
        <v>19</v>
      </c>
      <c r="V1" s="1" t="s">
        <v>20</v>
      </c>
      <c r="W1" s="1" t="s">
        <v>21</v>
      </c>
      <c r="X1" s="5" t="s">
        <v>22</v>
      </c>
      <c r="Y1" s="5" t="s">
        <v>23</v>
      </c>
      <c r="Z1" s="5" t="s">
        <v>24</v>
      </c>
    </row>
    <row r="2" spans="1:26" x14ac:dyDescent="0.25">
      <c r="A2" s="40" t="s">
        <v>39</v>
      </c>
      <c r="B2" s="37" t="s">
        <v>41</v>
      </c>
      <c r="C2">
        <v>287</v>
      </c>
      <c r="D2">
        <f t="shared" ref="D2:D6" si="0">E2*10</f>
        <v>115</v>
      </c>
      <c r="E2">
        <v>11.5</v>
      </c>
      <c r="F2">
        <f t="shared" ref="F2:F6" si="1">E2*10^6</f>
        <v>11500000</v>
      </c>
      <c r="G2">
        <v>287.19167530638066</v>
      </c>
      <c r="H2" s="8">
        <f t="shared" ref="H2:H6" si="2">G2-C2</f>
        <v>0.19167530638065955</v>
      </c>
      <c r="I2" s="9">
        <f t="shared" ref="I2:I6" si="3">H2/(G2*C2)</f>
        <v>2.3254790016914368E-6</v>
      </c>
      <c r="J2">
        <f t="shared" ref="J2:J6" si="4">LN(E2)</f>
        <v>2.4423470353692043</v>
      </c>
      <c r="K2">
        <f t="shared" ref="K2:K6" si="5">1/C2</f>
        <v>3.4843205574912892E-3</v>
      </c>
      <c r="L2">
        <f t="shared" ref="L2:L6" si="6">1/G2</f>
        <v>3.4819950784895979E-3</v>
      </c>
      <c r="M2" s="10">
        <f t="shared" ref="M2:M6" si="7">E2-10^(-4646.471 +5314653/G2 -2271392000/G2^2 +430306500000/G2^3 -30511740000000/G2^4)</f>
        <v>1.6105161648738431E-10</v>
      </c>
      <c r="N2">
        <f t="shared" ref="N2:N6" si="8">EXP(I2/(-0.000912))</f>
        <v>0.99745338082390445</v>
      </c>
      <c r="O2">
        <f t="shared" ref="O2:O6" si="9">LN(N2)</f>
        <v>-2.549867326416056E-3</v>
      </c>
      <c r="P2" s="5">
        <v>-2.3598600000000001E-3</v>
      </c>
      <c r="Q2">
        <f>EXP(P2)</f>
        <v>0.99764292228058193</v>
      </c>
      <c r="R2">
        <f t="shared" ref="R2:R6" si="10">Q2*(U2+W2)</f>
        <v>0.99345624670762223</v>
      </c>
      <c r="S2">
        <f t="shared" ref="S2:S6" si="11">R2*U2</f>
        <v>0.98511803489254302</v>
      </c>
      <c r="T2">
        <f t="shared" ref="T2:T6" si="12">LN(S2)</f>
        <v>-1.4993812611157807E-2</v>
      </c>
      <c r="U2">
        <v>0.99160686558395239</v>
      </c>
      <c r="V2" s="29">
        <f t="shared" ref="V2:V6" si="13">1-U2</f>
        <v>8.3931344160476096E-3</v>
      </c>
      <c r="W2">
        <f t="shared" ref="W2:W6" si="14">V2/2</f>
        <v>4.1965672080238048E-3</v>
      </c>
      <c r="X2" s="10">
        <f t="shared" ref="X2:X6" si="15">100*ABS(S2-N2)/N2</f>
        <v>1.2366839562138068</v>
      </c>
      <c r="Y2" s="10">
        <f t="shared" ref="Y2:Y6" si="16">100*ABS((T2-O2)/O2)</f>
        <v>488.02324559498675</v>
      </c>
      <c r="Z2" s="11">
        <f t="shared" ref="Z2:Z6" si="17">2*V2</f>
        <v>1.6786268832095219E-2</v>
      </c>
    </row>
    <row r="3" spans="1:26" x14ac:dyDescent="0.25">
      <c r="A3" s="40"/>
      <c r="B3" s="37"/>
      <c r="C3">
        <v>286.8</v>
      </c>
      <c r="D3">
        <f t="shared" si="0"/>
        <v>111.1</v>
      </c>
      <c r="E3">
        <v>11.11</v>
      </c>
      <c r="F3">
        <f t="shared" si="1"/>
        <v>11110000</v>
      </c>
      <c r="G3">
        <v>286.89941548249584</v>
      </c>
      <c r="H3" s="8">
        <f t="shared" si="2"/>
        <v>9.9415482495828655E-2</v>
      </c>
      <c r="I3" s="9">
        <f t="shared" si="3"/>
        <v>1.2082177569900843E-6</v>
      </c>
      <c r="J3">
        <f t="shared" si="4"/>
        <v>2.4078456036515385</v>
      </c>
      <c r="K3">
        <f t="shared" si="5"/>
        <v>3.4867503486750349E-3</v>
      </c>
      <c r="L3">
        <f t="shared" si="6"/>
        <v>3.4855421309180445E-3</v>
      </c>
      <c r="M3" s="10">
        <f t="shared" si="7"/>
        <v>-3.9060310541572107E-11</v>
      </c>
      <c r="N3">
        <f t="shared" si="8"/>
        <v>0.99867607698821292</v>
      </c>
      <c r="O3">
        <f t="shared" si="9"/>
        <v>-1.3248001721383033E-3</v>
      </c>
      <c r="P3" s="5">
        <v>-2.36579E-3</v>
      </c>
      <c r="Q3">
        <f t="shared" ref="Q3:Q6" si="18">EXP(P3)</f>
        <v>0.99763700627559382</v>
      </c>
      <c r="R3">
        <f t="shared" si="10"/>
        <v>0.99345035552954664</v>
      </c>
      <c r="S3">
        <f t="shared" si="11"/>
        <v>0.98511219315991683</v>
      </c>
      <c r="T3">
        <f t="shared" si="12"/>
        <v>-1.4999742611157838E-2</v>
      </c>
      <c r="U3">
        <v>0.99160686558395239</v>
      </c>
      <c r="V3" s="29">
        <f t="shared" si="13"/>
        <v>8.3931344160476096E-3</v>
      </c>
      <c r="W3">
        <f t="shared" si="14"/>
        <v>4.1965672080238048E-3</v>
      </c>
      <c r="X3" s="10">
        <f t="shared" si="15"/>
        <v>1.3581865172140484</v>
      </c>
      <c r="Y3" s="10">
        <f t="shared" si="16"/>
        <v>1032.2268011897518</v>
      </c>
      <c r="Z3" s="11">
        <f t="shared" si="17"/>
        <v>1.6786268832095219E-2</v>
      </c>
    </row>
    <row r="4" spans="1:26" x14ac:dyDescent="0.25">
      <c r="A4" s="40"/>
      <c r="B4" s="37"/>
      <c r="C4">
        <v>285.89999999999998</v>
      </c>
      <c r="D4">
        <f t="shared" si="0"/>
        <v>103.69999999999999</v>
      </c>
      <c r="E4">
        <v>10.37</v>
      </c>
      <c r="F4">
        <f t="shared" si="1"/>
        <v>10370000</v>
      </c>
      <c r="G4">
        <v>286.31126951241714</v>
      </c>
      <c r="H4" s="8">
        <f t="shared" si="2"/>
        <v>0.4112695124171637</v>
      </c>
      <c r="I4" s="9">
        <f t="shared" si="3"/>
        <v>5.0242809706331797E-6</v>
      </c>
      <c r="J4">
        <f t="shared" si="4"/>
        <v>2.3389170222414357</v>
      </c>
      <c r="K4">
        <f t="shared" si="5"/>
        <v>3.497726477789437E-3</v>
      </c>
      <c r="L4">
        <f t="shared" si="6"/>
        <v>3.4927021968188037E-3</v>
      </c>
      <c r="M4" s="10">
        <f t="shared" si="7"/>
        <v>3.4642511081983685E-11</v>
      </c>
      <c r="N4">
        <f t="shared" si="8"/>
        <v>0.99450606714123735</v>
      </c>
      <c r="O4">
        <f t="shared" si="9"/>
        <v>-5.5090800116591471E-3</v>
      </c>
      <c r="P4" s="5">
        <v>-2.3926400000000001E-3</v>
      </c>
      <c r="Q4">
        <f t="shared" si="18"/>
        <v>0.99761022008158151</v>
      </c>
      <c r="R4">
        <f t="shared" si="10"/>
        <v>0.99342368174559781</v>
      </c>
      <c r="S4">
        <f t="shared" si="11"/>
        <v>0.9850857432526221</v>
      </c>
      <c r="T4">
        <f t="shared" si="12"/>
        <v>-1.5026592611157812E-2</v>
      </c>
      <c r="U4">
        <v>0.99160686558395239</v>
      </c>
      <c r="V4" s="29">
        <f t="shared" si="13"/>
        <v>8.3931344160476096E-3</v>
      </c>
      <c r="W4">
        <f t="shared" si="14"/>
        <v>4.1965672080238048E-3</v>
      </c>
      <c r="X4" s="10">
        <f t="shared" si="15"/>
        <v>0.94723644227676629</v>
      </c>
      <c r="Y4" s="10">
        <f t="shared" si="16"/>
        <v>172.76047142819252</v>
      </c>
      <c r="Z4" s="11">
        <f t="shared" si="17"/>
        <v>1.6786268832095219E-2</v>
      </c>
    </row>
    <row r="5" spans="1:26" x14ac:dyDescent="0.25">
      <c r="A5" s="40"/>
      <c r="B5" s="37"/>
      <c r="C5">
        <v>285.60000000000002</v>
      </c>
      <c r="D5">
        <f t="shared" si="0"/>
        <v>98.5</v>
      </c>
      <c r="E5">
        <v>9.85</v>
      </c>
      <c r="F5">
        <f t="shared" si="1"/>
        <v>9850000</v>
      </c>
      <c r="G5">
        <v>285.86838295133339</v>
      </c>
      <c r="H5" s="8">
        <f t="shared" si="2"/>
        <v>0.26838295133336487</v>
      </c>
      <c r="I5" s="9">
        <f t="shared" si="3"/>
        <v>3.2872338187648294E-6</v>
      </c>
      <c r="J5">
        <f t="shared" si="4"/>
        <v>2.2874714551839976</v>
      </c>
      <c r="K5">
        <f t="shared" si="5"/>
        <v>3.5014005602240893E-3</v>
      </c>
      <c r="L5">
        <f t="shared" si="6"/>
        <v>3.4981133264053244E-3</v>
      </c>
      <c r="M5" s="10">
        <f t="shared" si="7"/>
        <v>8.4211748685447674E-11</v>
      </c>
      <c r="N5">
        <f t="shared" si="8"/>
        <v>0.9964020650881904</v>
      </c>
      <c r="O5">
        <f t="shared" si="9"/>
        <v>-3.6044230468912958E-3</v>
      </c>
      <c r="P5" s="5">
        <v>-2.40164E-3</v>
      </c>
      <c r="Q5">
        <f t="shared" si="18"/>
        <v>0.99760124163000385</v>
      </c>
      <c r="R5">
        <f t="shared" si="10"/>
        <v>0.99341474097269555</v>
      </c>
      <c r="S5">
        <f t="shared" si="11"/>
        <v>0.98507687752082862</v>
      </c>
      <c r="T5">
        <f t="shared" si="12"/>
        <v>-1.5035592611157876E-2</v>
      </c>
      <c r="U5">
        <v>0.99160686558395239</v>
      </c>
      <c r="V5" s="29">
        <f t="shared" si="13"/>
        <v>8.3931344160476096E-3</v>
      </c>
      <c r="W5">
        <f t="shared" si="14"/>
        <v>4.1965672080238048E-3</v>
      </c>
      <c r="X5" s="10">
        <f t="shared" si="15"/>
        <v>1.136608199056613</v>
      </c>
      <c r="Y5" s="10">
        <f t="shared" si="16"/>
        <v>317.1428385501423</v>
      </c>
      <c r="Z5" s="11">
        <f t="shared" si="17"/>
        <v>1.6786268832095219E-2</v>
      </c>
    </row>
    <row r="6" spans="1:26" x14ac:dyDescent="0.25">
      <c r="A6" s="40"/>
      <c r="B6" s="37"/>
      <c r="C6">
        <v>284.60000000000002</v>
      </c>
      <c r="D6">
        <f t="shared" si="0"/>
        <v>88.9</v>
      </c>
      <c r="E6">
        <v>8.89</v>
      </c>
      <c r="F6">
        <f t="shared" si="1"/>
        <v>8890000</v>
      </c>
      <c r="G6">
        <v>284.97478792420162</v>
      </c>
      <c r="H6" s="8">
        <f t="shared" si="2"/>
        <v>0.37478792420159834</v>
      </c>
      <c r="I6" s="9">
        <f t="shared" si="3"/>
        <v>4.6210881650806755E-6</v>
      </c>
      <c r="J6">
        <f t="shared" si="4"/>
        <v>2.1849270495258133</v>
      </c>
      <c r="K6">
        <f t="shared" si="5"/>
        <v>3.5137034434293743E-3</v>
      </c>
      <c r="L6">
        <f t="shared" si="6"/>
        <v>3.5090823552642934E-3</v>
      </c>
      <c r="M6" s="10">
        <f t="shared" si="7"/>
        <v>-2.099120877119276E-11</v>
      </c>
      <c r="N6">
        <f t="shared" si="8"/>
        <v>0.99494583286492733</v>
      </c>
      <c r="O6">
        <f t="shared" si="9"/>
        <v>-5.0669826371498141E-3</v>
      </c>
      <c r="P6" s="5">
        <v>-2.4318500000000002E-3</v>
      </c>
      <c r="Q6">
        <f t="shared" si="18"/>
        <v>0.99757110455171716</v>
      </c>
      <c r="R6">
        <f t="shared" si="10"/>
        <v>0.9933847303666834</v>
      </c>
      <c r="S6">
        <f t="shared" si="11"/>
        <v>0.98504711879786666</v>
      </c>
      <c r="T6">
        <f t="shared" si="12"/>
        <v>-1.5065802611157702E-2</v>
      </c>
      <c r="U6">
        <v>0.99160686558395239</v>
      </c>
      <c r="V6" s="29">
        <f t="shared" si="13"/>
        <v>8.3931344160476096E-3</v>
      </c>
      <c r="W6">
        <f t="shared" si="14"/>
        <v>4.1965672080238048E-3</v>
      </c>
      <c r="X6" s="10">
        <f t="shared" si="15"/>
        <v>0.99489979656053329</v>
      </c>
      <c r="Y6" s="10">
        <f t="shared" si="16"/>
        <v>197.33282487883636</v>
      </c>
      <c r="Z6" s="11">
        <f t="shared" si="17"/>
        <v>1.6786268832095219E-2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E6BA8-CA30-424B-BC35-2E8FF21214E5}">
  <dimension ref="A1:Z6"/>
  <sheetViews>
    <sheetView workbookViewId="0">
      <selection activeCell="I1" sqref="I1"/>
    </sheetView>
  </sheetViews>
  <sheetFormatPr defaultRowHeight="15" x14ac:dyDescent="0.25"/>
  <cols>
    <col min="1" max="1" width="16.140625" bestFit="1" customWidth="1"/>
    <col min="2" max="2" width="20.85546875" bestFit="1" customWidth="1"/>
    <col min="3" max="3" width="6" bestFit="1" customWidth="1"/>
    <col min="4" max="4" width="6.7109375" bestFit="1" customWidth="1"/>
    <col min="5" max="5" width="7.140625" bestFit="1" customWidth="1"/>
    <col min="6" max="6" width="9" bestFit="1" customWidth="1"/>
    <col min="7" max="7" width="12" bestFit="1" customWidth="1"/>
    <col min="8" max="8" width="6.5703125" bestFit="1" customWidth="1"/>
    <col min="9" max="9" width="12.140625" bestFit="1" customWidth="1"/>
    <col min="10" max="12" width="12" bestFit="1" customWidth="1"/>
    <col min="13" max="13" width="4.5703125" bestFit="1" customWidth="1"/>
    <col min="14" max="14" width="12" bestFit="1" customWidth="1"/>
    <col min="15" max="15" width="12.7109375" bestFit="1" customWidth="1"/>
    <col min="16" max="16" width="14.28515625" bestFit="1" customWidth="1"/>
    <col min="17" max="17" width="14.140625" bestFit="1" customWidth="1"/>
    <col min="18" max="18" width="12" bestFit="1" customWidth="1"/>
    <col min="19" max="19" width="14.140625" bestFit="1" customWidth="1"/>
    <col min="20" max="20" width="12.7109375" bestFit="1" customWidth="1"/>
    <col min="21" max="23" width="12" bestFit="1" customWidth="1"/>
    <col min="24" max="24" width="11.28515625" customWidth="1"/>
    <col min="25" max="25" width="11.5703125" customWidth="1"/>
  </cols>
  <sheetData>
    <row r="1" spans="1:26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55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4" t="s">
        <v>16</v>
      </c>
      <c r="S1" s="1" t="s">
        <v>17</v>
      </c>
      <c r="T1" s="4" t="s">
        <v>18</v>
      </c>
      <c r="U1" s="1" t="s">
        <v>19</v>
      </c>
      <c r="V1" s="1" t="s">
        <v>20</v>
      </c>
      <c r="W1" s="1" t="s">
        <v>21</v>
      </c>
      <c r="X1" s="5" t="s">
        <v>22</v>
      </c>
      <c r="Y1" s="5" t="s">
        <v>23</v>
      </c>
      <c r="Z1" s="5" t="s">
        <v>24</v>
      </c>
    </row>
    <row r="2" spans="1:26" x14ac:dyDescent="0.25">
      <c r="A2" s="38" t="s">
        <v>39</v>
      </c>
      <c r="B2" s="39" t="s">
        <v>42</v>
      </c>
      <c r="C2" s="15">
        <v>287.2</v>
      </c>
      <c r="D2" s="15">
        <f t="shared" ref="D2:D6" si="0">E2*10</f>
        <v>119.5</v>
      </c>
      <c r="E2" s="15">
        <v>11.95</v>
      </c>
      <c r="F2" s="15">
        <f t="shared" ref="F2:F6" si="1">E2*10^6</f>
        <v>11950000</v>
      </c>
      <c r="G2" s="15">
        <v>287.51524709127085</v>
      </c>
      <c r="H2" s="16">
        <f t="shared" ref="H2:H6" si="2">G2-C2</f>
        <v>0.31524709127086226</v>
      </c>
      <c r="I2" s="17">
        <f t="shared" ref="I2:I6" si="3">H2/(G2*C2)</f>
        <v>3.8177349345365409E-6</v>
      </c>
      <c r="J2" s="15">
        <f t="shared" ref="J2:J6" si="4">LN(E2)</f>
        <v>2.4807312783775197</v>
      </c>
      <c r="K2" s="15">
        <f t="shared" ref="K2:K6" si="5">1/C2</f>
        <v>3.4818941504178276E-3</v>
      </c>
      <c r="L2" s="15">
        <f t="shared" ref="L2:L6" si="6">1/G2</f>
        <v>3.4780764154832911E-3</v>
      </c>
      <c r="M2" s="18">
        <f t="shared" ref="M2:M6" si="7">E2-10^(-4646.471 +5314653/G2 -2271392000/G2^2 +430306500000/G2^3 -30511740000000/G2^4)</f>
        <v>-1.1005951705556072E-10</v>
      </c>
      <c r="N2" s="15">
        <f t="shared" ref="N2:N6" si="8">EXP(I2/(-0.000912))</f>
        <v>0.99582263669051452</v>
      </c>
      <c r="O2" s="15">
        <f t="shared" ref="O2:O6" si="9">LN(N2)</f>
        <v>-4.1861128668163813E-3</v>
      </c>
      <c r="P2" s="27">
        <v>-1.9707599999999998E-3</v>
      </c>
      <c r="Q2" s="27">
        <f>EXP(P2)</f>
        <v>0.99803118067241292</v>
      </c>
      <c r="R2" s="15">
        <f t="shared" ref="R2:R6" si="10">Q2*(U2+W2)</f>
        <v>0.99384287574701757</v>
      </c>
      <c r="S2" s="15">
        <f>R2*U2</f>
        <v>0.98550141890244114</v>
      </c>
      <c r="T2" s="15">
        <f t="shared" ref="T2:T6" si="11">LN(S2)</f>
        <v>-1.4604712611158518E-2</v>
      </c>
      <c r="U2" s="15">
        <v>0.99160686558395195</v>
      </c>
      <c r="V2" s="15">
        <f>1-U2</f>
        <v>8.3931344160480537E-3</v>
      </c>
      <c r="W2" s="15">
        <f>V2/2</f>
        <v>4.1965672080240268E-3</v>
      </c>
      <c r="X2" s="18">
        <f t="shared" ref="X2:X6" si="12">100*ABS(S2-N2)/N2</f>
        <v>1.0364514129116995</v>
      </c>
      <c r="Y2" s="18">
        <f t="shared" ref="Y2:Y6" si="13">100*ABS((T2-O2)/O2)</f>
        <v>248.88482646827632</v>
      </c>
      <c r="Z2" s="19">
        <f t="shared" ref="Z2:Z6" si="14">2*V2</f>
        <v>1.6786268832096107E-2</v>
      </c>
    </row>
    <row r="3" spans="1:26" x14ac:dyDescent="0.25">
      <c r="A3" s="38"/>
      <c r="B3" s="39"/>
      <c r="C3" s="15">
        <v>286.5</v>
      </c>
      <c r="D3" s="15">
        <f t="shared" si="0"/>
        <v>112.8</v>
      </c>
      <c r="E3" s="15">
        <v>11.28</v>
      </c>
      <c r="F3" s="15">
        <f t="shared" si="1"/>
        <v>11280000</v>
      </c>
      <c r="G3" s="15">
        <v>287.02822169161783</v>
      </c>
      <c r="H3" s="16">
        <f t="shared" si="2"/>
        <v>0.52822169161782995</v>
      </c>
      <c r="I3" s="17">
        <f t="shared" si="3"/>
        <v>6.4234301388176274E-6</v>
      </c>
      <c r="J3" s="15">
        <f t="shared" si="4"/>
        <v>2.4230312460699128</v>
      </c>
      <c r="K3" s="15">
        <f t="shared" si="5"/>
        <v>3.4904013961605585E-3</v>
      </c>
      <c r="L3" s="15">
        <f t="shared" si="6"/>
        <v>3.483977966021741E-3</v>
      </c>
      <c r="M3" s="18">
        <f t="shared" si="7"/>
        <v>8.8002494180727808E-11</v>
      </c>
      <c r="N3" s="15">
        <f t="shared" si="8"/>
        <v>0.99298151064681506</v>
      </c>
      <c r="O3" s="15">
        <f t="shared" si="9"/>
        <v>-7.043234801335156E-3</v>
      </c>
      <c r="P3" s="27">
        <v>-1.9863400000000001E-3</v>
      </c>
      <c r="Q3" s="27">
        <f t="shared" ref="Q3:Q6" si="15">EXP(P3)</f>
        <v>0.99801563146774663</v>
      </c>
      <c r="R3" s="15">
        <f t="shared" si="10"/>
        <v>0.99382739179563395</v>
      </c>
      <c r="S3" s="15">
        <f t="shared" ref="S3:S6" si="16">R3*U3</f>
        <v>0.98548606490994317</v>
      </c>
      <c r="T3" s="15">
        <f t="shared" si="11"/>
        <v>-1.462029261115789E-2</v>
      </c>
      <c r="U3" s="15">
        <v>0.99160686558395239</v>
      </c>
      <c r="V3" s="15">
        <f t="shared" ref="V3:V6" si="17">1-U3</f>
        <v>8.3931344160476096E-3</v>
      </c>
      <c r="W3" s="15">
        <f t="shared" ref="W3:W6" si="18">V3/2</f>
        <v>4.1965672080238048E-3</v>
      </c>
      <c r="X3" s="18">
        <f t="shared" si="12"/>
        <v>0.75484242722600658</v>
      </c>
      <c r="Y3" s="18">
        <f t="shared" si="13"/>
        <v>107.5792306169657</v>
      </c>
      <c r="Z3" s="19">
        <f t="shared" si="14"/>
        <v>1.6786268832095219E-2</v>
      </c>
    </row>
    <row r="4" spans="1:26" x14ac:dyDescent="0.25">
      <c r="A4" s="38"/>
      <c r="B4" s="39"/>
      <c r="C4" s="15">
        <v>285.7</v>
      </c>
      <c r="D4" s="15">
        <f t="shared" si="0"/>
        <v>103.6</v>
      </c>
      <c r="E4" s="15">
        <v>10.36</v>
      </c>
      <c r="F4" s="15">
        <f t="shared" si="1"/>
        <v>10360000</v>
      </c>
      <c r="G4" s="15">
        <v>286.30299542948433</v>
      </c>
      <c r="H4" s="16">
        <f t="shared" si="2"/>
        <v>0.60299542948433782</v>
      </c>
      <c r="I4" s="17">
        <f t="shared" si="3"/>
        <v>7.3718737364438386E-6</v>
      </c>
      <c r="J4" s="15">
        <f t="shared" si="4"/>
        <v>2.3379522368313368</v>
      </c>
      <c r="K4" s="15">
        <f t="shared" si="5"/>
        <v>3.5001750087504378E-3</v>
      </c>
      <c r="L4" s="15">
        <f t="shared" si="6"/>
        <v>3.492803135013994E-3</v>
      </c>
      <c r="M4" s="18">
        <f t="shared" si="7"/>
        <v>2.6602720026858151E-11</v>
      </c>
      <c r="N4" s="15">
        <f t="shared" si="8"/>
        <v>0.99194938628757368</v>
      </c>
      <c r="O4" s="15">
        <f t="shared" si="9"/>
        <v>-8.0831948864515755E-3</v>
      </c>
      <c r="P4" s="27">
        <v>-2.0042699999999998E-3</v>
      </c>
      <c r="Q4" s="27">
        <f t="shared" si="15"/>
        <v>0.99799773720789697</v>
      </c>
      <c r="R4" s="15">
        <f t="shared" si="10"/>
        <v>0.99380957263024838</v>
      </c>
      <c r="S4" s="15">
        <f t="shared" si="16"/>
        <v>0.98546839530320784</v>
      </c>
      <c r="T4" s="15">
        <f t="shared" si="11"/>
        <v>-1.4638222611157879E-2</v>
      </c>
      <c r="U4" s="15">
        <v>0.99160686558395239</v>
      </c>
      <c r="V4" s="15">
        <f t="shared" si="17"/>
        <v>8.3931344160476096E-3</v>
      </c>
      <c r="W4" s="15">
        <f t="shared" si="18"/>
        <v>4.1965672080238048E-3</v>
      </c>
      <c r="X4" s="18">
        <f t="shared" si="12"/>
        <v>0.65335903968057318</v>
      </c>
      <c r="Y4" s="18">
        <f t="shared" si="13"/>
        <v>81.094515433412752</v>
      </c>
      <c r="Z4" s="19">
        <f t="shared" si="14"/>
        <v>1.6786268832095219E-2</v>
      </c>
    </row>
    <row r="5" spans="1:26" x14ac:dyDescent="0.25">
      <c r="A5" s="38"/>
      <c r="B5" s="39"/>
      <c r="C5" s="15">
        <v>284.10000000000002</v>
      </c>
      <c r="D5" s="15">
        <f t="shared" si="0"/>
        <v>86.4</v>
      </c>
      <c r="E5" s="15">
        <v>8.64</v>
      </c>
      <c r="F5" s="15">
        <f t="shared" si="1"/>
        <v>8640000</v>
      </c>
      <c r="G5" s="15">
        <v>284.72350180963269</v>
      </c>
      <c r="H5" s="16">
        <f t="shared" si="2"/>
        <v>0.62350180963267121</v>
      </c>
      <c r="I5" s="17">
        <f t="shared" si="3"/>
        <v>7.7080259513591169E-6</v>
      </c>
      <c r="J5" s="15">
        <f t="shared" si="4"/>
        <v>2.1564025828159643</v>
      </c>
      <c r="K5" s="15">
        <f t="shared" si="5"/>
        <v>3.5198873636043643E-3</v>
      </c>
      <c r="L5" s="15">
        <f t="shared" si="6"/>
        <v>3.5121793376530052E-3</v>
      </c>
      <c r="M5" s="18">
        <f t="shared" si="7"/>
        <v>-7.9349860016009188E-12</v>
      </c>
      <c r="N5" s="15">
        <f t="shared" si="8"/>
        <v>0.99158383306526299</v>
      </c>
      <c r="O5" s="15">
        <f t="shared" si="9"/>
        <v>-8.4517828414025272E-3</v>
      </c>
      <c r="P5" s="27">
        <v>-2.0405599999999999E-3</v>
      </c>
      <c r="Q5" s="27">
        <f t="shared" si="15"/>
        <v>0.99796152052716935</v>
      </c>
      <c r="R5" s="15">
        <f t="shared" si="10"/>
        <v>0.99377350793525554</v>
      </c>
      <c r="S5" s="15">
        <f t="shared" si="16"/>
        <v>0.98543263330404773</v>
      </c>
      <c r="T5" s="15">
        <f t="shared" si="11"/>
        <v>-1.4674512611157835E-2</v>
      </c>
      <c r="U5" s="15">
        <v>0.99160686558395239</v>
      </c>
      <c r="V5" s="15">
        <f t="shared" si="17"/>
        <v>8.3931344160476096E-3</v>
      </c>
      <c r="W5" s="15">
        <f t="shared" si="18"/>
        <v>4.1965672080238048E-3</v>
      </c>
      <c r="X5" s="18">
        <f t="shared" si="12"/>
        <v>0.62034086842664371</v>
      </c>
      <c r="Y5" s="18">
        <f t="shared" si="13"/>
        <v>73.626238233100167</v>
      </c>
      <c r="Z5" s="19">
        <f t="shared" si="14"/>
        <v>1.6786268832095219E-2</v>
      </c>
    </row>
    <row r="6" spans="1:26" x14ac:dyDescent="0.25">
      <c r="A6" s="38"/>
      <c r="B6" s="39"/>
      <c r="C6" s="15">
        <v>281.89999999999998</v>
      </c>
      <c r="D6" s="15">
        <f t="shared" si="0"/>
        <v>70.7</v>
      </c>
      <c r="E6" s="15">
        <v>7.07</v>
      </c>
      <c r="F6" s="15">
        <f t="shared" si="1"/>
        <v>7070000</v>
      </c>
      <c r="G6" s="15">
        <v>282.91992825703983</v>
      </c>
      <c r="H6" s="16">
        <f t="shared" si="2"/>
        <v>1.0199282570398509</v>
      </c>
      <c r="I6" s="17">
        <f t="shared" si="3"/>
        <v>1.2788246793469785E-5</v>
      </c>
      <c r="J6" s="15">
        <f t="shared" si="4"/>
        <v>1.9558604799084813</v>
      </c>
      <c r="K6" s="15">
        <f t="shared" si="5"/>
        <v>3.5473572188719407E-3</v>
      </c>
      <c r="L6" s="15">
        <f t="shared" si="6"/>
        <v>3.5345689720784708E-3</v>
      </c>
      <c r="M6" s="18">
        <f t="shared" si="7"/>
        <v>-3.9021230691105302E-11</v>
      </c>
      <c r="N6" s="15">
        <f t="shared" si="8"/>
        <v>0.98607565271494291</v>
      </c>
      <c r="O6" s="15">
        <f t="shared" si="9"/>
        <v>-1.4022200431436186E-2</v>
      </c>
      <c r="P6" s="27">
        <v>-2.0913699999999999E-3</v>
      </c>
      <c r="Q6" s="27">
        <f t="shared" si="15"/>
        <v>0.99791081539048632</v>
      </c>
      <c r="R6" s="15">
        <f t="shared" si="10"/>
        <v>0.99372301558608633</v>
      </c>
      <c r="S6" s="15">
        <f t="shared" si="16"/>
        <v>0.98538256474395214</v>
      </c>
      <c r="T6" s="15">
        <f t="shared" si="11"/>
        <v>-1.4725322611157792E-2</v>
      </c>
      <c r="U6" s="15">
        <v>0.99160686558395239</v>
      </c>
      <c r="V6" s="15">
        <f t="shared" si="17"/>
        <v>8.3931344160476096E-3</v>
      </c>
      <c r="W6" s="15">
        <f t="shared" si="18"/>
        <v>4.1965672080238048E-3</v>
      </c>
      <c r="X6" s="18">
        <f t="shared" si="12"/>
        <v>7.0287504724663191E-2</v>
      </c>
      <c r="Y6" s="18">
        <f t="shared" si="13"/>
        <v>5.0143498030828733</v>
      </c>
      <c r="Z6" s="19">
        <f t="shared" si="14"/>
        <v>1.6786268832095219E-2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E5E93-75CD-4D77-A09C-7C6B28AC02A4}">
  <dimension ref="A1:Z6"/>
  <sheetViews>
    <sheetView workbookViewId="0">
      <selection activeCell="I1" sqref="I1"/>
    </sheetView>
  </sheetViews>
  <sheetFormatPr defaultRowHeight="15" x14ac:dyDescent="0.25"/>
  <cols>
    <col min="1" max="1" width="16.140625" bestFit="1" customWidth="1"/>
    <col min="2" max="2" width="20.85546875" bestFit="1" customWidth="1"/>
    <col min="3" max="3" width="6" bestFit="1" customWidth="1"/>
    <col min="4" max="4" width="6.7109375" bestFit="1" customWidth="1"/>
    <col min="5" max="5" width="7.140625" bestFit="1" customWidth="1"/>
    <col min="6" max="6" width="9" bestFit="1" customWidth="1"/>
    <col min="7" max="7" width="12" bestFit="1" customWidth="1"/>
    <col min="8" max="8" width="6.5703125" bestFit="1" customWidth="1"/>
    <col min="9" max="9" width="12.140625" bestFit="1" customWidth="1"/>
    <col min="10" max="12" width="12" bestFit="1" customWidth="1"/>
    <col min="13" max="13" width="4.5703125" bestFit="1" customWidth="1"/>
    <col min="14" max="14" width="12" bestFit="1" customWidth="1"/>
    <col min="15" max="15" width="12.7109375" bestFit="1" customWidth="1"/>
    <col min="16" max="16" width="14.28515625" bestFit="1" customWidth="1"/>
    <col min="17" max="17" width="14.140625" bestFit="1" customWidth="1"/>
    <col min="18" max="18" width="12" bestFit="1" customWidth="1"/>
    <col min="19" max="19" width="14.140625" bestFit="1" customWidth="1"/>
    <col min="20" max="20" width="12.7109375" bestFit="1" customWidth="1"/>
    <col min="21" max="23" width="12" bestFit="1" customWidth="1"/>
    <col min="24" max="24" width="11.28515625" customWidth="1"/>
    <col min="25" max="25" width="11.5703125" customWidth="1"/>
  </cols>
  <sheetData>
    <row r="1" spans="1:26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55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4" t="s">
        <v>16</v>
      </c>
      <c r="S1" s="1" t="s">
        <v>17</v>
      </c>
      <c r="T1" s="4" t="s">
        <v>18</v>
      </c>
      <c r="U1" s="1" t="s">
        <v>19</v>
      </c>
      <c r="V1" s="1" t="s">
        <v>20</v>
      </c>
      <c r="W1" s="1" t="s">
        <v>21</v>
      </c>
      <c r="X1" s="5" t="s">
        <v>22</v>
      </c>
      <c r="Y1" s="5" t="s">
        <v>23</v>
      </c>
      <c r="Z1" s="5" t="s">
        <v>24</v>
      </c>
    </row>
    <row r="2" spans="1:26" x14ac:dyDescent="0.25">
      <c r="A2" s="39" t="s">
        <v>25</v>
      </c>
      <c r="B2" s="39" t="s">
        <v>43</v>
      </c>
      <c r="C2" s="15">
        <v>275.3</v>
      </c>
      <c r="D2" s="15">
        <f t="shared" ref="D2:D6" si="0">E2*10</f>
        <v>35.4</v>
      </c>
      <c r="E2" s="15">
        <v>3.54</v>
      </c>
      <c r="F2" s="15">
        <f t="shared" ref="F2:F6" si="1">E2*10^6</f>
        <v>3540000</v>
      </c>
      <c r="G2" s="15">
        <v>276.10720948026648</v>
      </c>
      <c r="H2" s="16">
        <f t="shared" ref="H2:H6" si="2">G2-C2</f>
        <v>0.80720948026646511</v>
      </c>
      <c r="I2" s="17">
        <f t="shared" ref="I2:I6" si="3">H2/(G2*C2)</f>
        <v>1.0619456632912941E-5</v>
      </c>
      <c r="J2" s="15">
        <f t="shared" ref="J2:J6" si="4">LN(E2)</f>
        <v>1.2641267271456831</v>
      </c>
      <c r="K2" s="15">
        <f t="shared" ref="K2:K6" si="5">1/C2</f>
        <v>3.6324010170722845E-3</v>
      </c>
      <c r="L2" s="15">
        <f t="shared" ref="L2:L6" si="6">1/G2</f>
        <v>3.6217815604393717E-3</v>
      </c>
      <c r="M2" s="18">
        <f t="shared" ref="M2:M6" si="7">E2-10^(-4646.471 +5314653/G2 -2271392000/G2^2 +430306500000/G2^3 -30511740000000/G2^4)</f>
        <v>1.7108092720263812E-11</v>
      </c>
      <c r="N2" s="15">
        <f t="shared" ref="N2:N6" si="8">EXP(I2/(-0.000912))</f>
        <v>0.98842338959921916</v>
      </c>
      <c r="O2" s="15">
        <f t="shared" ref="O2:O6" si="9">LN(N2)</f>
        <v>-1.1644141044860732E-2</v>
      </c>
      <c r="P2" s="21">
        <v>-7.1611999999999999E-4</v>
      </c>
      <c r="Q2" s="15">
        <f>EXP(P2)</f>
        <v>0.99928413635273039</v>
      </c>
      <c r="R2" s="15">
        <f t="shared" ref="R2:R6" si="10">Q2*(U2+W2)</f>
        <v>0.99458427680822503</v>
      </c>
      <c r="S2" s="15">
        <f>R2*U2</f>
        <v>0.98522876672631166</v>
      </c>
      <c r="T2" s="15">
        <f t="shared" ref="T2:T6" si="11">LN(S2)</f>
        <v>-1.4881414292451437E-2</v>
      </c>
      <c r="U2" s="15">
        <v>0.99059354717336101</v>
      </c>
      <c r="V2" s="15">
        <f>1-U2</f>
        <v>9.4064528266389891E-3</v>
      </c>
      <c r="W2" s="15">
        <f>V2/2</f>
        <v>4.7032264133194945E-3</v>
      </c>
      <c r="X2" s="18">
        <f t="shared" ref="X2:X6" si="12">100*ABS(S2-N2)/N2</f>
        <v>0.32320389283815348</v>
      </c>
      <c r="Y2" s="18">
        <f t="shared" ref="Y2:Y6" si="13">100*ABS((T2-O2)/O2)</f>
        <v>27.801735096806574</v>
      </c>
      <c r="Z2" s="19">
        <f t="shared" ref="Z2:Z6" si="14">2*V2</f>
        <v>1.8812905653277978E-2</v>
      </c>
    </row>
    <row r="3" spans="1:26" x14ac:dyDescent="0.25">
      <c r="A3" s="39"/>
      <c r="B3" s="39"/>
      <c r="C3" s="15">
        <v>278.60000000000002</v>
      </c>
      <c r="D3" s="15">
        <f t="shared" si="0"/>
        <v>48.8</v>
      </c>
      <c r="E3" s="15">
        <v>4.88</v>
      </c>
      <c r="F3" s="15">
        <f t="shared" si="1"/>
        <v>4880000</v>
      </c>
      <c r="G3" s="15">
        <v>279.38969683408237</v>
      </c>
      <c r="H3" s="16">
        <f t="shared" si="2"/>
        <v>0.78969683408234914</v>
      </c>
      <c r="I3" s="17">
        <f t="shared" si="3"/>
        <v>1.0145393549828843E-5</v>
      </c>
      <c r="J3" s="15">
        <f t="shared" si="4"/>
        <v>1.5851452198650557</v>
      </c>
      <c r="K3" s="15">
        <f t="shared" si="5"/>
        <v>3.5893754486719309E-3</v>
      </c>
      <c r="L3" s="15">
        <f t="shared" si="6"/>
        <v>3.5792300551221018E-3</v>
      </c>
      <c r="M3" s="18">
        <f t="shared" si="7"/>
        <v>3.5405456344506092E-11</v>
      </c>
      <c r="N3" s="15">
        <f t="shared" si="8"/>
        <v>0.98893731157798159</v>
      </c>
      <c r="O3" s="15">
        <f t="shared" si="9"/>
        <v>-1.1124335032707044E-2</v>
      </c>
      <c r="P3" s="21">
        <v>-6.5503000000000002E-4</v>
      </c>
      <c r="Q3" s="15">
        <f t="shared" ref="Q3:Q6" si="15">EXP(P3)</f>
        <v>0.99934518448531651</v>
      </c>
      <c r="R3" s="15">
        <f t="shared" si="10"/>
        <v>0.99464503781762148</v>
      </c>
      <c r="S3" s="15">
        <f t="shared" ref="S3:S6" si="16">R3*U3</f>
        <v>0.98528895619013934</v>
      </c>
      <c r="T3" s="15">
        <f t="shared" si="11"/>
        <v>-1.4820324292451515E-2</v>
      </c>
      <c r="U3" s="15">
        <v>0.9905935471733609</v>
      </c>
      <c r="V3" s="15">
        <f t="shared" ref="V3:V6" si="17">1-U3</f>
        <v>9.4064528266391001E-3</v>
      </c>
      <c r="W3" s="15">
        <f t="shared" ref="W3:W6" si="18">V3/2</f>
        <v>4.70322641331955E-3</v>
      </c>
      <c r="X3" s="18">
        <f t="shared" si="12"/>
        <v>0.36891674984138395</v>
      </c>
      <c r="Y3" s="18">
        <f t="shared" si="13"/>
        <v>33.224361266338747</v>
      </c>
      <c r="Z3" s="19">
        <f t="shared" si="14"/>
        <v>1.88129056532782E-2</v>
      </c>
    </row>
    <row r="4" spans="1:26" x14ac:dyDescent="0.25">
      <c r="A4" s="39"/>
      <c r="B4" s="39"/>
      <c r="C4" s="15">
        <v>281.3</v>
      </c>
      <c r="D4" s="15">
        <f t="shared" si="0"/>
        <v>64.5</v>
      </c>
      <c r="E4" s="15">
        <v>6.45</v>
      </c>
      <c r="F4" s="15">
        <f t="shared" si="1"/>
        <v>6450000</v>
      </c>
      <c r="G4" s="15">
        <v>282.07104494190162</v>
      </c>
      <c r="H4" s="16">
        <f t="shared" si="2"/>
        <v>0.77104494190160722</v>
      </c>
      <c r="I4" s="17">
        <f t="shared" si="3"/>
        <v>9.7174307182053684E-6</v>
      </c>
      <c r="J4" s="15">
        <f t="shared" si="4"/>
        <v>1.8640801308076811</v>
      </c>
      <c r="K4" s="15">
        <f t="shared" si="5"/>
        <v>3.5549235691432631E-3</v>
      </c>
      <c r="L4" s="15">
        <f t="shared" si="6"/>
        <v>3.5452061384250578E-3</v>
      </c>
      <c r="M4" s="18">
        <f t="shared" si="7"/>
        <v>-3.3806735189045867E-11</v>
      </c>
      <c r="N4" s="15">
        <f t="shared" si="8"/>
        <v>0.98940148671969963</v>
      </c>
      <c r="O4" s="15">
        <f t="shared" si="9"/>
        <v>-1.0655077541891858E-2</v>
      </c>
      <c r="P4" s="21">
        <v>-6.0711000000000001E-4</v>
      </c>
      <c r="Q4" s="15">
        <f t="shared" si="15"/>
        <v>0.99939307425398671</v>
      </c>
      <c r="R4" s="15">
        <f t="shared" si="10"/>
        <v>0.99469270234986673</v>
      </c>
      <c r="S4" s="15">
        <f t="shared" si="16"/>
        <v>0.98533617236821058</v>
      </c>
      <c r="T4" s="15">
        <f t="shared" si="11"/>
        <v>-1.4772404292451498E-2</v>
      </c>
      <c r="U4" s="15">
        <v>0.9905935471733609</v>
      </c>
      <c r="V4" s="15">
        <f t="shared" si="17"/>
        <v>9.4064528266391001E-3</v>
      </c>
      <c r="W4" s="15">
        <f t="shared" si="18"/>
        <v>4.70322641331955E-3</v>
      </c>
      <c r="X4" s="18">
        <f t="shared" si="12"/>
        <v>0.41088621818907395</v>
      </c>
      <c r="Y4" s="18">
        <f t="shared" si="13"/>
        <v>38.641921979186172</v>
      </c>
      <c r="Z4" s="19">
        <f t="shared" si="14"/>
        <v>1.88129056532782E-2</v>
      </c>
    </row>
    <row r="5" spans="1:26" x14ac:dyDescent="0.25">
      <c r="A5" s="39"/>
      <c r="B5" s="39"/>
      <c r="C5" s="15">
        <v>283.39999999999998</v>
      </c>
      <c r="D5" s="15">
        <f t="shared" si="0"/>
        <v>81.300000000000011</v>
      </c>
      <c r="E5" s="15">
        <v>8.1300000000000008</v>
      </c>
      <c r="F5" s="15">
        <f t="shared" si="1"/>
        <v>8130000.0000000009</v>
      </c>
      <c r="G5" s="15">
        <v>284.18332333284968</v>
      </c>
      <c r="H5" s="16">
        <f t="shared" si="2"/>
        <v>0.78332333284970446</v>
      </c>
      <c r="I5" s="17">
        <f t="shared" si="3"/>
        <v>9.7261872949177594E-6</v>
      </c>
      <c r="J5" s="15">
        <f t="shared" si="4"/>
        <v>2.0955609235597192</v>
      </c>
      <c r="K5" s="15">
        <f t="shared" si="5"/>
        <v>3.5285815102328866E-3</v>
      </c>
      <c r="L5" s="15">
        <f t="shared" si="6"/>
        <v>3.5188553229379689E-3</v>
      </c>
      <c r="M5" s="18">
        <f t="shared" si="7"/>
        <v>6.2685856505595439E-11</v>
      </c>
      <c r="N5" s="15">
        <f t="shared" si="8"/>
        <v>0.98939198701747888</v>
      </c>
      <c r="O5" s="15">
        <f t="shared" si="9"/>
        <v>-1.0664679051444931E-2</v>
      </c>
      <c r="P5" s="21">
        <v>-5.7109999999999995E-4</v>
      </c>
      <c r="Q5" s="15">
        <f t="shared" si="15"/>
        <v>0.99942906304656487</v>
      </c>
      <c r="R5" s="15">
        <f t="shared" si="10"/>
        <v>0.99472852187900507</v>
      </c>
      <c r="S5" s="15">
        <f t="shared" si="16"/>
        <v>0.98537165496263779</v>
      </c>
      <c r="T5" s="15">
        <f t="shared" si="11"/>
        <v>-1.4736394292451551E-2</v>
      </c>
      <c r="U5" s="15">
        <v>0.9905935471733609</v>
      </c>
      <c r="V5" s="15">
        <f t="shared" si="17"/>
        <v>9.4064528266391001E-3</v>
      </c>
      <c r="W5" s="15">
        <f t="shared" si="18"/>
        <v>4.70322641331955E-3</v>
      </c>
      <c r="X5" s="18">
        <f t="shared" si="12"/>
        <v>0.40634370477977877</v>
      </c>
      <c r="Y5" s="18">
        <f t="shared" si="13"/>
        <v>38.179444701197568</v>
      </c>
      <c r="Z5" s="19">
        <f t="shared" si="14"/>
        <v>1.88129056532782E-2</v>
      </c>
    </row>
    <row r="6" spans="1:26" x14ac:dyDescent="0.25">
      <c r="A6" s="39"/>
      <c r="B6" s="39"/>
      <c r="C6" s="15">
        <v>287.60000000000002</v>
      </c>
      <c r="D6" s="15">
        <f t="shared" si="0"/>
        <v>132.10000000000002</v>
      </c>
      <c r="E6" s="15">
        <v>13.21</v>
      </c>
      <c r="F6" s="15">
        <f t="shared" si="1"/>
        <v>13210000</v>
      </c>
      <c r="G6" s="15">
        <v>288.3529761864632</v>
      </c>
      <c r="H6" s="16">
        <f t="shared" si="2"/>
        <v>0.75297618646317233</v>
      </c>
      <c r="I6" s="17">
        <f t="shared" si="3"/>
        <v>9.0796251988960774E-6</v>
      </c>
      <c r="J6" s="15">
        <f t="shared" si="4"/>
        <v>2.5809741185342339</v>
      </c>
      <c r="K6" s="15">
        <f t="shared" si="5"/>
        <v>3.4770514603616131E-3</v>
      </c>
      <c r="L6" s="15">
        <f t="shared" si="6"/>
        <v>3.467971835162717E-3</v>
      </c>
      <c r="M6" s="18">
        <f t="shared" si="7"/>
        <v>5.6813220794538211E-11</v>
      </c>
      <c r="N6" s="15">
        <f t="shared" si="8"/>
        <v>0.99009366483463923</v>
      </c>
      <c r="O6" s="15">
        <f t="shared" si="9"/>
        <v>-9.9557293847545043E-3</v>
      </c>
      <c r="P6" s="21">
        <v>-5.0226999999999997E-4</v>
      </c>
      <c r="Q6" s="15">
        <f t="shared" si="15"/>
        <v>0.99949785611646069</v>
      </c>
      <c r="R6" s="15">
        <f t="shared" si="10"/>
        <v>0.99479699139951749</v>
      </c>
      <c r="S6" s="15">
        <f t="shared" si="16"/>
        <v>0.98543948042783547</v>
      </c>
      <c r="T6" s="15">
        <f t="shared" si="11"/>
        <v>-1.4667564292451557E-2</v>
      </c>
      <c r="U6" s="15">
        <v>0.9905935471733609</v>
      </c>
      <c r="V6" s="15">
        <f t="shared" si="17"/>
        <v>9.4064528266391001E-3</v>
      </c>
      <c r="W6" s="15">
        <f t="shared" si="18"/>
        <v>4.70322641331955E-3</v>
      </c>
      <c r="X6" s="18">
        <f t="shared" si="12"/>
        <v>0.47007516279594447</v>
      </c>
      <c r="Y6" s="18">
        <f t="shared" si="13"/>
        <v>47.327872480266706</v>
      </c>
      <c r="Z6" s="19">
        <f t="shared" si="14"/>
        <v>1.88129056532782E-2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D0CE7-3B65-40EF-BF6B-2BBB5AA675B1}">
  <dimension ref="A1:Z6"/>
  <sheetViews>
    <sheetView workbookViewId="0">
      <selection activeCell="I1" sqref="I1"/>
    </sheetView>
  </sheetViews>
  <sheetFormatPr defaultRowHeight="15" x14ac:dyDescent="0.25"/>
  <cols>
    <col min="1" max="1" width="16.140625" bestFit="1" customWidth="1"/>
    <col min="2" max="2" width="20.85546875" bestFit="1" customWidth="1"/>
    <col min="3" max="3" width="6" bestFit="1" customWidth="1"/>
    <col min="4" max="4" width="6.7109375" bestFit="1" customWidth="1"/>
    <col min="5" max="5" width="7.140625" bestFit="1" customWidth="1"/>
    <col min="6" max="6" width="9" bestFit="1" customWidth="1"/>
    <col min="7" max="7" width="12" bestFit="1" customWidth="1"/>
    <col min="8" max="8" width="6.5703125" bestFit="1" customWidth="1"/>
    <col min="9" max="9" width="12.140625" bestFit="1" customWidth="1"/>
    <col min="10" max="12" width="12" bestFit="1" customWidth="1"/>
    <col min="13" max="13" width="4.5703125" bestFit="1" customWidth="1"/>
    <col min="14" max="14" width="12" bestFit="1" customWidth="1"/>
    <col min="15" max="15" width="12.7109375" bestFit="1" customWidth="1"/>
    <col min="16" max="16" width="14.28515625" bestFit="1" customWidth="1"/>
    <col min="17" max="17" width="14.140625" bestFit="1" customWidth="1"/>
    <col min="18" max="18" width="12" bestFit="1" customWidth="1"/>
    <col min="19" max="19" width="14.140625" bestFit="1" customWidth="1"/>
    <col min="20" max="20" width="12.7109375" bestFit="1" customWidth="1"/>
    <col min="21" max="23" width="12" bestFit="1" customWidth="1"/>
    <col min="24" max="24" width="11.28515625" customWidth="1"/>
    <col min="25" max="25" width="11.5703125" customWidth="1"/>
  </cols>
  <sheetData>
    <row r="1" spans="1:26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55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4" t="s">
        <v>16</v>
      </c>
      <c r="S1" s="1" t="s">
        <v>17</v>
      </c>
      <c r="T1" s="4" t="s">
        <v>18</v>
      </c>
      <c r="U1" s="1" t="s">
        <v>19</v>
      </c>
      <c r="V1" s="1" t="s">
        <v>20</v>
      </c>
      <c r="W1" s="1" t="s">
        <v>21</v>
      </c>
      <c r="X1" s="5" t="s">
        <v>22</v>
      </c>
      <c r="Y1" s="5" t="s">
        <v>23</v>
      </c>
      <c r="Z1" s="5" t="s">
        <v>24</v>
      </c>
    </row>
    <row r="2" spans="1:26" x14ac:dyDescent="0.25">
      <c r="A2" s="37" t="s">
        <v>25</v>
      </c>
      <c r="B2" s="37" t="s">
        <v>44</v>
      </c>
      <c r="C2">
        <v>275.2</v>
      </c>
      <c r="D2">
        <f>E2*10</f>
        <v>35.200000000000003</v>
      </c>
      <c r="E2">
        <v>3.52</v>
      </c>
      <c r="F2">
        <f t="shared" ref="F2:F5" si="0">E2*10^6</f>
        <v>3520000</v>
      </c>
      <c r="G2">
        <v>276.0475369484887</v>
      </c>
      <c r="H2" s="8">
        <f t="shared" ref="H2:H5" si="1">G2-C2</f>
        <v>0.84753694848870964</v>
      </c>
      <c r="I2" s="9">
        <f t="shared" ref="I2:I5" si="2">H2/(G2*C2)</f>
        <v>1.1156457988768584E-5</v>
      </c>
      <c r="J2">
        <f t="shared" ref="J2:J5" si="3">LN(E2)</f>
        <v>1.2584609896100056</v>
      </c>
      <c r="K2">
        <f t="shared" ref="K2:K5" si="4">1/C2</f>
        <v>3.6337209302325581E-3</v>
      </c>
      <c r="L2">
        <f t="shared" ref="L2:L5" si="5">1/G2</f>
        <v>3.6225644722437896E-3</v>
      </c>
      <c r="M2" s="10">
        <f t="shared" ref="M2:M5" si="6">E2-10^(-4646.471 +5314653/G2 -2271392000/G2^2 +430306500000/G2^3 -30511740000000/G2^4)</f>
        <v>-3.0441871246011942E-11</v>
      </c>
      <c r="N2">
        <f t="shared" ref="N2:N5" si="7">EXP(I2/(-0.000912))</f>
        <v>0.98784156014369295</v>
      </c>
      <c r="O2">
        <f t="shared" ref="O2:O5" si="8">LN(N2)</f>
        <v>-1.223295832101816E-2</v>
      </c>
      <c r="P2" s="23">
        <v>-1.9794600000000002E-3</v>
      </c>
      <c r="Q2">
        <f t="shared" ref="Q2:Q5" si="9">EXP(P2)</f>
        <v>0.9980224978389115</v>
      </c>
      <c r="R2">
        <f t="shared" ref="R2:R5" si="10">Q2*(U2+W2)</f>
        <v>0.99219428890502392</v>
      </c>
      <c r="S2">
        <f t="shared" ref="S2:S5" si="11">R2*U2</f>
        <v>0.98060594168585757</v>
      </c>
      <c r="T2">
        <f t="shared" ref="T2:T5" si="12">LN(S2)</f>
        <v>-1.9584590548344365E-2</v>
      </c>
      <c r="U2">
        <v>0.98832048586778787</v>
      </c>
      <c r="V2">
        <f>1-U2</f>
        <v>1.1679514132212132E-2</v>
      </c>
      <c r="W2">
        <f>V2/2</f>
        <v>5.839757066106066E-3</v>
      </c>
      <c r="X2" s="10">
        <f t="shared" ref="X2:X5" si="13">100*ABS(S2-N2)/N2</f>
        <v>0.73246750792534743</v>
      </c>
      <c r="Y2" s="10">
        <f t="shared" ref="Y2:Y5" si="14">100*ABS((T2-O2)/O2)</f>
        <v>60.096928595717813</v>
      </c>
      <c r="Z2" s="11">
        <f t="shared" ref="Z2:Z5" si="15">2*V2</f>
        <v>2.3359028264424264E-2</v>
      </c>
    </row>
    <row r="3" spans="1:26" x14ac:dyDescent="0.25">
      <c r="A3" s="37"/>
      <c r="B3" s="37"/>
      <c r="C3">
        <v>278.60000000000002</v>
      </c>
      <c r="D3">
        <f t="shared" ref="D3:D5" si="16">E3*10</f>
        <v>49.5</v>
      </c>
      <c r="E3">
        <v>4.95</v>
      </c>
      <c r="F3">
        <f t="shared" si="0"/>
        <v>4950000</v>
      </c>
      <c r="G3">
        <v>279.53047863482971</v>
      </c>
      <c r="H3" s="8">
        <f t="shared" si="1"/>
        <v>0.93047863482968296</v>
      </c>
      <c r="I3" s="9">
        <f t="shared" si="2"/>
        <v>1.1948025072909858E-5</v>
      </c>
      <c r="J3">
        <f t="shared" si="3"/>
        <v>1.5993875765805989</v>
      </c>
      <c r="K3">
        <f t="shared" si="4"/>
        <v>3.5893754486719309E-3</v>
      </c>
      <c r="L3">
        <f t="shared" si="5"/>
        <v>3.5774274235990211E-3</v>
      </c>
      <c r="M3" s="10">
        <f t="shared" si="6"/>
        <v>-1.9484858171381347E-11</v>
      </c>
      <c r="N3">
        <f t="shared" si="7"/>
        <v>0.98698453863132507</v>
      </c>
      <c r="O3">
        <f t="shared" si="8"/>
        <v>-1.3100904685208125E-2</v>
      </c>
      <c r="P3" s="23">
        <v>-1.88032E-3</v>
      </c>
      <c r="Q3">
        <f t="shared" si="9"/>
        <v>0.99812144669416092</v>
      </c>
      <c r="R3">
        <f t="shared" si="10"/>
        <v>0.99229265992299664</v>
      </c>
      <c r="S3">
        <f t="shared" si="11"/>
        <v>0.9807031637781356</v>
      </c>
      <c r="T3">
        <f t="shared" si="12"/>
        <v>-1.9485450548344562E-2</v>
      </c>
      <c r="U3">
        <v>0.98832048586778787</v>
      </c>
      <c r="V3">
        <f t="shared" ref="V3:V5" si="17">1-U3</f>
        <v>1.1679514132212132E-2</v>
      </c>
      <c r="W3">
        <f t="shared" ref="W3:W5" si="18">V3/2</f>
        <v>5.839757066106066E-3</v>
      </c>
      <c r="X3" s="10">
        <f t="shared" si="13"/>
        <v>0.63642079559827769</v>
      </c>
      <c r="Y3" s="10">
        <f t="shared" si="14"/>
        <v>48.733625780401674</v>
      </c>
      <c r="Z3" s="11">
        <f t="shared" si="15"/>
        <v>2.3359028264424264E-2</v>
      </c>
    </row>
    <row r="4" spans="1:26" x14ac:dyDescent="0.25">
      <c r="A4" s="37"/>
      <c r="B4" s="37"/>
      <c r="C4">
        <v>281.5</v>
      </c>
      <c r="D4">
        <f t="shared" si="16"/>
        <v>64.400000000000006</v>
      </c>
      <c r="E4">
        <v>6.44</v>
      </c>
      <c r="F4">
        <f t="shared" si="0"/>
        <v>6440000</v>
      </c>
      <c r="G4">
        <v>282.05655865699975</v>
      </c>
      <c r="H4" s="8">
        <f t="shared" si="1"/>
        <v>0.55655865699975493</v>
      </c>
      <c r="I4" s="9">
        <f t="shared" si="2"/>
        <v>7.0096501080110282E-6</v>
      </c>
      <c r="J4">
        <f t="shared" si="3"/>
        <v>1.8625285401162623</v>
      </c>
      <c r="K4">
        <f t="shared" si="4"/>
        <v>3.552397868561279E-3</v>
      </c>
      <c r="L4">
        <f t="shared" si="5"/>
        <v>3.5453882184532676E-3</v>
      </c>
      <c r="M4" s="10">
        <f t="shared" si="6"/>
        <v>3.7608138825362403E-11</v>
      </c>
      <c r="N4">
        <f t="shared" si="7"/>
        <v>0.99234344206537561</v>
      </c>
      <c r="O4">
        <f t="shared" si="8"/>
        <v>-7.6860198552752054E-3</v>
      </c>
      <c r="P4" s="23">
        <v>-1.7989E-3</v>
      </c>
      <c r="Q4">
        <f t="shared" si="9"/>
        <v>0.99820271705082209</v>
      </c>
      <c r="R4">
        <f t="shared" si="10"/>
        <v>0.99237345568051827</v>
      </c>
      <c r="S4">
        <f t="shared" si="11"/>
        <v>0.98078301588046546</v>
      </c>
      <c r="T4">
        <f t="shared" si="12"/>
        <v>-1.9404030548344491E-2</v>
      </c>
      <c r="U4">
        <v>0.98832048586778787</v>
      </c>
      <c r="V4">
        <f t="shared" si="17"/>
        <v>1.1679514132212132E-2</v>
      </c>
      <c r="W4">
        <f t="shared" si="18"/>
        <v>5.839757066106066E-3</v>
      </c>
      <c r="X4" s="10">
        <f t="shared" si="13"/>
        <v>1.1649622192140767</v>
      </c>
      <c r="Y4" s="10">
        <f t="shared" si="14"/>
        <v>152.45876167008302</v>
      </c>
      <c r="Z4" s="11">
        <f t="shared" si="15"/>
        <v>2.3359028264424264E-2</v>
      </c>
    </row>
    <row r="5" spans="1:26" x14ac:dyDescent="0.25">
      <c r="A5" s="37"/>
      <c r="B5" s="37"/>
      <c r="C5">
        <v>283.8</v>
      </c>
      <c r="D5">
        <f t="shared" si="16"/>
        <v>85.1</v>
      </c>
      <c r="E5">
        <v>8.51</v>
      </c>
      <c r="F5">
        <f t="shared" si="0"/>
        <v>8510000</v>
      </c>
      <c r="G5">
        <v>284.58944033797911</v>
      </c>
      <c r="H5" s="8">
        <f t="shared" si="1"/>
        <v>0.78944033797910151</v>
      </c>
      <c r="I5" s="9">
        <f t="shared" si="2"/>
        <v>9.7743557353835331E-6</v>
      </c>
      <c r="J5">
        <f t="shared" si="3"/>
        <v>2.1412419425852827</v>
      </c>
      <c r="K5">
        <f t="shared" si="4"/>
        <v>3.5236081747709652E-3</v>
      </c>
      <c r="L5">
        <f t="shared" si="5"/>
        <v>3.5138338190355816E-3</v>
      </c>
      <c r="M5" s="10">
        <f t="shared" si="6"/>
        <v>-6.687983500341943E-12</v>
      </c>
      <c r="N5">
        <f t="shared" si="7"/>
        <v>0.98933973240070128</v>
      </c>
      <c r="O5">
        <f t="shared" si="8"/>
        <v>-1.0717495323885457E-2</v>
      </c>
      <c r="P5" s="23">
        <v>-1.7363299999999999E-3</v>
      </c>
      <c r="Q5">
        <f t="shared" si="9"/>
        <v>0.99826517654885294</v>
      </c>
      <c r="R5">
        <f t="shared" si="10"/>
        <v>0.99243555043025411</v>
      </c>
      <c r="S5">
        <f t="shared" si="11"/>
        <v>0.98084438539369423</v>
      </c>
      <c r="T5">
        <f t="shared" si="12"/>
        <v>-1.9341460548344562E-2</v>
      </c>
      <c r="U5">
        <v>0.98832048586778787</v>
      </c>
      <c r="V5">
        <f t="shared" si="17"/>
        <v>1.1679514132212132E-2</v>
      </c>
      <c r="W5">
        <f t="shared" si="18"/>
        <v>5.839757066106066E-3</v>
      </c>
      <c r="X5" s="10">
        <f t="shared" si="13"/>
        <v>0.85868855043277204</v>
      </c>
      <c r="Y5" s="10">
        <f t="shared" si="14"/>
        <v>80.466237342220964</v>
      </c>
      <c r="Z5" s="11">
        <f t="shared" si="15"/>
        <v>2.3359028264424264E-2</v>
      </c>
    </row>
    <row r="6" spans="1:26" x14ac:dyDescent="0.25">
      <c r="A6" s="12"/>
      <c r="B6" s="5"/>
      <c r="H6" s="8"/>
      <c r="I6" s="9"/>
      <c r="M6" s="10"/>
      <c r="P6" s="25"/>
      <c r="X6" s="10"/>
      <c r="Y6" s="10"/>
      <c r="Z6" s="11"/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64E9A-1B69-49C8-B14A-CC404609C54D}">
  <dimension ref="A1:Z6"/>
  <sheetViews>
    <sheetView workbookViewId="0">
      <selection activeCell="I1" sqref="I1"/>
    </sheetView>
  </sheetViews>
  <sheetFormatPr defaultRowHeight="15" x14ac:dyDescent="0.25"/>
  <cols>
    <col min="1" max="1" width="16.140625" bestFit="1" customWidth="1"/>
    <col min="2" max="2" width="20.85546875" bestFit="1" customWidth="1"/>
    <col min="3" max="3" width="6" bestFit="1" customWidth="1"/>
    <col min="4" max="4" width="6.7109375" bestFit="1" customWidth="1"/>
    <col min="5" max="5" width="7.140625" bestFit="1" customWidth="1"/>
    <col min="6" max="6" width="9" bestFit="1" customWidth="1"/>
    <col min="7" max="7" width="12" bestFit="1" customWidth="1"/>
    <col min="8" max="8" width="6.5703125" bestFit="1" customWidth="1"/>
    <col min="9" max="9" width="12.140625" bestFit="1" customWidth="1"/>
    <col min="10" max="12" width="12" bestFit="1" customWidth="1"/>
    <col min="13" max="13" width="4.5703125" bestFit="1" customWidth="1"/>
    <col min="14" max="14" width="12" bestFit="1" customWidth="1"/>
    <col min="15" max="15" width="12.7109375" bestFit="1" customWidth="1"/>
    <col min="16" max="16" width="14.28515625" bestFit="1" customWidth="1"/>
    <col min="17" max="17" width="14.140625" bestFit="1" customWidth="1"/>
    <col min="18" max="18" width="12" bestFit="1" customWidth="1"/>
    <col min="19" max="19" width="14.140625" bestFit="1" customWidth="1"/>
    <col min="20" max="20" width="12.7109375" bestFit="1" customWidth="1"/>
    <col min="21" max="23" width="12" bestFit="1" customWidth="1"/>
    <col min="24" max="24" width="11.28515625" customWidth="1"/>
    <col min="25" max="25" width="11.5703125" customWidth="1"/>
  </cols>
  <sheetData>
    <row r="1" spans="1:26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55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4" t="s">
        <v>16</v>
      </c>
      <c r="S1" s="1" t="s">
        <v>17</v>
      </c>
      <c r="T1" s="4" t="s">
        <v>18</v>
      </c>
      <c r="U1" s="1" t="s">
        <v>19</v>
      </c>
      <c r="V1" s="1" t="s">
        <v>20</v>
      </c>
      <c r="W1" s="1" t="s">
        <v>21</v>
      </c>
      <c r="X1" s="5" t="s">
        <v>22</v>
      </c>
      <c r="Y1" s="5" t="s">
        <v>23</v>
      </c>
      <c r="Z1" s="5" t="s">
        <v>24</v>
      </c>
    </row>
    <row r="2" spans="1:26" x14ac:dyDescent="0.25">
      <c r="A2" s="38" t="s">
        <v>25</v>
      </c>
      <c r="B2" s="39" t="s">
        <v>45</v>
      </c>
      <c r="C2" s="15">
        <v>274.5</v>
      </c>
      <c r="D2" s="15">
        <f t="shared" ref="D2:D6" si="0">E2*10</f>
        <v>35.099999999999994</v>
      </c>
      <c r="E2" s="15">
        <v>3.51</v>
      </c>
      <c r="F2" s="15">
        <f t="shared" ref="F2:F6" si="1">E2*10^6</f>
        <v>3510000</v>
      </c>
      <c r="G2" s="15">
        <v>276.01755370746105</v>
      </c>
      <c r="H2" s="16">
        <f t="shared" ref="H2:H6" si="2">G2-C2</f>
        <v>1.5175537074610475</v>
      </c>
      <c r="I2" s="17">
        <f t="shared" ref="I2:I6" si="3">H2/(G2*C2)</f>
        <v>2.0029265285928561E-5</v>
      </c>
      <c r="J2" s="15">
        <f t="shared" ref="J2:J6" si="4">LN(E2)</f>
        <v>1.2556160374777743</v>
      </c>
      <c r="K2" s="15">
        <f t="shared" ref="K2:K6" si="5">1/C2</f>
        <v>3.6429872495446266E-3</v>
      </c>
      <c r="L2" s="15">
        <f t="shared" ref="L2:L6" si="6">1/G2</f>
        <v>3.622957984258698E-3</v>
      </c>
      <c r="M2" s="18">
        <f t="shared" ref="M2:M6" si="7">E2-10^(-4646.471 +5314653/G2 -2271392000/G2^2 +430306500000/G2^3 -30511740000000/G2^4)</f>
        <v>-2.8116620143237014E-11</v>
      </c>
      <c r="N2" s="15">
        <f t="shared" ref="N2:N6" si="8">EXP(I2/(-0.000912))</f>
        <v>0.97827749332087155</v>
      </c>
      <c r="O2" s="15">
        <f t="shared" ref="O2:O6" si="9">LN(N2)</f>
        <v>-2.1961913690711089E-2</v>
      </c>
      <c r="P2" s="21">
        <v>-5.1149000000000003E-3</v>
      </c>
      <c r="Q2" s="15">
        <f t="shared" ref="Q2:Q6" si="10">EXP(P2)</f>
        <v>0.99489815882665389</v>
      </c>
      <c r="R2" s="15">
        <f t="shared" ref="R2:R6" si="11">Q2*(U2+W2)</f>
        <v>0.9891209208101237</v>
      </c>
      <c r="S2" s="15">
        <f t="shared" ref="S2:S6" si="12">R2*U2</f>
        <v>0.97763354004466152</v>
      </c>
      <c r="T2" s="15">
        <f t="shared" ref="T2:T6" si="13">LN(S2)</f>
        <v>-2.2620382597008073E-2</v>
      </c>
      <c r="U2" s="15">
        <v>0.98838627257418266</v>
      </c>
      <c r="V2" s="15">
        <f>1-U2</f>
        <v>1.1613727425817344E-2</v>
      </c>
      <c r="W2" s="15">
        <f t="shared" ref="W2:W6" si="14">V2/2</f>
        <v>5.806863712908672E-3</v>
      </c>
      <c r="X2" s="18">
        <f t="shared" ref="X2:X6" si="15">100*ABS(S2-N2)/N2</f>
        <v>6.5825216322217411E-2</v>
      </c>
      <c r="Y2" s="18">
        <f t="shared" ref="Y2:Y6" si="16">100*ABS((T2-O2)/O2)</f>
        <v>2.9982310083273265</v>
      </c>
      <c r="Z2" s="19">
        <f t="shared" ref="Z2:Z6" si="17">2*V2</f>
        <v>2.3227454851634688E-2</v>
      </c>
    </row>
    <row r="3" spans="1:26" x14ac:dyDescent="0.25">
      <c r="A3" s="38"/>
      <c r="B3" s="39"/>
      <c r="C3" s="15">
        <v>277.8</v>
      </c>
      <c r="D3" s="15">
        <f t="shared" si="0"/>
        <v>49.5</v>
      </c>
      <c r="E3" s="15">
        <v>4.95</v>
      </c>
      <c r="F3" s="15">
        <f t="shared" si="1"/>
        <v>4950000</v>
      </c>
      <c r="G3" s="15">
        <v>279.53047863477099</v>
      </c>
      <c r="H3" s="16">
        <f t="shared" si="2"/>
        <v>1.7304786347709751</v>
      </c>
      <c r="I3" s="17">
        <f t="shared" si="3"/>
        <v>2.2284599438384379E-5</v>
      </c>
      <c r="J3" s="15">
        <f t="shared" si="4"/>
        <v>1.5993875765805989</v>
      </c>
      <c r="K3" s="15">
        <f t="shared" si="5"/>
        <v>3.5997120230381566E-3</v>
      </c>
      <c r="L3" s="15">
        <f t="shared" si="6"/>
        <v>3.5774274235997722E-3</v>
      </c>
      <c r="M3" s="18">
        <f t="shared" si="7"/>
        <v>-9.1180396566414856E-12</v>
      </c>
      <c r="N3" s="15">
        <f t="shared" si="8"/>
        <v>0.9758612468333332</v>
      </c>
      <c r="O3" s="15">
        <f t="shared" si="9"/>
        <v>-2.4434867805246056E-2</v>
      </c>
      <c r="P3" s="21">
        <v>-4.9558900000000001E-3</v>
      </c>
      <c r="Q3" s="15">
        <f t="shared" si="10"/>
        <v>0.99505637016114767</v>
      </c>
      <c r="R3" s="15">
        <f t="shared" si="11"/>
        <v>0.98927821343296019</v>
      </c>
      <c r="S3" s="15">
        <f t="shared" si="12"/>
        <v>0.97778900591385021</v>
      </c>
      <c r="T3" s="15">
        <f t="shared" si="13"/>
        <v>-2.2461372597008256E-2</v>
      </c>
      <c r="U3" s="15">
        <v>0.98838627257418266</v>
      </c>
      <c r="V3" s="15">
        <f t="shared" ref="V3:V6" si="18">1-U3</f>
        <v>1.1613727425817344E-2</v>
      </c>
      <c r="W3" s="15">
        <f t="shared" si="14"/>
        <v>5.806863712908672E-3</v>
      </c>
      <c r="X3" s="18">
        <f t="shared" si="15"/>
        <v>0.19754438315616932</v>
      </c>
      <c r="Y3" s="18">
        <f t="shared" si="16"/>
        <v>8.0765536526213584</v>
      </c>
      <c r="Z3" s="19">
        <f t="shared" si="17"/>
        <v>2.3227454851634688E-2</v>
      </c>
    </row>
    <row r="4" spans="1:26" x14ac:dyDescent="0.25">
      <c r="A4" s="38"/>
      <c r="B4" s="39"/>
      <c r="C4" s="15">
        <v>280.3</v>
      </c>
      <c r="D4" s="15">
        <f t="shared" si="0"/>
        <v>63.4</v>
      </c>
      <c r="E4" s="15">
        <v>6.34</v>
      </c>
      <c r="F4" s="15">
        <f t="shared" si="1"/>
        <v>6340000</v>
      </c>
      <c r="G4" s="15">
        <v>281.91018849062584</v>
      </c>
      <c r="H4" s="16">
        <f t="shared" si="2"/>
        <v>1.6101884906258306</v>
      </c>
      <c r="I4" s="17">
        <f t="shared" si="3"/>
        <v>2.0377122127032579E-5</v>
      </c>
      <c r="J4" s="15">
        <f t="shared" si="4"/>
        <v>1.8468787684491346</v>
      </c>
      <c r="K4" s="15">
        <f t="shared" si="5"/>
        <v>3.5676061362825543E-3</v>
      </c>
      <c r="L4" s="15">
        <f t="shared" si="6"/>
        <v>3.5472290141555216E-3</v>
      </c>
      <c r="M4" s="18">
        <f t="shared" si="7"/>
        <v>-1.3027978695845377E-10</v>
      </c>
      <c r="N4" s="15">
        <f t="shared" si="8"/>
        <v>0.97790442793956411</v>
      </c>
      <c r="O4" s="15">
        <f t="shared" si="9"/>
        <v>-2.2343335665605875E-2</v>
      </c>
      <c r="P4" s="21">
        <v>-4.8391199999999997E-3</v>
      </c>
      <c r="Q4" s="15">
        <f t="shared" si="10"/>
        <v>0.99517256967766821</v>
      </c>
      <c r="R4" s="15">
        <f t="shared" si="11"/>
        <v>0.98939373819472487</v>
      </c>
      <c r="S4" s="15">
        <f t="shared" si="12"/>
        <v>0.97790318900252082</v>
      </c>
      <c r="T4" s="15">
        <f t="shared" si="13"/>
        <v>-2.2344602597008083E-2</v>
      </c>
      <c r="U4" s="15">
        <v>0.98838627257418266</v>
      </c>
      <c r="V4" s="15">
        <f t="shared" si="18"/>
        <v>1.1613727425817344E-2</v>
      </c>
      <c r="W4" s="15">
        <f t="shared" si="14"/>
        <v>5.806863712908672E-3</v>
      </c>
      <c r="X4" s="18">
        <f t="shared" si="15"/>
        <v>1.26693059965097E-4</v>
      </c>
      <c r="Y4" s="18">
        <f t="shared" si="16"/>
        <v>5.6702876471521864E-3</v>
      </c>
      <c r="Z4" s="19">
        <f t="shared" si="17"/>
        <v>2.3227454851634688E-2</v>
      </c>
    </row>
    <row r="5" spans="1:26" x14ac:dyDescent="0.25">
      <c r="A5" s="38"/>
      <c r="B5" s="39"/>
      <c r="C5" s="15">
        <v>282.7</v>
      </c>
      <c r="D5" s="15">
        <f t="shared" si="0"/>
        <v>83.800000000000011</v>
      </c>
      <c r="E5" s="15">
        <v>8.3800000000000008</v>
      </c>
      <c r="F5" s="15">
        <f t="shared" si="1"/>
        <v>8380000.0000000009</v>
      </c>
      <c r="G5" s="15">
        <v>284.4529507786707</v>
      </c>
      <c r="H5" s="16">
        <f t="shared" si="2"/>
        <v>1.7529507786707086</v>
      </c>
      <c r="I5" s="17">
        <f t="shared" si="3"/>
        <v>2.1798844323329937E-5</v>
      </c>
      <c r="J5" s="15">
        <f t="shared" si="4"/>
        <v>2.1258479144939919</v>
      </c>
      <c r="K5" s="15">
        <f t="shared" si="5"/>
        <v>3.5373187124159888E-3</v>
      </c>
      <c r="L5" s="15">
        <f t="shared" si="6"/>
        <v>3.5155198680926589E-3</v>
      </c>
      <c r="M5" s="18">
        <f t="shared" si="7"/>
        <v>-5.9124261042597936E-11</v>
      </c>
      <c r="N5" s="15">
        <f t="shared" si="8"/>
        <v>0.97638115456901764</v>
      </c>
      <c r="O5" s="15">
        <f t="shared" si="9"/>
        <v>-2.3902241582598641E-2</v>
      </c>
      <c r="P5" s="21">
        <v>-4.7299200000000003E-3</v>
      </c>
      <c r="Q5" s="15">
        <f t="shared" si="10"/>
        <v>0.99528124845603028</v>
      </c>
      <c r="R5" s="15">
        <f t="shared" si="11"/>
        <v>0.98950178589023241</v>
      </c>
      <c r="S5" s="15">
        <f t="shared" si="12"/>
        <v>0.97800998186154375</v>
      </c>
      <c r="T5" s="15">
        <f t="shared" si="13"/>
        <v>-2.2235402597008212E-2</v>
      </c>
      <c r="U5" s="15">
        <v>0.98838627257418266</v>
      </c>
      <c r="V5" s="15">
        <f t="shared" si="18"/>
        <v>1.1613727425817344E-2</v>
      </c>
      <c r="W5" s="15">
        <f t="shared" si="14"/>
        <v>5.806863712908672E-3</v>
      </c>
      <c r="X5" s="18">
        <f t="shared" si="15"/>
        <v>0.1668228933858408</v>
      </c>
      <c r="Y5" s="18">
        <f t="shared" si="16"/>
        <v>6.9735676456551445</v>
      </c>
      <c r="Z5" s="19">
        <f t="shared" si="17"/>
        <v>2.3227454851634688E-2</v>
      </c>
    </row>
    <row r="6" spans="1:26" x14ac:dyDescent="0.25">
      <c r="A6" s="38"/>
      <c r="B6" s="39"/>
      <c r="C6" s="15">
        <v>286.60000000000002</v>
      </c>
      <c r="D6" s="15">
        <f t="shared" si="0"/>
        <v>130.80000000000001</v>
      </c>
      <c r="E6" s="15">
        <v>13.08</v>
      </c>
      <c r="F6" s="15">
        <f t="shared" si="1"/>
        <v>13080000</v>
      </c>
      <c r="G6" s="15">
        <v>288.27077085642293</v>
      </c>
      <c r="H6" s="16">
        <f t="shared" si="2"/>
        <v>1.6707708564229051</v>
      </c>
      <c r="I6" s="17">
        <f t="shared" si="3"/>
        <v>2.0222744536590092E-5</v>
      </c>
      <c r="J6" s="15">
        <f t="shared" si="4"/>
        <v>2.5710843460290524</v>
      </c>
      <c r="K6" s="15">
        <f t="shared" si="5"/>
        <v>3.489183531053733E-3</v>
      </c>
      <c r="L6" s="15">
        <f t="shared" si="6"/>
        <v>3.4689607865171432E-3</v>
      </c>
      <c r="M6" s="18">
        <f t="shared" si="7"/>
        <v>1.042561592612401E-10</v>
      </c>
      <c r="N6" s="15">
        <f t="shared" si="8"/>
        <v>0.97806997542565932</v>
      </c>
      <c r="O6" s="15">
        <f t="shared" si="9"/>
        <v>-2.2174061991875094E-2</v>
      </c>
      <c r="P6" s="21">
        <v>-4.5584400000000004E-3</v>
      </c>
      <c r="Q6" s="15">
        <f t="shared" si="10"/>
        <v>0.99545193391866882</v>
      </c>
      <c r="R6" s="15">
        <f t="shared" si="11"/>
        <v>0.98967148020565165</v>
      </c>
      <c r="S6" s="15">
        <f t="shared" si="12"/>
        <v>0.97817770539343807</v>
      </c>
      <c r="T6" s="15">
        <f t="shared" si="13"/>
        <v>-2.2063922597008141E-2</v>
      </c>
      <c r="U6" s="15">
        <v>0.98838627257418266</v>
      </c>
      <c r="V6" s="15">
        <f t="shared" si="18"/>
        <v>1.1613727425817344E-2</v>
      </c>
      <c r="W6" s="15">
        <f t="shared" si="14"/>
        <v>5.806863712908672E-3</v>
      </c>
      <c r="X6" s="18">
        <f t="shared" si="15"/>
        <v>1.1014546043279004E-2</v>
      </c>
      <c r="Y6" s="18">
        <f t="shared" si="16"/>
        <v>0.49670373839177728</v>
      </c>
      <c r="Z6" s="19">
        <f t="shared" si="17"/>
        <v>2.3227454851634688E-2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95ECF-5DE1-436E-958D-EECA4C3B9100}">
  <dimension ref="A1:Z7"/>
  <sheetViews>
    <sheetView workbookViewId="0">
      <selection activeCell="I1" sqref="I1"/>
    </sheetView>
  </sheetViews>
  <sheetFormatPr defaultRowHeight="15" x14ac:dyDescent="0.25"/>
  <cols>
    <col min="1" max="1" width="16.140625" bestFit="1" customWidth="1"/>
    <col min="2" max="2" width="20.85546875" bestFit="1" customWidth="1"/>
    <col min="3" max="3" width="6" bestFit="1" customWidth="1"/>
    <col min="4" max="4" width="6.7109375" bestFit="1" customWidth="1"/>
    <col min="5" max="5" width="7.140625" bestFit="1" customWidth="1"/>
    <col min="6" max="6" width="9" bestFit="1" customWidth="1"/>
    <col min="7" max="7" width="12" bestFit="1" customWidth="1"/>
    <col min="8" max="8" width="6.5703125" bestFit="1" customWidth="1"/>
    <col min="9" max="9" width="12.140625" bestFit="1" customWidth="1"/>
    <col min="10" max="12" width="12" bestFit="1" customWidth="1"/>
    <col min="13" max="13" width="4.5703125" bestFit="1" customWidth="1"/>
    <col min="14" max="14" width="12" bestFit="1" customWidth="1"/>
    <col min="15" max="15" width="12.7109375" bestFit="1" customWidth="1"/>
    <col min="16" max="16" width="14.28515625" bestFit="1" customWidth="1"/>
    <col min="17" max="17" width="14.140625" bestFit="1" customWidth="1"/>
    <col min="18" max="18" width="12" bestFit="1" customWidth="1"/>
    <col min="19" max="19" width="14.140625" bestFit="1" customWidth="1"/>
    <col min="20" max="20" width="12.7109375" bestFit="1" customWidth="1"/>
    <col min="21" max="23" width="12" bestFit="1" customWidth="1"/>
    <col min="24" max="24" width="11.28515625" customWidth="1"/>
    <col min="25" max="25" width="11.5703125" customWidth="1"/>
  </cols>
  <sheetData>
    <row r="1" spans="1:26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55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4" t="s">
        <v>16</v>
      </c>
      <c r="S1" s="1" t="s">
        <v>17</v>
      </c>
      <c r="T1" s="4" t="s">
        <v>18</v>
      </c>
      <c r="U1" s="1" t="s">
        <v>19</v>
      </c>
      <c r="V1" s="1" t="s">
        <v>20</v>
      </c>
      <c r="W1" s="1" t="s">
        <v>21</v>
      </c>
      <c r="X1" s="5" t="s">
        <v>22</v>
      </c>
      <c r="Y1" s="5" t="s">
        <v>23</v>
      </c>
      <c r="Z1" s="5" t="s">
        <v>24</v>
      </c>
    </row>
    <row r="2" spans="1:26" x14ac:dyDescent="0.25">
      <c r="A2" s="41" t="s">
        <v>36</v>
      </c>
      <c r="B2" s="42" t="s">
        <v>46</v>
      </c>
      <c r="C2" s="9">
        <v>274</v>
      </c>
      <c r="D2" s="9">
        <f t="shared" ref="D2:D7" si="0">E2*10</f>
        <v>30.8</v>
      </c>
      <c r="E2" s="9">
        <v>3.08</v>
      </c>
      <c r="F2" s="9">
        <f t="shared" ref="F2:F7" si="1">E2*10^6</f>
        <v>3080000</v>
      </c>
      <c r="G2" s="9">
        <v>274.62757181168411</v>
      </c>
      <c r="H2" s="30">
        <f t="shared" ref="H2:H7" si="2">G2-C2</f>
        <v>0.62757181168410625</v>
      </c>
      <c r="I2" s="9">
        <f t="shared" ref="I2:I7" si="3">H2/(G2*C2)</f>
        <v>8.3400514257554876E-6</v>
      </c>
      <c r="J2" s="9">
        <f t="shared" ref="J2:J7" si="4">LN(E2)</f>
        <v>1.1249295969854831</v>
      </c>
      <c r="K2" s="9">
        <f t="shared" ref="K2:K7" si="5">1/C2</f>
        <v>3.6496350364963502E-3</v>
      </c>
      <c r="L2" s="9">
        <f t="shared" ref="L2:L7" si="6">1/G2</f>
        <v>3.6412949850705948E-3</v>
      </c>
      <c r="M2" s="31">
        <f t="shared" ref="M2:M7" si="7">E2-10^(-4646.471 +5314653/G2 -2271392000/G2^2 +430306500000/G2^3 -30511740000000/G2^4)</f>
        <v>2.7435209659643078E-10</v>
      </c>
      <c r="N2" s="9">
        <f t="shared" ref="N2:N7" si="8">EXP(I2/(-0.000912))</f>
        <v>0.99089689322350438</v>
      </c>
      <c r="O2" s="9">
        <f t="shared" ref="O2:O7" si="9">LN(N2)</f>
        <v>-9.1447932299950439E-3</v>
      </c>
      <c r="P2" s="9">
        <v>-1.2732500000000001E-3</v>
      </c>
      <c r="Q2" s="9">
        <f>EXP(P2)</f>
        <v>0.99872756023886589</v>
      </c>
      <c r="R2" s="9">
        <f>Q2*(U2+W2)</f>
        <v>0.99572474680011047</v>
      </c>
      <c r="S2" s="9">
        <f>R2*U2</f>
        <v>0.98973717667582639</v>
      </c>
      <c r="T2" s="9">
        <f t="shared" ref="T2:T7" si="10">LN(S2)</f>
        <v>-1.0315849204277572E-2</v>
      </c>
      <c r="U2" s="9">
        <v>0.99398672158794299</v>
      </c>
      <c r="V2" s="9">
        <f>1-U2</f>
        <v>6.0132784120570104E-3</v>
      </c>
      <c r="W2" s="9">
        <f>V2/2</f>
        <v>3.0066392060285052E-3</v>
      </c>
      <c r="X2" s="31">
        <f t="shared" ref="X2:X7" si="11">100*ABS(S2-N2)/N2</f>
        <v>0.11703705558156477</v>
      </c>
      <c r="Y2" s="31">
        <f t="shared" ref="Y2:Y7" si="12">100*ABS((T2-O2)/O2)</f>
        <v>12.805712986942661</v>
      </c>
      <c r="Z2" s="32">
        <f t="shared" ref="Z2:Z7" si="13">2*V2</f>
        <v>1.2026556824114021E-2</v>
      </c>
    </row>
    <row r="3" spans="1:26" x14ac:dyDescent="0.25">
      <c r="A3" s="41"/>
      <c r="B3" s="42"/>
      <c r="C3" s="9">
        <v>278.3</v>
      </c>
      <c r="D3" s="9">
        <f t="shared" si="0"/>
        <v>46.7</v>
      </c>
      <c r="E3" s="9">
        <v>4.67</v>
      </c>
      <c r="F3" s="9">
        <f t="shared" si="1"/>
        <v>4670000</v>
      </c>
      <c r="G3" s="9">
        <v>278.95222625459354</v>
      </c>
      <c r="H3" s="30">
        <f t="shared" si="2"/>
        <v>0.65222625459352912</v>
      </c>
      <c r="I3" s="9">
        <f t="shared" si="3"/>
        <v>8.4014691833169077E-6</v>
      </c>
      <c r="J3" s="9">
        <f t="shared" si="4"/>
        <v>1.5411590716808059</v>
      </c>
      <c r="K3" s="9">
        <f t="shared" si="5"/>
        <v>3.5932446999640674E-3</v>
      </c>
      <c r="L3" s="9">
        <f t="shared" si="6"/>
        <v>3.5848432307807503E-3</v>
      </c>
      <c r="M3" s="31">
        <f t="shared" si="7"/>
        <v>-4.6938453124312218E-11</v>
      </c>
      <c r="N3" s="9">
        <f t="shared" si="8"/>
        <v>0.99083016447792494</v>
      </c>
      <c r="O3" s="9">
        <f t="shared" si="9"/>
        <v>-9.212137262408937E-3</v>
      </c>
      <c r="P3" s="9">
        <v>-1.2169500000000001E-3</v>
      </c>
      <c r="Q3" s="9">
        <f t="shared" ref="Q3:Q7" si="14">EXP(P3)</f>
        <v>0.99878379018336538</v>
      </c>
      <c r="R3" s="9">
        <f t="shared" ref="R3:R7" si="15">Q3*(U3+W3)</f>
        <v>0.99578080768145427</v>
      </c>
      <c r="S3" s="9">
        <f t="shared" ref="S3:S7" si="16">R3*U3</f>
        <v>0.98979290044748258</v>
      </c>
      <c r="T3" s="9">
        <f t="shared" si="10"/>
        <v>-1.0259549204277685E-2</v>
      </c>
      <c r="U3" s="9">
        <v>0.99398672158794288</v>
      </c>
      <c r="V3" s="9">
        <f t="shared" ref="V3:V7" si="17">1-U3</f>
        <v>6.0132784120571214E-3</v>
      </c>
      <c r="W3" s="9">
        <f t="shared" ref="W3:W7" si="18">V3/2</f>
        <v>3.0066392060285607E-3</v>
      </c>
      <c r="X3" s="31">
        <f t="shared" si="11"/>
        <v>0.10468635974449712</v>
      </c>
      <c r="Y3" s="31">
        <f t="shared" si="12"/>
        <v>11.369912453897301</v>
      </c>
      <c r="Z3" s="32">
        <f t="shared" si="13"/>
        <v>1.2026556824114243E-2</v>
      </c>
    </row>
    <row r="4" spans="1:26" x14ac:dyDescent="0.25">
      <c r="A4" s="41"/>
      <c r="B4" s="42"/>
      <c r="C4" s="9">
        <v>281.10000000000002</v>
      </c>
      <c r="D4" s="9">
        <f t="shared" si="0"/>
        <v>62.5</v>
      </c>
      <c r="E4" s="9">
        <v>6.25</v>
      </c>
      <c r="F4" s="9">
        <f t="shared" si="1"/>
        <v>6250000</v>
      </c>
      <c r="G4" s="9">
        <v>281.77605575916334</v>
      </c>
      <c r="H4" s="30">
        <f t="shared" si="2"/>
        <v>0.67605575916331873</v>
      </c>
      <c r="I4" s="9">
        <f t="shared" si="3"/>
        <v>8.5352763208011372E-6</v>
      </c>
      <c r="J4" s="9">
        <f t="shared" si="4"/>
        <v>1.8325814637483102</v>
      </c>
      <c r="K4" s="9">
        <f t="shared" si="5"/>
        <v>3.557452863749555E-3</v>
      </c>
      <c r="L4" s="9">
        <f t="shared" si="6"/>
        <v>3.548917587428754E-3</v>
      </c>
      <c r="M4" s="31">
        <f t="shared" si="7"/>
        <v>-3.4354741274000844E-11</v>
      </c>
      <c r="N4" s="9">
        <f t="shared" si="8"/>
        <v>0.99068480217250066</v>
      </c>
      <c r="O4" s="9">
        <f t="shared" si="9"/>
        <v>-9.3588556149134961E-3</v>
      </c>
      <c r="P4" s="9">
        <v>-1.18151E-3</v>
      </c>
      <c r="Q4" s="9">
        <f t="shared" si="14"/>
        <v>0.99881918770812994</v>
      </c>
      <c r="R4" s="9">
        <f t="shared" si="15"/>
        <v>0.99581609877863297</v>
      </c>
      <c r="S4" s="9">
        <f t="shared" si="16"/>
        <v>0.98982797932946853</v>
      </c>
      <c r="T4" s="9">
        <f t="shared" si="10"/>
        <v>-1.022410920427771E-2</v>
      </c>
      <c r="U4" s="9">
        <v>0.99398672158794288</v>
      </c>
      <c r="V4" s="9">
        <f t="shared" si="17"/>
        <v>6.0132784120571214E-3</v>
      </c>
      <c r="W4" s="9">
        <f t="shared" si="18"/>
        <v>3.0066392060285607E-3</v>
      </c>
      <c r="X4" s="31">
        <f t="shared" si="11"/>
        <v>8.6487936541791335E-2</v>
      </c>
      <c r="Y4" s="31">
        <f t="shared" si="12"/>
        <v>9.2452926401110105</v>
      </c>
      <c r="Z4" s="32">
        <f t="shared" si="13"/>
        <v>1.2026556824114243E-2</v>
      </c>
    </row>
    <row r="5" spans="1:26" x14ac:dyDescent="0.25">
      <c r="A5" s="41"/>
      <c r="B5" s="42"/>
      <c r="C5" s="9">
        <v>283.8</v>
      </c>
      <c r="D5" s="9">
        <f t="shared" si="0"/>
        <v>82.100000000000009</v>
      </c>
      <c r="E5" s="9">
        <v>8.2100000000000009</v>
      </c>
      <c r="F5" s="9">
        <f t="shared" si="1"/>
        <v>8210000.0000000009</v>
      </c>
      <c r="G5" s="9">
        <v>284.27065570977089</v>
      </c>
      <c r="H5" s="30">
        <f t="shared" si="2"/>
        <v>0.470655709770881</v>
      </c>
      <c r="I5" s="9">
        <f t="shared" si="3"/>
        <v>5.8338990435385446E-6</v>
      </c>
      <c r="J5" s="9">
        <f t="shared" si="4"/>
        <v>2.1053529234643369</v>
      </c>
      <c r="K5" s="9">
        <f t="shared" si="5"/>
        <v>3.5236081747709652E-3</v>
      </c>
      <c r="L5" s="9">
        <f t="shared" si="6"/>
        <v>3.517774275727427E-3</v>
      </c>
      <c r="M5" s="31">
        <f t="shared" si="7"/>
        <v>-6.4591887394271907E-11</v>
      </c>
      <c r="N5" s="9">
        <f t="shared" si="8"/>
        <v>0.9936235969649051</v>
      </c>
      <c r="O5" s="9">
        <f t="shared" si="9"/>
        <v>-6.3968191266869576E-3</v>
      </c>
      <c r="P5" s="9">
        <v>-1.1482300000000001E-3</v>
      </c>
      <c r="Q5" s="9">
        <f t="shared" si="14"/>
        <v>0.99885242896382831</v>
      </c>
      <c r="R5" s="9">
        <f t="shared" si="15"/>
        <v>0.99584924008986875</v>
      </c>
      <c r="S5" s="9">
        <f t="shared" si="16"/>
        <v>0.98986092135277282</v>
      </c>
      <c r="T5" s="9">
        <f t="shared" si="10"/>
        <v>-1.0190829204277739E-2</v>
      </c>
      <c r="U5" s="9">
        <v>0.99398672158794288</v>
      </c>
      <c r="V5" s="9">
        <f t="shared" si="17"/>
        <v>6.0132784120571214E-3</v>
      </c>
      <c r="W5" s="9">
        <f t="shared" si="18"/>
        <v>3.0066392060285607E-3</v>
      </c>
      <c r="X5" s="31">
        <f t="shared" si="11"/>
        <v>0.37868219148837107</v>
      </c>
      <c r="Y5" s="31">
        <f t="shared" si="12"/>
        <v>59.310885651940822</v>
      </c>
      <c r="Z5" s="32">
        <f t="shared" si="13"/>
        <v>1.2026556824114243E-2</v>
      </c>
    </row>
    <row r="6" spans="1:26" x14ac:dyDescent="0.25">
      <c r="A6" s="41"/>
      <c r="B6" s="42"/>
      <c r="C6" s="9">
        <v>287.10000000000002</v>
      </c>
      <c r="D6" s="9">
        <f t="shared" si="0"/>
        <v>121.19999999999999</v>
      </c>
      <c r="E6" s="9">
        <v>12.12</v>
      </c>
      <c r="F6" s="9">
        <f t="shared" si="1"/>
        <v>12120000</v>
      </c>
      <c r="G6" s="9">
        <v>287.63392004946803</v>
      </c>
      <c r="H6" s="30">
        <f t="shared" si="2"/>
        <v>0.53392004946800853</v>
      </c>
      <c r="I6" s="9">
        <f t="shared" si="3"/>
        <v>6.4655122204864714E-6</v>
      </c>
      <c r="J6" s="9">
        <f t="shared" si="4"/>
        <v>2.4948569806411682</v>
      </c>
      <c r="K6" s="9">
        <f t="shared" si="5"/>
        <v>3.4831069313827931E-3</v>
      </c>
      <c r="L6" s="9">
        <f t="shared" si="6"/>
        <v>3.4766414191623068E-3</v>
      </c>
      <c r="M6" s="31">
        <f t="shared" si="7"/>
        <v>-4.7267079139601265E-11</v>
      </c>
      <c r="N6" s="9">
        <f t="shared" si="8"/>
        <v>0.99293569292207096</v>
      </c>
      <c r="O6" s="9">
        <f t="shared" si="9"/>
        <v>-7.0893774347439327E-3</v>
      </c>
      <c r="P6" s="9">
        <v>-1.10873E-3</v>
      </c>
      <c r="Q6" s="9">
        <f t="shared" si="14"/>
        <v>0.99889188441401244</v>
      </c>
      <c r="R6" s="9">
        <f t="shared" si="15"/>
        <v>0.99588857691174948</v>
      </c>
      <c r="S6" s="9">
        <f t="shared" si="16"/>
        <v>0.98990002163139179</v>
      </c>
      <c r="T6" s="9">
        <f t="shared" si="10"/>
        <v>-1.0151329204277616E-2</v>
      </c>
      <c r="U6" s="9">
        <v>0.99398672158794288</v>
      </c>
      <c r="V6" s="9">
        <f t="shared" si="17"/>
        <v>6.0132784120571214E-3</v>
      </c>
      <c r="W6" s="9">
        <f t="shared" si="18"/>
        <v>3.0066392060285607E-3</v>
      </c>
      <c r="X6" s="31">
        <f t="shared" si="11"/>
        <v>0.30572687761335365</v>
      </c>
      <c r="Y6" s="31">
        <f t="shared" si="12"/>
        <v>43.190700420710229</v>
      </c>
      <c r="Z6" s="32">
        <f t="shared" si="13"/>
        <v>1.2026556824114243E-2</v>
      </c>
    </row>
    <row r="7" spans="1:26" x14ac:dyDescent="0.25">
      <c r="A7" s="41"/>
      <c r="B7" s="42"/>
      <c r="C7" s="9">
        <v>289.7</v>
      </c>
      <c r="D7" s="9">
        <f t="shared" si="0"/>
        <v>161.20000000000002</v>
      </c>
      <c r="E7" s="9">
        <v>16.12</v>
      </c>
      <c r="F7" s="9">
        <f t="shared" si="1"/>
        <v>16120000.000000002</v>
      </c>
      <c r="G7" s="9">
        <v>289.98992340293336</v>
      </c>
      <c r="H7" s="30">
        <f t="shared" si="2"/>
        <v>0.28992340293336838</v>
      </c>
      <c r="I7" s="9">
        <f t="shared" si="3"/>
        <v>3.4510549226783417E-6</v>
      </c>
      <c r="J7" s="9">
        <f t="shared" si="4"/>
        <v>2.7800607370784824</v>
      </c>
      <c r="K7" s="9">
        <f t="shared" si="5"/>
        <v>3.4518467380048328E-3</v>
      </c>
      <c r="L7" s="9">
        <f t="shared" si="6"/>
        <v>3.4483956830821546E-3</v>
      </c>
      <c r="M7" s="31">
        <f t="shared" si="7"/>
        <v>1.5023715604911558E-10</v>
      </c>
      <c r="N7" s="9">
        <f t="shared" si="8"/>
        <v>0.9962230990502533</v>
      </c>
      <c r="O7" s="9">
        <f t="shared" si="9"/>
        <v>-3.7840514503052372E-3</v>
      </c>
      <c r="P7" s="9">
        <v>-1.0785E-3</v>
      </c>
      <c r="Q7" s="9">
        <f t="shared" si="14"/>
        <v>0.99892208137210292</v>
      </c>
      <c r="R7" s="9">
        <f t="shared" si="15"/>
        <v>0.99591868307848186</v>
      </c>
      <c r="S7" s="9">
        <f t="shared" si="16"/>
        <v>0.9899299467613617</v>
      </c>
      <c r="T7" s="9">
        <f t="shared" si="10"/>
        <v>-1.0121099204277685E-2</v>
      </c>
      <c r="U7" s="9">
        <v>0.99398672158794288</v>
      </c>
      <c r="V7" s="9">
        <f t="shared" si="17"/>
        <v>6.0132784120571214E-3</v>
      </c>
      <c r="W7" s="9">
        <f t="shared" si="18"/>
        <v>3.0066392060285607E-3</v>
      </c>
      <c r="X7" s="31">
        <f t="shared" si="11"/>
        <v>0.63170110137891422</v>
      </c>
      <c r="Y7" s="31">
        <f t="shared" si="12"/>
        <v>167.46727250395273</v>
      </c>
      <c r="Z7" s="32">
        <f t="shared" si="13"/>
        <v>1.2026556824114243E-2</v>
      </c>
    </row>
  </sheetData>
  <mergeCells count="2">
    <mergeCell ref="A2:A7"/>
    <mergeCell ref="B2:B7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07AE0-93B0-47F2-BEC6-681B56B5820F}">
  <dimension ref="A1:Z6"/>
  <sheetViews>
    <sheetView workbookViewId="0">
      <selection activeCell="I1" sqref="I1"/>
    </sheetView>
  </sheetViews>
  <sheetFormatPr defaultRowHeight="15" x14ac:dyDescent="0.25"/>
  <cols>
    <col min="1" max="1" width="16.140625" bestFit="1" customWidth="1"/>
    <col min="2" max="2" width="20.85546875" bestFit="1" customWidth="1"/>
    <col min="3" max="3" width="6" bestFit="1" customWidth="1"/>
    <col min="4" max="4" width="6.7109375" bestFit="1" customWidth="1"/>
    <col min="5" max="5" width="7.140625" bestFit="1" customWidth="1"/>
    <col min="6" max="6" width="9" bestFit="1" customWidth="1"/>
    <col min="7" max="7" width="12" bestFit="1" customWidth="1"/>
    <col min="8" max="8" width="6.5703125" bestFit="1" customWidth="1"/>
    <col min="9" max="9" width="12.140625" bestFit="1" customWidth="1"/>
    <col min="10" max="12" width="12" bestFit="1" customWidth="1"/>
    <col min="13" max="13" width="4.5703125" bestFit="1" customWidth="1"/>
    <col min="14" max="14" width="12" bestFit="1" customWidth="1"/>
    <col min="15" max="15" width="12.7109375" bestFit="1" customWidth="1"/>
    <col min="16" max="16" width="14.28515625" bestFit="1" customWidth="1"/>
    <col min="17" max="17" width="14.140625" bestFit="1" customWidth="1"/>
    <col min="18" max="18" width="12" bestFit="1" customWidth="1"/>
    <col min="19" max="19" width="14.140625" bestFit="1" customWidth="1"/>
    <col min="20" max="20" width="12.7109375" bestFit="1" customWidth="1"/>
    <col min="21" max="23" width="12" bestFit="1" customWidth="1"/>
    <col min="24" max="24" width="11.28515625" customWidth="1"/>
    <col min="25" max="25" width="11.5703125" customWidth="1"/>
  </cols>
  <sheetData>
    <row r="1" spans="1:26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55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4" t="s">
        <v>16</v>
      </c>
      <c r="S1" s="1" t="s">
        <v>17</v>
      </c>
      <c r="T1" s="4" t="s">
        <v>18</v>
      </c>
      <c r="U1" s="1" t="s">
        <v>19</v>
      </c>
      <c r="V1" s="1" t="s">
        <v>20</v>
      </c>
      <c r="W1" s="1" t="s">
        <v>21</v>
      </c>
      <c r="X1" s="5" t="s">
        <v>22</v>
      </c>
      <c r="Y1" s="5" t="s">
        <v>23</v>
      </c>
      <c r="Z1" s="5" t="s">
        <v>24</v>
      </c>
    </row>
    <row r="2" spans="1:26" x14ac:dyDescent="0.25">
      <c r="A2" s="43" t="s">
        <v>36</v>
      </c>
      <c r="B2" s="44" t="s">
        <v>47</v>
      </c>
      <c r="C2" s="17">
        <v>274.8</v>
      </c>
      <c r="D2" s="17">
        <f t="shared" ref="D2:D3" si="0">E2*10</f>
        <v>35</v>
      </c>
      <c r="E2" s="17">
        <v>3.5</v>
      </c>
      <c r="F2" s="17">
        <f t="shared" ref="F2:F6" si="1">E2*10^6</f>
        <v>3500000</v>
      </c>
      <c r="G2" s="17">
        <v>275.98747179049917</v>
      </c>
      <c r="H2" s="33">
        <f t="shared" ref="H2:H6" si="2">G2-C2</f>
        <v>1.1874717904991599</v>
      </c>
      <c r="I2" s="17">
        <f t="shared" ref="I2:I6" si="3">H2/(G2*C2)</f>
        <v>1.5657311967871166E-5</v>
      </c>
      <c r="J2" s="17">
        <f t="shared" ref="J2:J6" si="4">LN(E2)</f>
        <v>1.2527629684953681</v>
      </c>
      <c r="K2" s="17">
        <f t="shared" ref="K2:K6" si="5">1/C2</f>
        <v>3.6390101892285298E-3</v>
      </c>
      <c r="L2" s="17">
        <f t="shared" ref="L2:L6" si="6">1/G2</f>
        <v>3.6233528772606585E-3</v>
      </c>
      <c r="M2" s="34">
        <f t="shared" ref="M2:M6" si="7">E2-10^(-4646.471 +5314653/G2 -2271392000/G2^2 +430306500000/G2^3 -30511740000000/G2^4)</f>
        <v>4.7470027908502743E-11</v>
      </c>
      <c r="N2" s="17">
        <f t="shared" ref="N2:N6" si="8">EXP(I2/(-0.000912))</f>
        <v>0.9829784269324483</v>
      </c>
      <c r="O2" s="17">
        <f t="shared" ref="O2:O6" si="9">LN(N2)</f>
        <v>-1.7168105227928866E-2</v>
      </c>
      <c r="P2" s="17">
        <v>-4.3593700000000004E-3</v>
      </c>
      <c r="Q2" s="17">
        <f t="shared" ref="Q2:Q6" si="10">EXP(P2)</f>
        <v>0.99565011826077798</v>
      </c>
      <c r="R2" s="17">
        <f t="shared" ref="R2:R6" si="11">Q2*(U2+W2)</f>
        <v>0.9899662105239464</v>
      </c>
      <c r="S2" s="17">
        <f t="shared" ref="S2:S6" si="12">R2*U2</f>
        <v>0.97866329095411198</v>
      </c>
      <c r="T2" s="17">
        <f t="shared" ref="T2:T6" si="13">LN(S2)</f>
        <v>-2.1567627219358891E-2</v>
      </c>
      <c r="U2" s="17">
        <v>0.98858251983787171</v>
      </c>
      <c r="V2" s="17">
        <f t="shared" ref="V2:V6" si="14">1-U2</f>
        <v>1.1417480162128291E-2</v>
      </c>
      <c r="W2" s="17">
        <f t="shared" ref="W2:W6" si="15">V2/2</f>
        <v>5.7087400810641453E-3</v>
      </c>
      <c r="X2" s="34">
        <f t="shared" ref="X2:X6" si="16">100*ABS(S2-N2)/N2</f>
        <v>0.43898582716636453</v>
      </c>
      <c r="Y2" s="34">
        <f t="shared" ref="Y2:Y6" si="17">100*ABS((T2-O2)/O2)</f>
        <v>25.626135983095764</v>
      </c>
      <c r="Z2" s="35">
        <f t="shared" ref="Z2:Z6" si="18">2*V2</f>
        <v>2.2834960324256581E-2</v>
      </c>
    </row>
    <row r="3" spans="1:26" x14ac:dyDescent="0.25">
      <c r="A3" s="43"/>
      <c r="B3" s="44"/>
      <c r="C3" s="17">
        <v>278.3</v>
      </c>
      <c r="D3" s="17">
        <f t="shared" si="0"/>
        <v>49.1</v>
      </c>
      <c r="E3" s="17">
        <v>4.91</v>
      </c>
      <c r="F3" s="17">
        <f t="shared" si="1"/>
        <v>4910000</v>
      </c>
      <c r="G3" s="17">
        <v>279.45032960230276</v>
      </c>
      <c r="H3" s="33">
        <f t="shared" si="2"/>
        <v>1.1503296023027474</v>
      </c>
      <c r="I3" s="17">
        <f t="shared" si="3"/>
        <v>1.4791235897157659E-5</v>
      </c>
      <c r="J3" s="17">
        <f t="shared" si="4"/>
        <v>1.5912739418064292</v>
      </c>
      <c r="K3" s="17">
        <f t="shared" si="5"/>
        <v>3.5932446999640674E-3</v>
      </c>
      <c r="L3" s="17">
        <f t="shared" si="6"/>
        <v>3.5784534640669096E-3</v>
      </c>
      <c r="M3" s="34">
        <f t="shared" si="7"/>
        <v>8.2176931925914687E-11</v>
      </c>
      <c r="N3" s="17">
        <f t="shared" si="8"/>
        <v>0.98391235067596461</v>
      </c>
      <c r="O3" s="17">
        <f t="shared" si="9"/>
        <v>-1.621846041355008E-2</v>
      </c>
      <c r="P3" s="17">
        <v>-4.1996200000000003E-3</v>
      </c>
      <c r="Q3" s="17">
        <f t="shared" si="10"/>
        <v>0.99580918607237334</v>
      </c>
      <c r="R3" s="17">
        <f t="shared" si="11"/>
        <v>0.99012437025875011</v>
      </c>
      <c r="S3" s="17">
        <f t="shared" si="12"/>
        <v>0.97881964490328111</v>
      </c>
      <c r="T3" s="17">
        <f t="shared" si="13"/>
        <v>-2.1407877219358856E-2</v>
      </c>
      <c r="U3" s="17">
        <v>0.98858251983787171</v>
      </c>
      <c r="V3" s="17">
        <f t="shared" si="14"/>
        <v>1.1417480162128291E-2</v>
      </c>
      <c r="W3" s="17">
        <f t="shared" si="15"/>
        <v>5.7087400810641453E-3</v>
      </c>
      <c r="X3" s="34">
        <f t="shared" si="16"/>
        <v>0.51759750441029906</v>
      </c>
      <c r="Y3" s="34">
        <f t="shared" si="17"/>
        <v>31.996975504981723</v>
      </c>
      <c r="Z3" s="35">
        <f t="shared" si="18"/>
        <v>2.2834960324256581E-2</v>
      </c>
    </row>
    <row r="4" spans="1:26" x14ac:dyDescent="0.25">
      <c r="A4" s="43"/>
      <c r="B4" s="44"/>
      <c r="C4" s="17">
        <v>280.8</v>
      </c>
      <c r="D4" s="17">
        <f>E4*10</f>
        <v>64.3</v>
      </c>
      <c r="E4" s="17">
        <v>6.43</v>
      </c>
      <c r="F4" s="17">
        <f t="shared" si="1"/>
        <v>6430000</v>
      </c>
      <c r="G4" s="17">
        <v>282.0420452565225</v>
      </c>
      <c r="H4" s="33">
        <f t="shared" si="2"/>
        <v>1.2420452565224878</v>
      </c>
      <c r="I4" s="17">
        <f t="shared" si="3"/>
        <v>1.568290319624432E-5</v>
      </c>
      <c r="J4" s="17">
        <f t="shared" si="4"/>
        <v>1.860974538249528</v>
      </c>
      <c r="K4" s="17">
        <f t="shared" si="5"/>
        <v>3.5612535612535613E-3</v>
      </c>
      <c r="L4" s="17">
        <f t="shared" si="6"/>
        <v>3.5455706580573166E-3</v>
      </c>
      <c r="M4" s="34">
        <f t="shared" si="7"/>
        <v>-6.2803984235415555E-11</v>
      </c>
      <c r="N4" s="17">
        <f t="shared" si="8"/>
        <v>0.98295084439684255</v>
      </c>
      <c r="O4" s="17">
        <f t="shared" si="9"/>
        <v>-1.7196165785355644E-2</v>
      </c>
      <c r="P4" s="17">
        <v>-4.0887900000000001E-3</v>
      </c>
      <c r="Q4" s="17">
        <f t="shared" si="10"/>
        <v>0.99591955772059759</v>
      </c>
      <c r="R4" s="17">
        <f t="shared" si="11"/>
        <v>0.99023411182392229</v>
      </c>
      <c r="S4" s="17">
        <f t="shared" si="12"/>
        <v>0.97892813349630992</v>
      </c>
      <c r="T4" s="17">
        <f t="shared" si="13"/>
        <v>-2.1297047219359013E-2</v>
      </c>
      <c r="U4" s="17">
        <v>0.98858251983787171</v>
      </c>
      <c r="V4" s="17">
        <f t="shared" si="14"/>
        <v>1.1417480162128291E-2</v>
      </c>
      <c r="W4" s="17">
        <f t="shared" si="15"/>
        <v>5.7087400810641453E-3</v>
      </c>
      <c r="X4" s="34">
        <f t="shared" si="16"/>
        <v>0.40924843022043955</v>
      </c>
      <c r="Y4" s="34">
        <f t="shared" si="17"/>
        <v>23.847650023796021</v>
      </c>
      <c r="Z4" s="35">
        <f t="shared" si="18"/>
        <v>2.2834960324256581E-2</v>
      </c>
    </row>
    <row r="5" spans="1:26" x14ac:dyDescent="0.25">
      <c r="A5" s="43"/>
      <c r="B5" s="44"/>
      <c r="C5" s="17">
        <v>283.2</v>
      </c>
      <c r="D5" s="17">
        <f t="shared" ref="D5:D6" si="19">E5*10</f>
        <v>84</v>
      </c>
      <c r="E5" s="17">
        <v>8.4</v>
      </c>
      <c r="F5" s="17">
        <f t="shared" si="1"/>
        <v>8400000</v>
      </c>
      <c r="G5" s="17">
        <v>284.47411064064647</v>
      </c>
      <c r="H5" s="33">
        <f t="shared" si="2"/>
        <v>1.2741106406464837</v>
      </c>
      <c r="I5" s="17">
        <f t="shared" si="3"/>
        <v>1.5815070976893057E-5</v>
      </c>
      <c r="J5" s="17">
        <f t="shared" si="4"/>
        <v>2.1282317058492679</v>
      </c>
      <c r="K5" s="17">
        <f t="shared" si="5"/>
        <v>3.5310734463276836E-3</v>
      </c>
      <c r="L5" s="17">
        <f t="shared" si="6"/>
        <v>3.5152583753507907E-3</v>
      </c>
      <c r="M5" s="34">
        <f t="shared" si="7"/>
        <v>-4.3296921603541705E-11</v>
      </c>
      <c r="N5" s="17">
        <f t="shared" si="8"/>
        <v>0.98280840468369235</v>
      </c>
      <c r="O5" s="17">
        <f t="shared" si="9"/>
        <v>-1.7341086597470474E-2</v>
      </c>
      <c r="P5" s="17">
        <v>-3.9849500000000001E-3</v>
      </c>
      <c r="Q5" s="17">
        <f t="shared" si="10"/>
        <v>0.99602297937703077</v>
      </c>
      <c r="R5" s="17">
        <f t="shared" si="11"/>
        <v>0.99033694307300024</v>
      </c>
      <c r="S5" s="17">
        <f t="shared" si="12"/>
        <v>0.97902979067164153</v>
      </c>
      <c r="T5" s="17">
        <f t="shared" si="13"/>
        <v>-2.1193207219358849E-2</v>
      </c>
      <c r="U5" s="17">
        <v>0.98858251983787171</v>
      </c>
      <c r="V5" s="17">
        <f t="shared" si="14"/>
        <v>1.1417480162128291E-2</v>
      </c>
      <c r="W5" s="17">
        <f t="shared" si="15"/>
        <v>5.7087400810641453E-3</v>
      </c>
      <c r="X5" s="34">
        <f t="shared" si="16"/>
        <v>0.38447107229073091</v>
      </c>
      <c r="Y5" s="34">
        <f t="shared" si="17"/>
        <v>22.213836487329917</v>
      </c>
      <c r="Z5" s="35">
        <f t="shared" si="18"/>
        <v>2.2834960324256581E-2</v>
      </c>
    </row>
    <row r="6" spans="1:26" x14ac:dyDescent="0.25">
      <c r="A6" s="43"/>
      <c r="B6" s="44"/>
      <c r="C6" s="17">
        <v>286.8</v>
      </c>
      <c r="D6" s="17">
        <f t="shared" si="19"/>
        <v>128.69999999999999</v>
      </c>
      <c r="E6" s="17">
        <v>12.87</v>
      </c>
      <c r="F6" s="17">
        <f t="shared" si="1"/>
        <v>12870000</v>
      </c>
      <c r="G6" s="17">
        <v>288.13603346752473</v>
      </c>
      <c r="H6" s="33">
        <f t="shared" si="2"/>
        <v>1.3360334675247145</v>
      </c>
      <c r="I6" s="17">
        <f t="shared" si="3"/>
        <v>1.6167416142550442E-5</v>
      </c>
      <c r="J6" s="17">
        <f t="shared" si="4"/>
        <v>2.5548990216080352</v>
      </c>
      <c r="K6" s="17">
        <f t="shared" si="5"/>
        <v>3.4867503486750349E-3</v>
      </c>
      <c r="L6" s="17">
        <f t="shared" si="6"/>
        <v>3.4705829325324842E-3</v>
      </c>
      <c r="M6" s="34">
        <f t="shared" si="7"/>
        <v>1.1241141351092665E-10</v>
      </c>
      <c r="N6" s="17">
        <f t="shared" si="8"/>
        <v>0.98242877649753746</v>
      </c>
      <c r="O6" s="17">
        <f t="shared" si="9"/>
        <v>-1.7727429980866762E-2</v>
      </c>
      <c r="P6" s="17">
        <v>-3.8337200000000001E-3</v>
      </c>
      <c r="Q6" s="17">
        <f t="shared" si="10"/>
        <v>0.99617361932255444</v>
      </c>
      <c r="R6" s="17">
        <f t="shared" si="11"/>
        <v>0.99048672305422902</v>
      </c>
      <c r="S6" s="17">
        <f t="shared" si="12"/>
        <v>0.9791778605429059</v>
      </c>
      <c r="T6" s="17">
        <f t="shared" si="13"/>
        <v>-2.1041977219358868E-2</v>
      </c>
      <c r="U6" s="17">
        <v>0.98858251983787171</v>
      </c>
      <c r="V6" s="17">
        <f t="shared" si="14"/>
        <v>1.1417480162128291E-2</v>
      </c>
      <c r="W6" s="17">
        <f t="shared" si="15"/>
        <v>5.7087400810641453E-3</v>
      </c>
      <c r="X6" s="34">
        <f t="shared" si="16"/>
        <v>0.33090601908276962</v>
      </c>
      <c r="Y6" s="34">
        <f t="shared" si="17"/>
        <v>18.697280102471144</v>
      </c>
      <c r="Z6" s="35">
        <f t="shared" si="18"/>
        <v>2.2834960324256581E-2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8CF87-B1F1-47EE-B79E-C4C0E9ABC072}">
  <dimension ref="A1:Z6"/>
  <sheetViews>
    <sheetView workbookViewId="0">
      <selection activeCell="I1" sqref="I1"/>
    </sheetView>
  </sheetViews>
  <sheetFormatPr defaultRowHeight="15" x14ac:dyDescent="0.25"/>
  <cols>
    <col min="1" max="1" width="16.140625" bestFit="1" customWidth="1"/>
    <col min="2" max="2" width="20.85546875" bestFit="1" customWidth="1"/>
    <col min="3" max="3" width="6" bestFit="1" customWidth="1"/>
    <col min="4" max="4" width="6.7109375" bestFit="1" customWidth="1"/>
    <col min="5" max="5" width="7.140625" bestFit="1" customWidth="1"/>
    <col min="6" max="6" width="9" bestFit="1" customWidth="1"/>
    <col min="7" max="7" width="12" bestFit="1" customWidth="1"/>
    <col min="8" max="8" width="6.5703125" bestFit="1" customWidth="1"/>
    <col min="9" max="9" width="12.140625" bestFit="1" customWidth="1"/>
    <col min="10" max="12" width="12" bestFit="1" customWidth="1"/>
    <col min="13" max="13" width="4.5703125" bestFit="1" customWidth="1"/>
    <col min="14" max="14" width="12" bestFit="1" customWidth="1"/>
    <col min="15" max="15" width="12.7109375" bestFit="1" customWidth="1"/>
    <col min="16" max="16" width="14.28515625" bestFit="1" customWidth="1"/>
    <col min="17" max="17" width="14.140625" bestFit="1" customWidth="1"/>
    <col min="18" max="18" width="12" bestFit="1" customWidth="1"/>
    <col min="19" max="19" width="14.140625" bestFit="1" customWidth="1"/>
    <col min="20" max="20" width="12.7109375" bestFit="1" customWidth="1"/>
    <col min="21" max="23" width="12" bestFit="1" customWidth="1"/>
    <col min="24" max="24" width="11.28515625" customWidth="1"/>
    <col min="25" max="25" width="11.5703125" customWidth="1"/>
  </cols>
  <sheetData>
    <row r="1" spans="1:26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55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4" t="s">
        <v>16</v>
      </c>
      <c r="S1" s="1" t="s">
        <v>17</v>
      </c>
      <c r="T1" s="4" t="s">
        <v>18</v>
      </c>
      <c r="U1" s="1" t="s">
        <v>19</v>
      </c>
      <c r="V1" s="1" t="s">
        <v>20</v>
      </c>
      <c r="W1" s="1" t="s">
        <v>21</v>
      </c>
      <c r="X1" s="5" t="s">
        <v>22</v>
      </c>
      <c r="Y1" s="5" t="s">
        <v>23</v>
      </c>
      <c r="Z1" s="5" t="s">
        <v>24</v>
      </c>
    </row>
    <row r="2" spans="1:26" x14ac:dyDescent="0.25">
      <c r="A2" s="41" t="s">
        <v>36</v>
      </c>
      <c r="B2" s="42" t="s">
        <v>48</v>
      </c>
      <c r="C2" s="9">
        <v>273.7</v>
      </c>
      <c r="D2" s="9">
        <f t="shared" ref="D2:D6" si="0">E2*10</f>
        <v>35.299999999999997</v>
      </c>
      <c r="E2" s="9">
        <v>3.53</v>
      </c>
      <c r="F2" s="9">
        <f t="shared" ref="F2:F6" si="1">E2*10^6</f>
        <v>3530000</v>
      </c>
      <c r="G2" s="9">
        <v>276.07742203351057</v>
      </c>
      <c r="H2" s="30">
        <f t="shared" ref="H2:H6" si="2">G2-C2</f>
        <v>2.3774220335105838</v>
      </c>
      <c r="I2" s="9">
        <f t="shared" ref="I2:I6" si="3">H2/(G2*C2)</f>
        <v>3.1463033667843863E-5</v>
      </c>
      <c r="J2" s="9">
        <f t="shared" ref="J2:J6" si="4">LN(E2)</f>
        <v>1.2612978709452054</v>
      </c>
      <c r="K2" s="9">
        <f t="shared" ref="K2:K6" si="5">1/C2</f>
        <v>3.6536353671903546E-3</v>
      </c>
      <c r="L2" s="9">
        <f t="shared" ref="L2:L6" si="6">1/G2</f>
        <v>3.6221723335225107E-3</v>
      </c>
      <c r="M2" s="31">
        <f t="shared" ref="M2:M6" si="7">E2-10^(-4646.471 +5314653/G2 -2271392000/G2^2 +430306500000/G2^3 -30511740000000/G2^4)</f>
        <v>7.0106587202189985E-11</v>
      </c>
      <c r="N2" s="9">
        <f t="shared" ref="N2:N6" si="8">EXP(I2/(-0.000912))</f>
        <v>0.96608936332982809</v>
      </c>
      <c r="O2" s="9">
        <f t="shared" ref="O2:O6" si="9">LN(N2)</f>
        <v>-3.4498940425267403E-2</v>
      </c>
      <c r="P2" s="9">
        <v>-1.9403239999999999E-2</v>
      </c>
      <c r="Q2" s="9">
        <f t="shared" ref="Q2:Q6" si="10">EXP(P2)</f>
        <v>0.98078379123716142</v>
      </c>
      <c r="R2" s="9">
        <f t="shared" ref="R2:R6" si="11">Q2*(U2+W2)</f>
        <v>0.96836321640582468</v>
      </c>
      <c r="S2" s="9">
        <f t="shared" ref="S2:S6" si="12">R2*U2</f>
        <v>0.94383665326164601</v>
      </c>
      <c r="T2" s="9">
        <f t="shared" ref="T2:T6" si="13">LN(S2)</f>
        <v>-5.7802164608334324E-2</v>
      </c>
      <c r="U2" s="9">
        <v>0.97467214498789889</v>
      </c>
      <c r="V2" s="9">
        <f t="shared" ref="V2:V6" si="14">1-U2</f>
        <v>2.5327855012101108E-2</v>
      </c>
      <c r="W2" s="9">
        <f t="shared" ref="W2:W6" si="15">V2/2</f>
        <v>1.2663927506050554E-2</v>
      </c>
      <c r="X2" s="31">
        <f t="shared" ref="X2:X6" si="16">100*ABS(S2-N2)/N2</f>
        <v>2.303380092239447</v>
      </c>
      <c r="Y2" s="31">
        <f t="shared" ref="Y2:Y6" si="17">100*ABS((T2-O2)/O2)</f>
        <v>67.547651886721084</v>
      </c>
      <c r="Z2" s="32">
        <f t="shared" ref="Z2:Z6" si="18">2*V2</f>
        <v>5.0655710024202216E-2</v>
      </c>
    </row>
    <row r="3" spans="1:26" x14ac:dyDescent="0.25">
      <c r="A3" s="41"/>
      <c r="B3" s="42"/>
      <c r="C3" s="9">
        <v>277</v>
      </c>
      <c r="D3" s="9">
        <f t="shared" si="0"/>
        <v>49.3</v>
      </c>
      <c r="E3" s="9">
        <v>4.93</v>
      </c>
      <c r="F3" s="9">
        <f t="shared" si="1"/>
        <v>4930000</v>
      </c>
      <c r="G3" s="9">
        <v>279.49050262330042</v>
      </c>
      <c r="H3" s="30">
        <f t="shared" si="2"/>
        <v>2.4905026233004151</v>
      </c>
      <c r="I3" s="9">
        <f t="shared" si="3"/>
        <v>3.2169193998547454E-5</v>
      </c>
      <c r="J3" s="9">
        <f t="shared" si="4"/>
        <v>1.5953389880545987</v>
      </c>
      <c r="K3" s="9">
        <f t="shared" si="5"/>
        <v>3.6101083032490976E-3</v>
      </c>
      <c r="L3" s="9">
        <f t="shared" si="6"/>
        <v>3.57793910925055E-3</v>
      </c>
      <c r="M3" s="31">
        <f t="shared" si="7"/>
        <v>-3.000355519588993E-11</v>
      </c>
      <c r="N3" s="9">
        <f t="shared" si="8"/>
        <v>0.96534161120945017</v>
      </c>
      <c r="O3" s="9">
        <f t="shared" si="9"/>
        <v>-3.5273239033495045E-2</v>
      </c>
      <c r="P3" s="9">
        <v>-1.871397E-2</v>
      </c>
      <c r="Q3" s="9">
        <f t="shared" si="10"/>
        <v>0.98146004911630791</v>
      </c>
      <c r="R3" s="9">
        <f t="shared" si="11"/>
        <v>0.96903091020421417</v>
      </c>
      <c r="S3" s="9">
        <f t="shared" si="12"/>
        <v>0.94448743580831751</v>
      </c>
      <c r="T3" s="9">
        <f t="shared" si="13"/>
        <v>-5.7112894608334248E-2</v>
      </c>
      <c r="U3" s="9">
        <v>0.97467214498789889</v>
      </c>
      <c r="V3" s="9">
        <f t="shared" si="14"/>
        <v>2.5327855012101108E-2</v>
      </c>
      <c r="W3" s="9">
        <f t="shared" si="15"/>
        <v>1.2663927506050554E-2</v>
      </c>
      <c r="X3" s="31">
        <f t="shared" si="16"/>
        <v>2.1602897004517425</v>
      </c>
      <c r="Y3" s="31">
        <f t="shared" si="17"/>
        <v>61.915650995647233</v>
      </c>
      <c r="Z3" s="32">
        <f t="shared" si="18"/>
        <v>5.0655710024202216E-2</v>
      </c>
    </row>
    <row r="4" spans="1:26" x14ac:dyDescent="0.25">
      <c r="A4" s="41"/>
      <c r="B4" s="42"/>
      <c r="C4" s="9">
        <v>279.39999999999998</v>
      </c>
      <c r="D4" s="9">
        <f t="shared" si="0"/>
        <v>65</v>
      </c>
      <c r="E4" s="9">
        <v>6.5</v>
      </c>
      <c r="F4" s="9">
        <f t="shared" si="1"/>
        <v>6500000</v>
      </c>
      <c r="G4" s="9">
        <v>282.1430729496156</v>
      </c>
      <c r="H4" s="30">
        <f t="shared" si="2"/>
        <v>2.7430729496156232</v>
      </c>
      <c r="I4" s="9">
        <f t="shared" si="3"/>
        <v>3.4796980800410693E-5</v>
      </c>
      <c r="J4" s="9">
        <f t="shared" si="4"/>
        <v>1.8718021769015913</v>
      </c>
      <c r="K4" s="9">
        <f t="shared" si="5"/>
        <v>3.5790980672870442E-3</v>
      </c>
      <c r="L4" s="9">
        <f t="shared" si="6"/>
        <v>3.5443010864866331E-3</v>
      </c>
      <c r="M4" s="31">
        <f t="shared" si="7"/>
        <v>-5.120881496623042E-11</v>
      </c>
      <c r="N4" s="9">
        <f t="shared" si="8"/>
        <v>0.9625641321728704</v>
      </c>
      <c r="O4" s="9">
        <f t="shared" si="9"/>
        <v>-3.8154584210976582E-2</v>
      </c>
      <c r="P4" s="9">
        <v>-1.822696E-2</v>
      </c>
      <c r="Q4" s="9">
        <f t="shared" si="10"/>
        <v>0.98193814638445376</v>
      </c>
      <c r="R4" s="9">
        <f t="shared" si="11"/>
        <v>0.96950295288321542</v>
      </c>
      <c r="S4" s="9">
        <f t="shared" si="12"/>
        <v>0.94494752265878545</v>
      </c>
      <c r="T4" s="9">
        <f t="shared" si="13"/>
        <v>-5.6625884608334273E-2</v>
      </c>
      <c r="U4" s="9">
        <v>0.97467214498789889</v>
      </c>
      <c r="V4" s="9">
        <f t="shared" si="14"/>
        <v>2.5327855012101108E-2</v>
      </c>
      <c r="W4" s="9">
        <f t="shared" si="15"/>
        <v>1.2663927506050554E-2</v>
      </c>
      <c r="X4" s="31">
        <f t="shared" si="16"/>
        <v>1.8301751462853297</v>
      </c>
      <c r="Y4" s="31">
        <f t="shared" si="17"/>
        <v>48.411746004674676</v>
      </c>
      <c r="Z4" s="32">
        <f t="shared" si="18"/>
        <v>5.0655710024202216E-2</v>
      </c>
    </row>
    <row r="5" spans="1:26" x14ac:dyDescent="0.25">
      <c r="A5" s="41"/>
      <c r="B5" s="42"/>
      <c r="C5" s="9">
        <v>281.5</v>
      </c>
      <c r="D5" s="9">
        <f t="shared" si="0"/>
        <v>81.8</v>
      </c>
      <c r="E5" s="9">
        <v>8.18</v>
      </c>
      <c r="F5" s="9">
        <f t="shared" si="1"/>
        <v>8180000</v>
      </c>
      <c r="G5" s="9">
        <v>284.23802420817964</v>
      </c>
      <c r="H5" s="30">
        <f t="shared" si="2"/>
        <v>2.7380242081796382</v>
      </c>
      <c r="I5" s="9">
        <f t="shared" si="3"/>
        <v>3.4219740262768915E-5</v>
      </c>
      <c r="J5" s="9">
        <f t="shared" si="4"/>
        <v>2.1016921506146558</v>
      </c>
      <c r="K5" s="9">
        <f t="shared" si="5"/>
        <v>3.552397868561279E-3</v>
      </c>
      <c r="L5" s="9">
        <f t="shared" si="6"/>
        <v>3.5181781282985101E-3</v>
      </c>
      <c r="M5" s="31">
        <f t="shared" si="7"/>
        <v>-4.149214305471105E-11</v>
      </c>
      <c r="N5" s="9">
        <f t="shared" si="8"/>
        <v>0.96317356957923328</v>
      </c>
      <c r="O5" s="9">
        <f t="shared" si="9"/>
        <v>-3.752164502496589E-2</v>
      </c>
      <c r="P5" s="9">
        <v>-1.781054E-2</v>
      </c>
      <c r="Q5" s="9">
        <f t="shared" si="10"/>
        <v>0.98234713021598474</v>
      </c>
      <c r="R5" s="9">
        <f t="shared" si="11"/>
        <v>0.96990675737315279</v>
      </c>
      <c r="S5" s="9">
        <f t="shared" si="12"/>
        <v>0.94534109964714841</v>
      </c>
      <c r="T5" s="9">
        <f t="shared" si="13"/>
        <v>-5.6209464608334266E-2</v>
      </c>
      <c r="U5" s="9">
        <v>0.97467214498789889</v>
      </c>
      <c r="V5" s="9">
        <f t="shared" si="14"/>
        <v>2.5327855012101108E-2</v>
      </c>
      <c r="W5" s="9">
        <f t="shared" si="15"/>
        <v>1.2663927506050554E-2</v>
      </c>
      <c r="X5" s="31">
        <f t="shared" si="16"/>
        <v>1.8514284958914586</v>
      </c>
      <c r="Y5" s="31">
        <f t="shared" si="17"/>
        <v>49.805437823778796</v>
      </c>
      <c r="Z5" s="32">
        <f t="shared" si="18"/>
        <v>5.0655710024202216E-2</v>
      </c>
    </row>
    <row r="6" spans="1:26" x14ac:dyDescent="0.25">
      <c r="A6" s="41"/>
      <c r="B6" s="42"/>
      <c r="C6" s="9">
        <v>285.3</v>
      </c>
      <c r="D6" s="9">
        <f t="shared" si="0"/>
        <v>128.6</v>
      </c>
      <c r="E6" s="9">
        <v>12.86</v>
      </c>
      <c r="F6" s="9">
        <f t="shared" si="1"/>
        <v>12860000</v>
      </c>
      <c r="G6" s="9">
        <v>288.12955627913988</v>
      </c>
      <c r="H6" s="30">
        <f t="shared" si="2"/>
        <v>2.8295562791398652</v>
      </c>
      <c r="I6" s="9">
        <f t="shared" si="3"/>
        <v>3.4421417765731671E-5</v>
      </c>
      <c r="J6" s="9">
        <f t="shared" si="4"/>
        <v>2.5541217188094731</v>
      </c>
      <c r="K6" s="9">
        <f t="shared" si="5"/>
        <v>3.5050823694356818E-3</v>
      </c>
      <c r="L6" s="9">
        <f t="shared" si="6"/>
        <v>3.4706609516699499E-3</v>
      </c>
      <c r="M6" s="31">
        <f t="shared" si="7"/>
        <v>6.0383698041732714E-11</v>
      </c>
      <c r="N6" s="9">
        <f t="shared" si="8"/>
        <v>0.96296059922399613</v>
      </c>
      <c r="O6" s="9">
        <f t="shared" si="9"/>
        <v>-3.7742782637863716E-2</v>
      </c>
      <c r="P6" s="9">
        <v>-1.7079560000000001E-2</v>
      </c>
      <c r="Q6" s="9">
        <f t="shared" si="10"/>
        <v>0.98306546883482582</v>
      </c>
      <c r="R6" s="9">
        <f t="shared" si="11"/>
        <v>0.97061599900380002</v>
      </c>
      <c r="S6" s="9">
        <f t="shared" si="12"/>
        <v>0.94603237770860615</v>
      </c>
      <c r="T6" s="9">
        <f t="shared" si="13"/>
        <v>-5.5478484608334287E-2</v>
      </c>
      <c r="U6" s="9">
        <v>0.97467214498789889</v>
      </c>
      <c r="V6" s="9">
        <f t="shared" si="14"/>
        <v>2.5327855012101108E-2</v>
      </c>
      <c r="W6" s="9">
        <f t="shared" si="15"/>
        <v>1.2663927506050554E-2</v>
      </c>
      <c r="X6" s="31">
        <f t="shared" si="16"/>
        <v>1.7579350109476564</v>
      </c>
      <c r="Y6" s="31">
        <f t="shared" si="17"/>
        <v>46.99097610433747</v>
      </c>
      <c r="Z6" s="32">
        <f t="shared" si="18"/>
        <v>5.0655710024202216E-2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2C571-126B-44A5-BFEC-0269DBDAAB28}">
  <dimension ref="A1:Z6"/>
  <sheetViews>
    <sheetView workbookViewId="0">
      <selection activeCell="I1" sqref="I1"/>
    </sheetView>
  </sheetViews>
  <sheetFormatPr defaultRowHeight="15" x14ac:dyDescent="0.25"/>
  <cols>
    <col min="1" max="1" width="16.140625" bestFit="1" customWidth="1"/>
    <col min="2" max="2" width="20.85546875" bestFit="1" customWidth="1"/>
    <col min="3" max="3" width="6" bestFit="1" customWidth="1"/>
    <col min="4" max="4" width="6.7109375" bestFit="1" customWidth="1"/>
    <col min="5" max="5" width="7.140625" bestFit="1" customWidth="1"/>
    <col min="6" max="6" width="9" bestFit="1" customWidth="1"/>
    <col min="7" max="7" width="12" bestFit="1" customWidth="1"/>
    <col min="8" max="8" width="6.5703125" bestFit="1" customWidth="1"/>
    <col min="9" max="9" width="12.140625" bestFit="1" customWidth="1"/>
    <col min="10" max="12" width="12" bestFit="1" customWidth="1"/>
    <col min="13" max="13" width="4.5703125" bestFit="1" customWidth="1"/>
    <col min="14" max="14" width="12" bestFit="1" customWidth="1"/>
    <col min="15" max="15" width="12.7109375" bestFit="1" customWidth="1"/>
    <col min="16" max="16" width="14.28515625" bestFit="1" customWidth="1"/>
    <col min="17" max="17" width="14.140625" bestFit="1" customWidth="1"/>
    <col min="18" max="18" width="12" bestFit="1" customWidth="1"/>
    <col min="19" max="19" width="14.140625" bestFit="1" customWidth="1"/>
    <col min="20" max="20" width="12.7109375" bestFit="1" customWidth="1"/>
    <col min="21" max="23" width="12" bestFit="1" customWidth="1"/>
    <col min="24" max="24" width="11.28515625" customWidth="1"/>
    <col min="25" max="25" width="11.5703125" customWidth="1"/>
  </cols>
  <sheetData>
    <row r="1" spans="1:26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55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4" t="s">
        <v>16</v>
      </c>
      <c r="S1" s="1" t="s">
        <v>17</v>
      </c>
      <c r="T1" s="4" t="s">
        <v>18</v>
      </c>
      <c r="U1" s="1" t="s">
        <v>19</v>
      </c>
      <c r="V1" s="1" t="s">
        <v>20</v>
      </c>
      <c r="W1" s="1" t="s">
        <v>21</v>
      </c>
      <c r="X1" s="5" t="s">
        <v>22</v>
      </c>
      <c r="Y1" s="5" t="s">
        <v>23</v>
      </c>
      <c r="Z1" s="5" t="s">
        <v>24</v>
      </c>
    </row>
    <row r="2" spans="1:26" x14ac:dyDescent="0.25">
      <c r="A2" s="43" t="s">
        <v>36</v>
      </c>
      <c r="B2" s="44" t="s">
        <v>49</v>
      </c>
      <c r="C2" s="17">
        <v>271.8</v>
      </c>
      <c r="D2" s="17">
        <f>E2*10</f>
        <v>35.299999999999997</v>
      </c>
      <c r="E2" s="17">
        <v>3.53</v>
      </c>
      <c r="F2" s="17">
        <f t="shared" ref="F2:F6" si="0">E2*10^6</f>
        <v>3530000</v>
      </c>
      <c r="G2" s="17">
        <v>276.07742203286034</v>
      </c>
      <c r="H2" s="33">
        <f t="shared" ref="H2:H6" si="1">G2-C2</f>
        <v>4.2774220328603292</v>
      </c>
      <c r="I2" s="17">
        <f t="shared" ref="I2:I6" si="2">H2/(G2*C2)</f>
        <v>5.7003531075286201E-5</v>
      </c>
      <c r="J2" s="17">
        <f t="shared" ref="J2:J6" si="3">LN(E2)</f>
        <v>1.2612978709452054</v>
      </c>
      <c r="K2" s="17">
        <f t="shared" ref="K2:K6" si="4">1/C2</f>
        <v>3.6791758646063282E-3</v>
      </c>
      <c r="L2" s="17">
        <f t="shared" ref="L2:L6" si="5">1/G2</f>
        <v>3.6221723335310417E-3</v>
      </c>
      <c r="M2" s="34">
        <f t="shared" ref="M2:M6" si="6">E2-10^(-4646.471 +5314653/G2 -2271392000/G2^2 +430306500000/G2^3 -30511740000000/G2^4)</f>
        <v>2.9927393896400645E-10</v>
      </c>
      <c r="N2" s="17">
        <f t="shared" ref="N2:N6" si="7">EXP(I2/(-0.000912))</f>
        <v>0.93940942560752405</v>
      </c>
      <c r="O2" s="17">
        <f t="shared" ref="O2:O6" si="8">LN(N2)</f>
        <v>-6.250387179307694E-2</v>
      </c>
      <c r="P2" s="17">
        <v>-4.8904309999999999E-2</v>
      </c>
      <c r="Q2" s="17">
        <f t="shared" ref="Q2:Q6" si="9">EXP(P2)</f>
        <v>0.95227224827030421</v>
      </c>
      <c r="R2" s="17">
        <f t="shared" ref="R2:R6" si="10">Q2*(U2+W2)</f>
        <v>0.9319661720074226</v>
      </c>
      <c r="S2" s="17">
        <f t="shared" ref="S2:S6" si="11">R2*U2</f>
        <v>0.89222002546669743</v>
      </c>
      <c r="T2" s="17">
        <f t="shared" ref="T2:T6" si="12">LN(S2)</f>
        <v>-0.11404251149760664</v>
      </c>
      <c r="U2" s="17">
        <v>0.95735237207686052</v>
      </c>
      <c r="V2" s="17">
        <f t="shared" ref="V2:V6" si="13">1-U2</f>
        <v>4.2647627923139475E-2</v>
      </c>
      <c r="W2" s="17">
        <f t="shared" ref="W2:W6" si="14">V2/2</f>
        <v>2.1323813961569738E-2</v>
      </c>
      <c r="X2" s="34">
        <f t="shared" ref="X2:X6" si="15">100*ABS(S2-N2)/N2</f>
        <v>5.0233049461164212</v>
      </c>
      <c r="Y2" s="34">
        <f t="shared" ref="Y2:Y6" si="16">100*ABS((T2-O2)/O2)</f>
        <v>82.456715441807589</v>
      </c>
      <c r="Z2" s="35">
        <f t="shared" ref="Z2:Z6" si="17">2*V2</f>
        <v>8.529525584627895E-2</v>
      </c>
    </row>
    <row r="3" spans="1:26" x14ac:dyDescent="0.25">
      <c r="A3" s="43"/>
      <c r="B3" s="44"/>
      <c r="C3" s="17">
        <v>275.10000000000002</v>
      </c>
      <c r="D3" s="17">
        <f t="shared" ref="D3:D6" si="18">E3*10</f>
        <v>49.1</v>
      </c>
      <c r="E3" s="17">
        <v>4.91</v>
      </c>
      <c r="F3" s="17">
        <f t="shared" si="0"/>
        <v>4910000</v>
      </c>
      <c r="G3" s="17">
        <v>279.45032960212535</v>
      </c>
      <c r="H3" s="33">
        <f t="shared" si="1"/>
        <v>4.3503296021253277</v>
      </c>
      <c r="I3" s="17">
        <f t="shared" si="2"/>
        <v>5.6588338911552462E-5</v>
      </c>
      <c r="J3" s="17">
        <f t="shared" si="3"/>
        <v>1.5912739418064292</v>
      </c>
      <c r="K3" s="17">
        <f t="shared" si="4"/>
        <v>3.6350418029807339E-3</v>
      </c>
      <c r="L3" s="17">
        <f t="shared" si="5"/>
        <v>3.5784534640691816E-3</v>
      </c>
      <c r="M3" s="34">
        <f t="shared" si="6"/>
        <v>1.2330581000696839E-10</v>
      </c>
      <c r="N3" s="17">
        <f t="shared" si="7"/>
        <v>0.93983719340163574</v>
      </c>
      <c r="O3" s="17">
        <f t="shared" si="8"/>
        <v>-6.2048617227579442E-2</v>
      </c>
      <c r="P3" s="17">
        <v>-4.7128169999999997E-2</v>
      </c>
      <c r="Q3" s="17">
        <f t="shared" si="9"/>
        <v>0.95396512004494582</v>
      </c>
      <c r="R3" s="17">
        <f t="shared" si="10"/>
        <v>0.93362294529928092</v>
      </c>
      <c r="S3" s="17">
        <f t="shared" si="11"/>
        <v>0.89380614130765157</v>
      </c>
      <c r="T3" s="17">
        <f t="shared" si="12"/>
        <v>-0.11226637149760671</v>
      </c>
      <c r="U3" s="17">
        <v>0.95735237207686052</v>
      </c>
      <c r="V3" s="17">
        <f t="shared" si="13"/>
        <v>4.2647627923139475E-2</v>
      </c>
      <c r="W3" s="17">
        <f t="shared" si="14"/>
        <v>2.1323813961569738E-2</v>
      </c>
      <c r="X3" s="34">
        <f t="shared" si="15"/>
        <v>4.8977687217697694</v>
      </c>
      <c r="Y3" s="34">
        <f t="shared" si="16"/>
        <v>80.932914404587933</v>
      </c>
      <c r="Z3" s="35">
        <f t="shared" si="17"/>
        <v>8.529525584627895E-2</v>
      </c>
    </row>
    <row r="4" spans="1:26" x14ac:dyDescent="0.25">
      <c r="A4" s="43"/>
      <c r="B4" s="44"/>
      <c r="C4" s="17">
        <v>277.39999999999998</v>
      </c>
      <c r="D4" s="17">
        <f t="shared" si="18"/>
        <v>64.2</v>
      </c>
      <c r="E4" s="17">
        <v>6.42</v>
      </c>
      <c r="F4" s="17">
        <f t="shared" si="0"/>
        <v>6420000</v>
      </c>
      <c r="G4" s="17">
        <v>282.02750464452623</v>
      </c>
      <c r="H4" s="33">
        <f t="shared" si="1"/>
        <v>4.6275046445262547</v>
      </c>
      <c r="I4" s="17">
        <f t="shared" si="2"/>
        <v>5.9149209076396745E-5</v>
      </c>
      <c r="J4" s="17">
        <f t="shared" si="3"/>
        <v>1.8594181177018698</v>
      </c>
      <c r="K4" s="17">
        <f t="shared" si="4"/>
        <v>3.6049026676279743E-3</v>
      </c>
      <c r="L4" s="17">
        <f t="shared" si="5"/>
        <v>3.5457534585515778E-3</v>
      </c>
      <c r="M4" s="34">
        <f t="shared" si="6"/>
        <v>2.8537172624965024E-11</v>
      </c>
      <c r="N4" s="17">
        <f t="shared" si="7"/>
        <v>0.93720185889018881</v>
      </c>
      <c r="O4" s="17">
        <f t="shared" si="8"/>
        <v>-6.485658889955781E-2</v>
      </c>
      <c r="P4" s="17">
        <v>-4.5926109999999999E-2</v>
      </c>
      <c r="Q4" s="17">
        <f t="shared" si="9"/>
        <v>0.95511253284850173</v>
      </c>
      <c r="R4" s="17">
        <f t="shared" si="10"/>
        <v>0.93474589088567661</v>
      </c>
      <c r="S4" s="17">
        <f t="shared" si="11"/>
        <v>0.89488119592850079</v>
      </c>
      <c r="T4" s="17">
        <f t="shared" si="12"/>
        <v>-0.11106431149760668</v>
      </c>
      <c r="U4" s="17">
        <v>0.95735237207686052</v>
      </c>
      <c r="V4" s="17">
        <f t="shared" si="13"/>
        <v>4.2647627923139475E-2</v>
      </c>
      <c r="W4" s="17">
        <f t="shared" si="14"/>
        <v>2.1323813961569738E-2</v>
      </c>
      <c r="X4" s="34">
        <f t="shared" si="15"/>
        <v>4.5156401003944966</v>
      </c>
      <c r="Y4" s="34">
        <f t="shared" si="16"/>
        <v>71.245995791745855</v>
      </c>
      <c r="Z4" s="35">
        <f t="shared" si="17"/>
        <v>8.529525584627895E-2</v>
      </c>
    </row>
    <row r="5" spans="1:26" x14ac:dyDescent="0.25">
      <c r="A5" s="43"/>
      <c r="B5" s="44"/>
      <c r="C5" s="17">
        <v>279.60000000000002</v>
      </c>
      <c r="D5" s="17">
        <f t="shared" si="18"/>
        <v>82</v>
      </c>
      <c r="E5" s="17">
        <v>8.1999999999999993</v>
      </c>
      <c r="F5" s="17">
        <f t="shared" si="0"/>
        <v>8199999.9999999991</v>
      </c>
      <c r="G5" s="17">
        <v>284.25979419217606</v>
      </c>
      <c r="H5" s="33">
        <f t="shared" si="1"/>
        <v>4.6597941921760366</v>
      </c>
      <c r="I5" s="17">
        <f t="shared" si="2"/>
        <v>5.8629222027490405E-5</v>
      </c>
      <c r="J5" s="17">
        <f t="shared" si="3"/>
        <v>2.1041341542702074</v>
      </c>
      <c r="K5" s="17">
        <f t="shared" si="4"/>
        <v>3.5765379113018594E-3</v>
      </c>
      <c r="L5" s="17">
        <f t="shared" si="5"/>
        <v>3.5179086892743691E-3</v>
      </c>
      <c r="M5" s="34">
        <f t="shared" si="6"/>
        <v>-2.2708945834892802E-11</v>
      </c>
      <c r="N5" s="17">
        <f t="shared" si="7"/>
        <v>0.93773636742569988</v>
      </c>
      <c r="O5" s="17">
        <f t="shared" si="8"/>
        <v>-6.4286427661721893E-2</v>
      </c>
      <c r="P5" s="17">
        <v>-4.4803299999999997E-2</v>
      </c>
      <c r="Q5" s="17">
        <f t="shared" si="9"/>
        <v>0.95618554503318587</v>
      </c>
      <c r="R5" s="17">
        <f t="shared" si="10"/>
        <v>0.93579602235815607</v>
      </c>
      <c r="S5" s="17">
        <f t="shared" si="11"/>
        <v>0.89588654178467153</v>
      </c>
      <c r="T5" s="17">
        <f t="shared" si="12"/>
        <v>-0.10994150149760665</v>
      </c>
      <c r="U5" s="17">
        <v>0.95735237207686052</v>
      </c>
      <c r="V5" s="17">
        <f t="shared" si="13"/>
        <v>4.2647627923139475E-2</v>
      </c>
      <c r="W5" s="17">
        <f t="shared" si="14"/>
        <v>2.1323813961569738E-2</v>
      </c>
      <c r="X5" s="34">
        <f t="shared" si="15"/>
        <v>4.4628562029555985</v>
      </c>
      <c r="Y5" s="34">
        <f t="shared" si="16"/>
        <v>71.018215658402781</v>
      </c>
      <c r="Z5" s="35">
        <f t="shared" si="17"/>
        <v>8.529525584627895E-2</v>
      </c>
    </row>
    <row r="6" spans="1:26" x14ac:dyDescent="0.25">
      <c r="A6" s="43"/>
      <c r="B6" s="44"/>
      <c r="C6" s="17">
        <v>283.39999999999998</v>
      </c>
      <c r="D6" s="17">
        <f t="shared" si="18"/>
        <v>128.80000000000001</v>
      </c>
      <c r="E6" s="17">
        <v>12.88</v>
      </c>
      <c r="F6" s="17">
        <f t="shared" si="0"/>
        <v>12880000</v>
      </c>
      <c r="G6" s="17">
        <v>288.14250503484197</v>
      </c>
      <c r="H6" s="33">
        <f t="shared" si="1"/>
        <v>4.7425050348419973</v>
      </c>
      <c r="I6" s="17">
        <f t="shared" si="2"/>
        <v>5.8076525627853286E-5</v>
      </c>
      <c r="J6" s="17">
        <f t="shared" si="3"/>
        <v>2.5556757206762075</v>
      </c>
      <c r="K6" s="17">
        <f t="shared" si="4"/>
        <v>3.5285815102328866E-3</v>
      </c>
      <c r="L6" s="17">
        <f t="shared" si="5"/>
        <v>3.4705049846050335E-3</v>
      </c>
      <c r="M6" s="34">
        <f t="shared" si="6"/>
        <v>1.8057733086607186E-10</v>
      </c>
      <c r="N6" s="17">
        <f t="shared" si="7"/>
        <v>0.93830483298781875</v>
      </c>
      <c r="O6" s="17">
        <f t="shared" si="8"/>
        <v>-6.3680400907733914E-2</v>
      </c>
      <c r="P6" s="17">
        <v>-4.2924749999999998E-2</v>
      </c>
      <c r="Q6" s="17">
        <f t="shared" si="9"/>
        <v>0.9579834756113178</v>
      </c>
      <c r="R6" s="17">
        <f t="shared" si="10"/>
        <v>0.93755561419912414</v>
      </c>
      <c r="S6" s="17">
        <f t="shared" si="11"/>
        <v>0.89757109120750944</v>
      </c>
      <c r="T6" s="17">
        <f t="shared" si="12"/>
        <v>-0.10806295149760659</v>
      </c>
      <c r="U6" s="17">
        <v>0.95735237207686052</v>
      </c>
      <c r="V6" s="17">
        <f t="shared" si="13"/>
        <v>4.2647627923139475E-2</v>
      </c>
      <c r="W6" s="17">
        <f t="shared" si="14"/>
        <v>2.1323813961569738E-2</v>
      </c>
      <c r="X6" s="34">
        <f t="shared" si="15"/>
        <v>4.3412055814102493</v>
      </c>
      <c r="Y6" s="34">
        <f t="shared" si="16"/>
        <v>69.695777597534658</v>
      </c>
      <c r="Z6" s="35">
        <f t="shared" si="17"/>
        <v>8.529525584627895E-2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AED58-5973-4D43-B138-798086847A2C}">
  <dimension ref="A1:Z6"/>
  <sheetViews>
    <sheetView workbookViewId="0">
      <selection activeCell="I1" sqref="I1"/>
    </sheetView>
  </sheetViews>
  <sheetFormatPr defaultRowHeight="15" x14ac:dyDescent="0.25"/>
  <cols>
    <col min="1" max="1" width="16.140625" bestFit="1" customWidth="1"/>
    <col min="2" max="2" width="20.85546875" bestFit="1" customWidth="1"/>
    <col min="3" max="3" width="7.5703125" bestFit="1" customWidth="1"/>
    <col min="4" max="4" width="6.7109375" bestFit="1" customWidth="1"/>
    <col min="5" max="5" width="7.140625" bestFit="1" customWidth="1"/>
    <col min="6" max="6" width="9" bestFit="1" customWidth="1"/>
    <col min="7" max="7" width="12" bestFit="1" customWidth="1"/>
    <col min="8" max="8" width="6.5703125" bestFit="1" customWidth="1"/>
    <col min="9" max="9" width="12.140625" bestFit="1" customWidth="1"/>
    <col min="10" max="12" width="12" bestFit="1" customWidth="1"/>
    <col min="13" max="13" width="4.5703125" bestFit="1" customWidth="1"/>
    <col min="14" max="14" width="12" bestFit="1" customWidth="1"/>
    <col min="15" max="15" width="12.7109375" bestFit="1" customWidth="1"/>
    <col min="16" max="16" width="14.28515625" bestFit="1" customWidth="1"/>
    <col min="17" max="17" width="14.140625" bestFit="1" customWidth="1"/>
    <col min="18" max="18" width="12" bestFit="1" customWidth="1"/>
    <col min="19" max="19" width="14.140625" bestFit="1" customWidth="1"/>
    <col min="20" max="20" width="12.7109375" bestFit="1" customWidth="1"/>
    <col min="21" max="23" width="12" bestFit="1" customWidth="1"/>
    <col min="24" max="24" width="11.28515625" customWidth="1"/>
    <col min="25" max="25" width="11.5703125" customWidth="1"/>
  </cols>
  <sheetData>
    <row r="1" spans="1:26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55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4" t="s">
        <v>16</v>
      </c>
      <c r="S1" s="1" t="s">
        <v>17</v>
      </c>
      <c r="T1" s="4" t="s">
        <v>18</v>
      </c>
      <c r="U1" s="1" t="s">
        <v>19</v>
      </c>
      <c r="V1" s="1" t="s">
        <v>20</v>
      </c>
      <c r="W1" s="1" t="s">
        <v>21</v>
      </c>
      <c r="X1" s="5" t="s">
        <v>22</v>
      </c>
      <c r="Y1" s="5" t="s">
        <v>23</v>
      </c>
      <c r="Z1" s="5" t="s">
        <v>24</v>
      </c>
    </row>
    <row r="2" spans="1:26" x14ac:dyDescent="0.25">
      <c r="A2" s="38" t="s">
        <v>28</v>
      </c>
      <c r="B2" s="39" t="s">
        <v>27</v>
      </c>
      <c r="C2" s="13">
        <v>274.39905548996398</v>
      </c>
      <c r="D2" s="14">
        <v>31.7451057558009</v>
      </c>
      <c r="E2" s="15">
        <f>D2/10</f>
        <v>3.17451057558009</v>
      </c>
      <c r="F2" s="15">
        <f>E2*10^6</f>
        <v>3174510.5755800898</v>
      </c>
      <c r="G2" s="15">
        <v>274.95101628839342</v>
      </c>
      <c r="H2" s="16">
        <f t="shared" ref="H2:H5" si="0">G2-C2</f>
        <v>0.55196079842943391</v>
      </c>
      <c r="I2" s="17">
        <f t="shared" ref="I2:I5" si="1">H2/(G2*C2)</f>
        <v>7.3159426567125185E-6</v>
      </c>
      <c r="J2" s="15">
        <f t="shared" ref="J2:J5" si="2">LN(E2)</f>
        <v>1.1551534710388178</v>
      </c>
      <c r="K2" s="15">
        <f t="shared" ref="K2:K5" si="3">1/C2</f>
        <v>3.6443274129147815E-3</v>
      </c>
      <c r="L2" s="15">
        <f t="shared" ref="L2:L5" si="4">1/G2</f>
        <v>3.6370114702580689E-3</v>
      </c>
      <c r="M2" s="18">
        <f t="shared" ref="M2:M5" si="5">E2-10^(-4646.471 +5314653/G2 -2271392000/G2^2 +430306500000/G2^3 -30511740000000/G2^4)</f>
        <v>3.1904390240811153E-10</v>
      </c>
      <c r="N2" s="15">
        <f t="shared" ref="N2:N5" si="6">EXP(I2/(-0.000912))</f>
        <v>0.99201022236379099</v>
      </c>
      <c r="O2" s="15">
        <f t="shared" ref="O2:O5" si="7">LN(N2)</f>
        <v>-8.0218669481497053E-3</v>
      </c>
      <c r="P2" s="15">
        <v>-2.4935999999999999E-3</v>
      </c>
      <c r="Q2" s="15">
        <f t="shared" ref="Q2:Q5" si="8">EXP(P2)</f>
        <v>0.9975095064378724</v>
      </c>
      <c r="R2" s="15">
        <f t="shared" ref="R2:R5" si="9">Q2*(U2+W2)</f>
        <v>0.99252146010104925</v>
      </c>
      <c r="S2" s="15">
        <f t="shared" ref="S2:S5" si="10">R2*U2</f>
        <v>0.98259525287931659</v>
      </c>
      <c r="T2" s="15">
        <f t="shared" ref="T2:T5" si="11">LN(S2)</f>
        <v>-1.7557990442531732E-2</v>
      </c>
      <c r="U2" s="15">
        <v>0.98999899989998996</v>
      </c>
      <c r="V2" s="15">
        <f t="shared" ref="V2:V5" si="12">1-U2</f>
        <v>1.0001000100010038E-2</v>
      </c>
      <c r="W2" s="15">
        <f t="shared" ref="W2:W5" si="13">V2/2</f>
        <v>5.000500050005019E-3</v>
      </c>
      <c r="X2" s="18">
        <f t="shared" ref="X2:X5" si="14">100*ABS(S2-N2)/N2</f>
        <v>0.94907988569312673</v>
      </c>
      <c r="Y2" s="18">
        <f t="shared" ref="Y2:Y5" si="15">100*ABS((T2-O2)/O2)</f>
        <v>118.87661009612725</v>
      </c>
      <c r="Z2" s="19">
        <f t="shared" ref="Z2:Z5" si="16">2*V2</f>
        <v>2.0002000200020076E-2</v>
      </c>
    </row>
    <row r="3" spans="1:26" x14ac:dyDescent="0.25">
      <c r="A3" s="38"/>
      <c r="B3" s="39"/>
      <c r="C3" s="13">
        <v>278.347107438016</v>
      </c>
      <c r="D3" s="14">
        <v>46.091935396748198</v>
      </c>
      <c r="E3" s="15">
        <f t="shared" ref="E3:E5" si="17">D3/10</f>
        <v>4.6091935396748198</v>
      </c>
      <c r="F3" s="15">
        <f t="shared" ref="F3:F5" si="18">E3*10^6</f>
        <v>4609193.5396748194</v>
      </c>
      <c r="G3" s="15">
        <v>278.82109521478077</v>
      </c>
      <c r="H3" s="16">
        <f t="shared" si="0"/>
        <v>0.47398777676477266</v>
      </c>
      <c r="I3" s="17">
        <f t="shared" si="1"/>
        <v>6.1073780079789055E-6</v>
      </c>
      <c r="J3" s="15">
        <f t="shared" si="2"/>
        <v>1.5280529045414533</v>
      </c>
      <c r="K3" s="15">
        <f t="shared" si="3"/>
        <v>3.5926365795724536E-3</v>
      </c>
      <c r="L3" s="15">
        <f t="shared" si="4"/>
        <v>3.5865292015644745E-3</v>
      </c>
      <c r="M3" s="18">
        <f t="shared" si="5"/>
        <v>6.1793237193796813E-11</v>
      </c>
      <c r="N3" s="15">
        <f t="shared" si="6"/>
        <v>0.99332568642304941</v>
      </c>
      <c r="O3" s="15">
        <f t="shared" si="7"/>
        <v>-6.6966864122575964E-3</v>
      </c>
      <c r="P3" s="15">
        <v>-2.3603600000000001E-3</v>
      </c>
      <c r="Q3" s="15">
        <f t="shared" si="8"/>
        <v>0.99764242345924548</v>
      </c>
      <c r="R3" s="15">
        <f t="shared" si="9"/>
        <v>0.99265371247085032</v>
      </c>
      <c r="S3" s="15">
        <f t="shared" si="10"/>
        <v>0.98272618259315403</v>
      </c>
      <c r="T3" s="15">
        <f t="shared" si="11"/>
        <v>-1.7424750442531778E-2</v>
      </c>
      <c r="U3" s="15">
        <v>0.98999899989998996</v>
      </c>
      <c r="V3" s="15">
        <f t="shared" si="12"/>
        <v>1.0001000100010038E-2</v>
      </c>
      <c r="W3" s="15">
        <f t="shared" si="13"/>
        <v>5.000500050005019E-3</v>
      </c>
      <c r="X3" s="18">
        <f t="shared" si="14"/>
        <v>1.0670723585195945</v>
      </c>
      <c r="Y3" s="18">
        <f t="shared" si="15"/>
        <v>160.19958782357736</v>
      </c>
      <c r="Z3" s="19">
        <f t="shared" si="16"/>
        <v>2.0002000200020076E-2</v>
      </c>
    </row>
    <row r="4" spans="1:26" x14ac:dyDescent="0.25">
      <c r="A4" s="38"/>
      <c r="B4" s="39"/>
      <c r="C4" s="13">
        <v>281.99291617473398</v>
      </c>
      <c r="D4" s="14">
        <v>69.983718005108301</v>
      </c>
      <c r="E4" s="15">
        <f t="shared" si="17"/>
        <v>6.9983718005108297</v>
      </c>
      <c r="F4" s="15">
        <f t="shared" si="18"/>
        <v>6998371.8005108293</v>
      </c>
      <c r="G4" s="15">
        <v>282.82650913544563</v>
      </c>
      <c r="H4" s="16">
        <f t="shared" si="0"/>
        <v>0.83359296071165545</v>
      </c>
      <c r="I4" s="17">
        <f t="shared" si="1"/>
        <v>1.0451911570565356E-5</v>
      </c>
      <c r="J4" s="15">
        <f t="shared" si="2"/>
        <v>1.9456775220727305</v>
      </c>
      <c r="K4" s="15">
        <f t="shared" si="3"/>
        <v>3.5461883708467357E-3</v>
      </c>
      <c r="L4" s="15">
        <f t="shared" si="4"/>
        <v>3.5357364592761703E-3</v>
      </c>
      <c r="M4" s="18">
        <f t="shared" si="5"/>
        <v>8.5975671026972122E-12</v>
      </c>
      <c r="N4" s="15">
        <f t="shared" si="6"/>
        <v>0.988604991212374</v>
      </c>
      <c r="O4" s="15">
        <f t="shared" si="7"/>
        <v>-1.1460429353690127E-2</v>
      </c>
      <c r="P4" s="15">
        <v>-2.2425000000000001E-3</v>
      </c>
      <c r="Q4" s="15">
        <f t="shared" si="8"/>
        <v>0.99776001252466184</v>
      </c>
      <c r="R4" s="15">
        <f t="shared" si="9"/>
        <v>0.99277071353213919</v>
      </c>
      <c r="S4" s="15">
        <f t="shared" si="10"/>
        <v>0.98284201352681722</v>
      </c>
      <c r="T4" s="15">
        <f t="shared" si="11"/>
        <v>-1.730689044253186E-2</v>
      </c>
      <c r="U4" s="15">
        <v>0.98999899989998996</v>
      </c>
      <c r="V4" s="15">
        <f t="shared" si="12"/>
        <v>1.0001000100010038E-2</v>
      </c>
      <c r="W4" s="15">
        <f t="shared" si="13"/>
        <v>5.000500050005019E-3</v>
      </c>
      <c r="X4" s="18">
        <f t="shared" si="14"/>
        <v>0.58294037930046894</v>
      </c>
      <c r="Y4" s="18">
        <f t="shared" si="15"/>
        <v>51.014328594584811</v>
      </c>
      <c r="Z4" s="19">
        <f t="shared" si="16"/>
        <v>2.0002000200020076E-2</v>
      </c>
    </row>
    <row r="5" spans="1:26" x14ac:dyDescent="0.25">
      <c r="A5" s="38"/>
      <c r="B5" s="39"/>
      <c r="C5" s="13">
        <v>284.05194805194799</v>
      </c>
      <c r="D5" s="14">
        <v>86.960359901536293</v>
      </c>
      <c r="E5" s="15">
        <f t="shared" si="17"/>
        <v>8.6960359901536286</v>
      </c>
      <c r="F5" s="15">
        <f t="shared" si="18"/>
        <v>8696035.9901536293</v>
      </c>
      <c r="G5" s="15">
        <v>284.78056038435875</v>
      </c>
      <c r="H5" s="16">
        <f t="shared" si="0"/>
        <v>0.72861233241076206</v>
      </c>
      <c r="I5" s="17">
        <f t="shared" si="1"/>
        <v>9.0071709503878977E-6</v>
      </c>
      <c r="J5" s="15">
        <f t="shared" si="2"/>
        <v>2.1628672885124631</v>
      </c>
      <c r="K5" s="15">
        <f t="shared" si="3"/>
        <v>3.5204828090709592E-3</v>
      </c>
      <c r="L5" s="15">
        <f t="shared" si="4"/>
        <v>3.5114756381205712E-3</v>
      </c>
      <c r="M5" s="18">
        <f t="shared" si="5"/>
        <v>3.2180480502574937E-11</v>
      </c>
      <c r="N5" s="15">
        <f t="shared" si="6"/>
        <v>0.99017232639394037</v>
      </c>
      <c r="O5" s="15">
        <f t="shared" si="7"/>
        <v>-9.8762839368288849E-3</v>
      </c>
      <c r="P5" s="15">
        <v>-2.1780699999999998E-3</v>
      </c>
      <c r="Q5" s="15">
        <f t="shared" si="8"/>
        <v>0.9978243002732764</v>
      </c>
      <c r="R5" s="15">
        <f t="shared" si="9"/>
        <v>0.99283467980986362</v>
      </c>
      <c r="S5" s="15">
        <f t="shared" si="10"/>
        <v>0.98290534007779173</v>
      </c>
      <c r="T5" s="15">
        <f t="shared" si="11"/>
        <v>-1.7242460442531804E-2</v>
      </c>
      <c r="U5" s="15">
        <v>0.98999899989998996</v>
      </c>
      <c r="V5" s="15">
        <f t="shared" si="12"/>
        <v>1.0001000100010038E-2</v>
      </c>
      <c r="W5" s="15">
        <f t="shared" si="13"/>
        <v>5.000500050005019E-3</v>
      </c>
      <c r="X5" s="18">
        <f t="shared" si="14"/>
        <v>0.73391127205240281</v>
      </c>
      <c r="Y5" s="18">
        <f t="shared" si="15"/>
        <v>74.58449506736315</v>
      </c>
      <c r="Z5" s="19">
        <f t="shared" si="16"/>
        <v>2.0002000200020076E-2</v>
      </c>
    </row>
    <row r="6" spans="1:26" x14ac:dyDescent="0.25">
      <c r="A6" s="12"/>
      <c r="B6" s="5"/>
      <c r="C6" s="12"/>
      <c r="H6" s="8"/>
      <c r="I6" s="9"/>
      <c r="M6" s="10"/>
      <c r="X6" s="10"/>
      <c r="Y6" s="10"/>
      <c r="Z6" s="11"/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BBC3E-3949-412A-8F26-39708E38E2E1}">
  <dimension ref="A1:Z6"/>
  <sheetViews>
    <sheetView workbookViewId="0">
      <selection activeCell="I1" sqref="I1"/>
    </sheetView>
  </sheetViews>
  <sheetFormatPr defaultRowHeight="15" x14ac:dyDescent="0.25"/>
  <cols>
    <col min="1" max="1" width="16.140625" bestFit="1" customWidth="1"/>
    <col min="2" max="2" width="20.85546875" bestFit="1" customWidth="1"/>
    <col min="3" max="3" width="6" bestFit="1" customWidth="1"/>
    <col min="4" max="4" width="6.7109375" bestFit="1" customWidth="1"/>
    <col min="5" max="5" width="7.140625" bestFit="1" customWidth="1"/>
    <col min="6" max="6" width="9" bestFit="1" customWidth="1"/>
    <col min="7" max="7" width="12" bestFit="1" customWidth="1"/>
    <col min="8" max="8" width="6.5703125" bestFit="1" customWidth="1"/>
    <col min="9" max="9" width="12.140625" bestFit="1" customWidth="1"/>
    <col min="10" max="12" width="12" bestFit="1" customWidth="1"/>
    <col min="13" max="13" width="4.5703125" bestFit="1" customWidth="1"/>
    <col min="14" max="14" width="12" bestFit="1" customWidth="1"/>
    <col min="15" max="15" width="12.7109375" bestFit="1" customWidth="1"/>
    <col min="16" max="16" width="14.28515625" bestFit="1" customWidth="1"/>
    <col min="17" max="17" width="14.140625" bestFit="1" customWidth="1"/>
    <col min="18" max="18" width="12" bestFit="1" customWidth="1"/>
    <col min="19" max="19" width="14.140625" bestFit="1" customWidth="1"/>
    <col min="20" max="20" width="12.7109375" bestFit="1" customWidth="1"/>
    <col min="21" max="23" width="12" bestFit="1" customWidth="1"/>
    <col min="24" max="24" width="11.28515625" customWidth="1"/>
    <col min="25" max="25" width="11.5703125" customWidth="1"/>
  </cols>
  <sheetData>
    <row r="1" spans="1:26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55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4" t="s">
        <v>16</v>
      </c>
      <c r="S1" s="1" t="s">
        <v>17</v>
      </c>
      <c r="T1" s="4" t="s">
        <v>18</v>
      </c>
      <c r="U1" s="1" t="s">
        <v>19</v>
      </c>
      <c r="V1" s="1" t="s">
        <v>20</v>
      </c>
      <c r="W1" s="1" t="s">
        <v>21</v>
      </c>
      <c r="X1" s="5" t="s">
        <v>22</v>
      </c>
      <c r="Y1" s="5" t="s">
        <v>23</v>
      </c>
      <c r="Z1" s="5" t="s">
        <v>24</v>
      </c>
    </row>
    <row r="2" spans="1:26" x14ac:dyDescent="0.25">
      <c r="A2" s="41" t="s">
        <v>36</v>
      </c>
      <c r="B2" s="42" t="s">
        <v>50</v>
      </c>
      <c r="C2" s="9">
        <v>269.2</v>
      </c>
      <c r="D2" s="9">
        <f t="shared" ref="D2:D6" si="0">E2*10</f>
        <v>34.1</v>
      </c>
      <c r="E2" s="9">
        <v>3.41</v>
      </c>
      <c r="F2" s="9">
        <f t="shared" ref="F2:F6" si="1">E2*10^6</f>
        <v>3410000</v>
      </c>
      <c r="G2" s="9">
        <v>275.71220678226393</v>
      </c>
      <c r="H2" s="30">
        <f t="shared" ref="H2:H6" si="2">G2-C2</f>
        <v>6.5122067822639451</v>
      </c>
      <c r="I2" s="9">
        <f t="shared" ref="I2:I6" si="3">H2/(G2*C2)</f>
        <v>8.7739899453320941E-5</v>
      </c>
      <c r="J2" s="9">
        <f t="shared" ref="J2:J6" si="4">LN(E2)</f>
        <v>1.2267122912954254</v>
      </c>
      <c r="K2" s="9">
        <f t="shared" ref="K2:K6" si="5">1/C2</f>
        <v>3.7147102526002974E-3</v>
      </c>
      <c r="L2" s="9">
        <f t="shared" ref="L2:L6" si="6">1/G2</f>
        <v>3.6269703531469763E-3</v>
      </c>
      <c r="M2" s="31">
        <f t="shared" ref="M2:M6" si="7">E2-10^(-4646.471 +5314653/G2 -2271392000/G2^2 +430306500000/G2^3 -30511740000000/G2^4)</f>
        <v>3.9157344033924346E-10</v>
      </c>
      <c r="N2" s="9">
        <f t="shared" ref="N2:N6" si="8">EXP(I2/(-0.000912))</f>
        <v>0.90827686441461564</v>
      </c>
      <c r="O2" s="9">
        <f t="shared" ref="O2:O6" si="9">LN(N2)</f>
        <v>-9.6206030102325604E-2</v>
      </c>
      <c r="P2" s="9">
        <v>-9.7956329999999994E-2</v>
      </c>
      <c r="Q2" s="9">
        <f t="shared" ref="Q2:Q6" si="10">EXP(P2)</f>
        <v>0.90668849797608142</v>
      </c>
      <c r="R2" s="9">
        <f t="shared" ref="R2:R6" si="11">Q2*(U2+W2)</f>
        <v>0.87730938155410976</v>
      </c>
      <c r="S2" s="9">
        <f t="shared" ref="S2:S6" si="12">R2*U2</f>
        <v>0.82045507157598518</v>
      </c>
      <c r="T2" s="9">
        <f t="shared" ref="T2:T6" si="13">LN(S2)</f>
        <v>-0.19789612732358311</v>
      </c>
      <c r="U2" s="9">
        <v>0.93519468596424904</v>
      </c>
      <c r="V2" s="9">
        <f t="shared" ref="V2:V6" si="14">1-U2</f>
        <v>6.480531403575096E-2</v>
      </c>
      <c r="W2" s="9">
        <f t="shared" ref="W2:W6" si="15">V2/2</f>
        <v>3.240265701787548E-2</v>
      </c>
      <c r="X2" s="31">
        <f t="shared" ref="X2:X6" si="16">100*ABS(S2-N2)/N2</f>
        <v>9.6690553595936386</v>
      </c>
      <c r="Y2" s="31">
        <f t="shared" ref="Y2:Y6" si="17">100*ABS((T2-O2)/O2)</f>
        <v>105.70033615678665</v>
      </c>
      <c r="Z2" s="32">
        <f t="shared" ref="Z2:Z6" si="18">2*V2</f>
        <v>0.12961062807150192</v>
      </c>
    </row>
    <row r="3" spans="1:26" x14ac:dyDescent="0.25">
      <c r="A3" s="41"/>
      <c r="B3" s="42"/>
      <c r="C3" s="9">
        <v>272.39999999999998</v>
      </c>
      <c r="D3" s="9">
        <f t="shared" si="0"/>
        <v>47.9</v>
      </c>
      <c r="E3" s="9">
        <v>4.79</v>
      </c>
      <c r="F3" s="9">
        <f t="shared" si="1"/>
        <v>4790000</v>
      </c>
      <c r="G3" s="9">
        <v>279.2050545290511</v>
      </c>
      <c r="H3" s="30">
        <f t="shared" si="2"/>
        <v>6.8050545290511195</v>
      </c>
      <c r="I3" s="9">
        <f t="shared" si="3"/>
        <v>8.9474901743606506E-5</v>
      </c>
      <c r="J3" s="9">
        <f t="shared" si="4"/>
        <v>1.5665304114228238</v>
      </c>
      <c r="K3" s="9">
        <f t="shared" si="5"/>
        <v>3.6710719530102793E-3</v>
      </c>
      <c r="L3" s="9">
        <f t="shared" si="6"/>
        <v>3.5815970512666729E-3</v>
      </c>
      <c r="M3" s="31">
        <f t="shared" si="7"/>
        <v>1.5314594037363349E-10</v>
      </c>
      <c r="N3" s="9">
        <f t="shared" si="8"/>
        <v>0.90655058764041785</v>
      </c>
      <c r="O3" s="9">
        <f t="shared" si="9"/>
        <v>-9.8108444894305397E-2</v>
      </c>
      <c r="P3" s="9">
        <v>-9.4447470000000006E-2</v>
      </c>
      <c r="Q3" s="9">
        <f t="shared" si="10"/>
        <v>0.90987552913224157</v>
      </c>
      <c r="R3" s="9">
        <f t="shared" si="11"/>
        <v>0.88039314443281158</v>
      </c>
      <c r="S3" s="9">
        <f t="shared" si="12"/>
        <v>0.82333899023292101</v>
      </c>
      <c r="T3" s="9">
        <f t="shared" si="13"/>
        <v>-0.19438726732358308</v>
      </c>
      <c r="U3" s="9">
        <v>0.93519468596424904</v>
      </c>
      <c r="V3" s="9">
        <f t="shared" si="14"/>
        <v>6.480531403575096E-2</v>
      </c>
      <c r="W3" s="9">
        <f t="shared" si="15"/>
        <v>3.240265701787548E-2</v>
      </c>
      <c r="X3" s="31">
        <f t="shared" si="16"/>
        <v>9.1789248765566533</v>
      </c>
      <c r="Y3" s="31">
        <f t="shared" si="17"/>
        <v>98.135101960897657</v>
      </c>
      <c r="Z3" s="32">
        <f t="shared" si="18"/>
        <v>0.12961062807150192</v>
      </c>
    </row>
    <row r="4" spans="1:26" x14ac:dyDescent="0.25">
      <c r="A4" s="41"/>
      <c r="B4" s="42"/>
      <c r="C4" s="9">
        <v>275</v>
      </c>
      <c r="D4" s="9">
        <f t="shared" si="0"/>
        <v>63.5</v>
      </c>
      <c r="E4" s="9">
        <v>6.35</v>
      </c>
      <c r="F4" s="9">
        <f t="shared" si="1"/>
        <v>6350000</v>
      </c>
      <c r="G4" s="9">
        <v>281.9249502983796</v>
      </c>
      <c r="H4" s="30">
        <f t="shared" si="2"/>
        <v>6.9249502983795992</v>
      </c>
      <c r="I4" s="9">
        <f t="shared" si="3"/>
        <v>8.9320357854108737E-5</v>
      </c>
      <c r="J4" s="9">
        <f t="shared" si="4"/>
        <v>1.8484548129046001</v>
      </c>
      <c r="K4" s="9">
        <f t="shared" si="5"/>
        <v>3.6363636363636364E-3</v>
      </c>
      <c r="L4" s="9">
        <f t="shared" si="6"/>
        <v>3.5470432785095277E-3</v>
      </c>
      <c r="M4" s="31">
        <f t="shared" si="7"/>
        <v>8.7547746829841344E-11</v>
      </c>
      <c r="N4" s="9">
        <f t="shared" si="8"/>
        <v>0.90670422111088078</v>
      </c>
      <c r="O4" s="9">
        <f t="shared" si="9"/>
        <v>-9.7938988875119246E-2</v>
      </c>
      <c r="P4" s="9">
        <v>-9.168403E-2</v>
      </c>
      <c r="Q4" s="9">
        <f t="shared" si="10"/>
        <v>0.91239339294492761</v>
      </c>
      <c r="R4" s="9">
        <f t="shared" si="11"/>
        <v>0.88282942276795739</v>
      </c>
      <c r="S4" s="9">
        <f t="shared" si="12"/>
        <v>0.82561738478547919</v>
      </c>
      <c r="T4" s="9">
        <f t="shared" si="13"/>
        <v>-0.19162382732358305</v>
      </c>
      <c r="U4" s="9">
        <v>0.93519468596424904</v>
      </c>
      <c r="V4" s="9">
        <f t="shared" si="14"/>
        <v>6.480531403575096E-2</v>
      </c>
      <c r="W4" s="9">
        <f t="shared" si="15"/>
        <v>3.240265701787548E-2</v>
      </c>
      <c r="X4" s="31">
        <f t="shared" si="16"/>
        <v>8.9430306419060432</v>
      </c>
      <c r="Y4" s="31">
        <f t="shared" si="17"/>
        <v>95.656325968323145</v>
      </c>
      <c r="Z4" s="32">
        <f t="shared" si="18"/>
        <v>0.12961062807150192</v>
      </c>
    </row>
    <row r="5" spans="1:26" x14ac:dyDescent="0.25">
      <c r="A5" s="41"/>
      <c r="B5" s="42"/>
      <c r="C5" s="9">
        <v>277.3</v>
      </c>
      <c r="D5" s="9">
        <f t="shared" si="0"/>
        <v>81.099999999999994</v>
      </c>
      <c r="E5" s="9">
        <v>8.11</v>
      </c>
      <c r="F5" s="9">
        <f t="shared" si="1"/>
        <v>8109999.9999999991</v>
      </c>
      <c r="G5" s="9">
        <v>284.16133168568859</v>
      </c>
      <c r="H5" s="30">
        <f t="shared" si="2"/>
        <v>6.8613316856885831</v>
      </c>
      <c r="I5" s="9">
        <f t="shared" si="3"/>
        <v>8.7075016464167583E-5</v>
      </c>
      <c r="J5" s="9">
        <f t="shared" si="4"/>
        <v>2.0930978681273213</v>
      </c>
      <c r="K5" s="9">
        <f t="shared" si="5"/>
        <v>3.6062026685899748E-3</v>
      </c>
      <c r="L5" s="9">
        <f t="shared" si="6"/>
        <v>3.5191276521258068E-3</v>
      </c>
      <c r="M5" s="31">
        <f t="shared" si="7"/>
        <v>8.5563556240231264E-11</v>
      </c>
      <c r="N5" s="9">
        <f t="shared" si="8"/>
        <v>0.90893927452694168</v>
      </c>
      <c r="O5" s="9">
        <f t="shared" si="9"/>
        <v>-9.5476991737025868E-2</v>
      </c>
      <c r="P5" s="9">
        <v>-8.930333E-2</v>
      </c>
      <c r="Q5" s="9">
        <f t="shared" si="10"/>
        <v>0.91456811554941841</v>
      </c>
      <c r="R5" s="9">
        <f t="shared" si="11"/>
        <v>0.88493367858178595</v>
      </c>
      <c r="S5" s="9">
        <f t="shared" si="12"/>
        <v>0.82758527364048096</v>
      </c>
      <c r="T5" s="9">
        <f t="shared" si="13"/>
        <v>-0.18924312732358309</v>
      </c>
      <c r="U5" s="9">
        <v>0.93519468596424904</v>
      </c>
      <c r="V5" s="9">
        <f t="shared" si="14"/>
        <v>6.480531403575096E-2</v>
      </c>
      <c r="W5" s="9">
        <f t="shared" si="15"/>
        <v>3.240265701787548E-2</v>
      </c>
      <c r="X5" s="31">
        <f t="shared" si="16"/>
        <v>8.9504330120184861</v>
      </c>
      <c r="Y5" s="31">
        <f t="shared" si="17"/>
        <v>98.208095878030079</v>
      </c>
      <c r="Z5" s="32">
        <f t="shared" si="18"/>
        <v>0.12961062807150192</v>
      </c>
    </row>
    <row r="6" spans="1:26" x14ac:dyDescent="0.25">
      <c r="A6" s="41"/>
      <c r="B6" s="42"/>
      <c r="C6" s="9">
        <v>281</v>
      </c>
      <c r="D6" s="9">
        <f t="shared" si="0"/>
        <v>127.6</v>
      </c>
      <c r="E6" s="9">
        <v>12.76</v>
      </c>
      <c r="F6" s="9">
        <f t="shared" si="1"/>
        <v>12760000</v>
      </c>
      <c r="G6" s="9">
        <v>288.06447305227704</v>
      </c>
      <c r="H6" s="30">
        <f t="shared" si="2"/>
        <v>7.0644730522770374</v>
      </c>
      <c r="I6" s="9">
        <f t="shared" si="3"/>
        <v>8.7273773226056265E-5</v>
      </c>
      <c r="J6" s="9">
        <f t="shared" si="4"/>
        <v>2.5463152779166438</v>
      </c>
      <c r="K6" s="9">
        <f t="shared" si="5"/>
        <v>3.5587188612099642E-3</v>
      </c>
      <c r="L6" s="9">
        <f t="shared" si="6"/>
        <v>3.471445087983908E-3</v>
      </c>
      <c r="M6" s="31">
        <f t="shared" si="7"/>
        <v>-2.0318147164744005E-10</v>
      </c>
      <c r="N6" s="9">
        <f t="shared" si="8"/>
        <v>0.90874120638817801</v>
      </c>
      <c r="O6" s="9">
        <f t="shared" si="9"/>
        <v>-9.569492678295638E-2</v>
      </c>
      <c r="P6" s="9">
        <v>-8.5596340000000007E-2</v>
      </c>
      <c r="Q6" s="9">
        <f t="shared" si="10"/>
        <v>0.91796470207462744</v>
      </c>
      <c r="R6" s="9">
        <f t="shared" si="11"/>
        <v>0.88822020667878698</v>
      </c>
      <c r="S6" s="9">
        <f t="shared" si="12"/>
        <v>0.83065881725206858</v>
      </c>
      <c r="T6" s="9">
        <f t="shared" si="13"/>
        <v>-0.18553613732358312</v>
      </c>
      <c r="U6" s="9">
        <v>0.93519468596424904</v>
      </c>
      <c r="V6" s="9">
        <f t="shared" si="14"/>
        <v>6.480531403575096E-2</v>
      </c>
      <c r="W6" s="9">
        <f t="shared" si="15"/>
        <v>3.240265701787548E-2</v>
      </c>
      <c r="X6" s="31">
        <f t="shared" si="16"/>
        <v>8.592368056737568</v>
      </c>
      <c r="Y6" s="31">
        <f t="shared" si="17"/>
        <v>93.882939839009097</v>
      </c>
      <c r="Z6" s="32">
        <f t="shared" si="18"/>
        <v>0.12961062807150192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75E7-E1B3-4E9D-A9C6-E1BBB99A629C}">
  <dimension ref="A1:Z6"/>
  <sheetViews>
    <sheetView workbookViewId="0">
      <selection activeCell="I1" sqref="I1"/>
    </sheetView>
  </sheetViews>
  <sheetFormatPr defaultRowHeight="15" x14ac:dyDescent="0.25"/>
  <cols>
    <col min="1" max="1" width="16.140625" bestFit="1" customWidth="1"/>
    <col min="2" max="2" width="20.85546875" bestFit="1" customWidth="1"/>
    <col min="3" max="3" width="6" bestFit="1" customWidth="1"/>
    <col min="4" max="4" width="6.7109375" bestFit="1" customWidth="1"/>
    <col min="5" max="5" width="7.140625" bestFit="1" customWidth="1"/>
    <col min="6" max="6" width="9" bestFit="1" customWidth="1"/>
    <col min="7" max="7" width="12" bestFit="1" customWidth="1"/>
    <col min="8" max="8" width="6.5703125" bestFit="1" customWidth="1"/>
    <col min="9" max="9" width="12.140625" bestFit="1" customWidth="1"/>
    <col min="10" max="12" width="12" bestFit="1" customWidth="1"/>
    <col min="13" max="13" width="4.5703125" bestFit="1" customWidth="1"/>
    <col min="14" max="14" width="12" bestFit="1" customWidth="1"/>
    <col min="15" max="15" width="12.7109375" bestFit="1" customWidth="1"/>
    <col min="16" max="16" width="14.28515625" bestFit="1" customWidth="1"/>
    <col min="17" max="17" width="14.140625" bestFit="1" customWidth="1"/>
    <col min="18" max="18" width="12" bestFit="1" customWidth="1"/>
    <col min="19" max="19" width="14.140625" bestFit="1" customWidth="1"/>
    <col min="20" max="20" width="12.7109375" bestFit="1" customWidth="1"/>
    <col min="21" max="23" width="12" bestFit="1" customWidth="1"/>
    <col min="24" max="24" width="11.28515625" customWidth="1"/>
    <col min="25" max="25" width="11.5703125" customWidth="1"/>
  </cols>
  <sheetData>
    <row r="1" spans="1:26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55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4" t="s">
        <v>16</v>
      </c>
      <c r="S1" s="1" t="s">
        <v>17</v>
      </c>
      <c r="T1" s="4" t="s">
        <v>18</v>
      </c>
      <c r="U1" s="1" t="s">
        <v>19</v>
      </c>
      <c r="V1" s="1" t="s">
        <v>20</v>
      </c>
      <c r="W1" s="1" t="s">
        <v>21</v>
      </c>
      <c r="X1" s="5" t="s">
        <v>22</v>
      </c>
      <c r="Y1" s="5" t="s">
        <v>23</v>
      </c>
      <c r="Z1" s="5" t="s">
        <v>24</v>
      </c>
    </row>
    <row r="2" spans="1:26" x14ac:dyDescent="0.25">
      <c r="A2" s="43" t="s">
        <v>51</v>
      </c>
      <c r="B2" s="44" t="s">
        <v>52</v>
      </c>
      <c r="C2" s="36">
        <v>279.375</v>
      </c>
      <c r="D2" s="36">
        <v>51.326530612244802</v>
      </c>
      <c r="E2" s="36">
        <f>D2/10</f>
        <v>5.1326530612244801</v>
      </c>
      <c r="F2" s="15">
        <f t="shared" ref="F2:F6" si="0">E2*10^6</f>
        <v>5132653.0612244802</v>
      </c>
      <c r="G2" s="15">
        <v>279.88674091365988</v>
      </c>
      <c r="H2" s="16">
        <f t="shared" ref="H2:H6" si="1">G2-C2</f>
        <v>0.51174091365987806</v>
      </c>
      <c r="I2" s="17">
        <f t="shared" ref="I2:I6" si="2">H2/(G2*C2)</f>
        <v>6.5445573020557876E-6</v>
      </c>
      <c r="J2" s="15">
        <f t="shared" ref="J2:J6" si="3">LN(E2)</f>
        <v>1.6356226914291654</v>
      </c>
      <c r="K2" s="15">
        <f t="shared" ref="K2:K6" si="4">1/C2</f>
        <v>3.5794183445190158E-3</v>
      </c>
      <c r="L2" s="15">
        <f t="shared" ref="L2:L6" si="5">1/G2</f>
        <v>3.5728737872169599E-3</v>
      </c>
      <c r="M2" s="18">
        <f t="shared" ref="M2:M6" si="6">E2-10^(-4646.471 +5314653/G2 -2271392000/G2^2 +430306500000/G2^3 -30511740000000/G2^4)</f>
        <v>3.2997071741647233E-10</v>
      </c>
      <c r="N2" s="15">
        <f t="shared" ref="N2:N6" si="7">EXP(I2/(-0.000912))</f>
        <v>0.99284963669221338</v>
      </c>
      <c r="O2" s="15">
        <f t="shared" ref="O2:O6" si="8">LN(N2)</f>
        <v>-7.176049673306764E-3</v>
      </c>
      <c r="P2" s="27">
        <v>-3.2973999999999998E-3</v>
      </c>
      <c r="Q2" s="27">
        <f>EXP(P2)</f>
        <v>0.99670803045294842</v>
      </c>
      <c r="R2" s="15">
        <f t="shared" ref="R2:R6" si="9">Q2*(U2+W2)</f>
        <v>0.99196523870217912</v>
      </c>
      <c r="S2" s="15">
        <f>R2*U2</f>
        <v>0.98252479193658304</v>
      </c>
      <c r="T2" s="15">
        <f t="shared" ref="T2:T6" si="10">LN(S2)</f>
        <v>-1.7629702033841007E-2</v>
      </c>
      <c r="U2" s="27">
        <v>0.99048308711104904</v>
      </c>
      <c r="V2" s="15">
        <f>1-U2</f>
        <v>9.5169128889509569E-3</v>
      </c>
      <c r="W2" s="15">
        <f>V2/2</f>
        <v>4.7584564444754784E-3</v>
      </c>
      <c r="X2" s="18">
        <f t="shared" ref="X2:X6" si="11">100*ABS(S2-N2)/N2</f>
        <v>1.0399202834004835</v>
      </c>
      <c r="Y2" s="18">
        <f t="shared" ref="Y2:Y6" si="12">100*ABS((T2-O2)/O2)</f>
        <v>145.67419174116642</v>
      </c>
      <c r="Z2" s="19">
        <f t="shared" ref="Z2:Z6" si="13">2*V2</f>
        <v>1.9033825777901914E-2</v>
      </c>
    </row>
    <row r="3" spans="1:26" x14ac:dyDescent="0.25">
      <c r="A3" s="43"/>
      <c r="B3" s="44"/>
      <c r="C3" s="36">
        <v>283.34999999999997</v>
      </c>
      <c r="D3" s="36">
        <v>76.428571428571402</v>
      </c>
      <c r="E3" s="36">
        <f t="shared" ref="E3:E6" si="14">D3/10</f>
        <v>7.6428571428571406</v>
      </c>
      <c r="F3" s="15">
        <f t="shared" si="0"/>
        <v>7642857.1428571409</v>
      </c>
      <c r="G3" s="15">
        <v>283.62862218074372</v>
      </c>
      <c r="H3" s="16">
        <f t="shared" si="1"/>
        <v>0.27862218074375278</v>
      </c>
      <c r="I3" s="17">
        <f t="shared" si="2"/>
        <v>3.4669087803325145E-6</v>
      </c>
      <c r="J3" s="15">
        <f t="shared" si="3"/>
        <v>2.0337715048466474</v>
      </c>
      <c r="K3" s="15">
        <f t="shared" si="4"/>
        <v>3.5292041644609147E-3</v>
      </c>
      <c r="L3" s="15">
        <f t="shared" si="5"/>
        <v>3.5257372556805819E-3</v>
      </c>
      <c r="M3" s="18">
        <f t="shared" si="6"/>
        <v>8.9372953482325102E-11</v>
      </c>
      <c r="N3" s="15">
        <f t="shared" si="7"/>
        <v>0.99620578124112313</v>
      </c>
      <c r="O3" s="15">
        <f t="shared" si="8"/>
        <v>-3.8014350661541218E-3</v>
      </c>
      <c r="P3" s="27">
        <v>-3.1811999999999999E-3</v>
      </c>
      <c r="Q3" s="27">
        <f t="shared" ref="Q3:Q6" si="15">EXP(P3)</f>
        <v>0.99682385465534284</v>
      </c>
      <c r="R3" s="15">
        <f t="shared" si="9"/>
        <v>0.99208051176015133</v>
      </c>
      <c r="S3" s="15">
        <f t="shared" ref="S3:S6" si="16">R3*U3</f>
        <v>0.98263896795090433</v>
      </c>
      <c r="T3" s="15">
        <f t="shared" si="10"/>
        <v>-1.7513502033840705E-2</v>
      </c>
      <c r="U3" s="27">
        <v>0.99048308711104927</v>
      </c>
      <c r="V3" s="15">
        <f t="shared" ref="V3:V6" si="17">1-U3</f>
        <v>9.5169128889507348E-3</v>
      </c>
      <c r="W3" s="15">
        <f t="shared" ref="W3:W6" si="18">V3/2</f>
        <v>4.7584564444753674E-3</v>
      </c>
      <c r="X3" s="18">
        <f t="shared" si="11"/>
        <v>1.3618484800717165</v>
      </c>
      <c r="Y3" s="18">
        <f t="shared" si="12"/>
        <v>360.70764669298848</v>
      </c>
      <c r="Z3" s="19">
        <f t="shared" si="13"/>
        <v>1.903382577790147E-2</v>
      </c>
    </row>
    <row r="4" spans="1:26" x14ac:dyDescent="0.25">
      <c r="A4" s="43"/>
      <c r="B4" s="44"/>
      <c r="C4" s="36">
        <v>285.76875000000001</v>
      </c>
      <c r="D4" s="36">
        <v>101.224489795918</v>
      </c>
      <c r="E4" s="36">
        <f t="shared" si="14"/>
        <v>10.1224489795918</v>
      </c>
      <c r="F4" s="15">
        <f t="shared" si="0"/>
        <v>10122448.9795918</v>
      </c>
      <c r="G4" s="15">
        <v>286.1036992349101</v>
      </c>
      <c r="H4" s="16">
        <f t="shared" si="1"/>
        <v>0.33494923491008421</v>
      </c>
      <c r="I4" s="17">
        <f t="shared" si="2"/>
        <v>4.0967624465136974E-6</v>
      </c>
      <c r="J4" s="15">
        <f t="shared" si="3"/>
        <v>2.3147556286142974</v>
      </c>
      <c r="K4" s="15">
        <f t="shared" si="4"/>
        <v>3.4993329396583775E-3</v>
      </c>
      <c r="L4" s="15">
        <f t="shared" si="5"/>
        <v>3.4952361772118638E-3</v>
      </c>
      <c r="M4" s="18">
        <f t="shared" si="6"/>
        <v>7.1041839078134217E-11</v>
      </c>
      <c r="N4" s="15">
        <f t="shared" si="7"/>
        <v>0.99551801014344721</v>
      </c>
      <c r="O4" s="15">
        <f t="shared" si="8"/>
        <v>-4.4920640860895682E-3</v>
      </c>
      <c r="P4" s="27">
        <v>-3.11371E-3</v>
      </c>
      <c r="Q4" s="27">
        <f t="shared" si="15"/>
        <v>0.99689113256756112</v>
      </c>
      <c r="R4" s="15">
        <f t="shared" si="9"/>
        <v>0.99214746953335464</v>
      </c>
      <c r="S4" s="15">
        <f t="shared" si="16"/>
        <v>0.9827052884928128</v>
      </c>
      <c r="T4" s="15">
        <f t="shared" si="10"/>
        <v>-1.7446012033840753E-2</v>
      </c>
      <c r="U4" s="27">
        <v>0.99048308711104927</v>
      </c>
      <c r="V4" s="15">
        <f t="shared" si="17"/>
        <v>9.5169128889507348E-3</v>
      </c>
      <c r="W4" s="15">
        <f t="shared" si="18"/>
        <v>4.7584564444753674E-3</v>
      </c>
      <c r="X4" s="18">
        <f t="shared" si="11"/>
        <v>1.287040668283659</v>
      </c>
      <c r="Y4" s="18">
        <f t="shared" si="12"/>
        <v>288.3740681230542</v>
      </c>
      <c r="Z4" s="19">
        <f t="shared" si="13"/>
        <v>1.903382577790147E-2</v>
      </c>
    </row>
    <row r="5" spans="1:26" x14ac:dyDescent="0.25">
      <c r="A5" s="43"/>
      <c r="B5" s="44"/>
      <c r="C5" s="36">
        <v>287.625</v>
      </c>
      <c r="D5" s="36">
        <v>126.020408163265</v>
      </c>
      <c r="E5" s="36">
        <f t="shared" si="14"/>
        <v>12.6020408163265</v>
      </c>
      <c r="F5" s="15">
        <f t="shared" si="0"/>
        <v>12602040.816326501</v>
      </c>
      <c r="G5" s="15">
        <v>287.96049649394723</v>
      </c>
      <c r="H5" s="16">
        <f t="shared" si="1"/>
        <v>0.33549649394723247</v>
      </c>
      <c r="I5" s="17">
        <f t="shared" si="2"/>
        <v>4.0506847097946477E-6</v>
      </c>
      <c r="J5" s="15">
        <f t="shared" si="3"/>
        <v>2.5338587703915034</v>
      </c>
      <c r="K5" s="15">
        <f t="shared" si="4"/>
        <v>3.4767492394611041E-3</v>
      </c>
      <c r="L5" s="15">
        <f t="shared" si="5"/>
        <v>3.4726985547513093E-3</v>
      </c>
      <c r="M5" s="18">
        <f t="shared" si="6"/>
        <v>4.3062442500740872E-11</v>
      </c>
      <c r="N5" s="15">
        <f t="shared" si="7"/>
        <v>0.99556830880088676</v>
      </c>
      <c r="O5" s="15">
        <f t="shared" si="8"/>
        <v>-4.4415402519677816E-3</v>
      </c>
      <c r="P5" s="27">
        <v>-3.0641800000000001E-3</v>
      </c>
      <c r="Q5" s="27">
        <f t="shared" si="15"/>
        <v>0.9969405098081745</v>
      </c>
      <c r="R5" s="15">
        <f t="shared" si="9"/>
        <v>0.99219661181451924</v>
      </c>
      <c r="S5" s="15">
        <f t="shared" si="16"/>
        <v>0.98275396309116836</v>
      </c>
      <c r="T5" s="15">
        <f t="shared" si="10"/>
        <v>-1.7396482033840723E-2</v>
      </c>
      <c r="U5" s="27">
        <v>0.99048308711104927</v>
      </c>
      <c r="V5" s="15">
        <f t="shared" si="17"/>
        <v>9.5169128889507348E-3</v>
      </c>
      <c r="W5" s="15">
        <f t="shared" si="18"/>
        <v>4.7584564444753674E-3</v>
      </c>
      <c r="X5" s="18">
        <f t="shared" si="11"/>
        <v>1.2871387725421524</v>
      </c>
      <c r="Y5" s="18">
        <f t="shared" si="12"/>
        <v>291.6767843347447</v>
      </c>
      <c r="Z5" s="19">
        <f t="shared" si="13"/>
        <v>1.903382577790147E-2</v>
      </c>
    </row>
    <row r="6" spans="1:26" x14ac:dyDescent="0.25">
      <c r="A6" s="43"/>
      <c r="B6" s="44"/>
      <c r="C6" s="36">
        <v>288.84375</v>
      </c>
      <c r="D6" s="36">
        <v>151.12244897959101</v>
      </c>
      <c r="E6" s="36">
        <f t="shared" si="14"/>
        <v>15.112244897959101</v>
      </c>
      <c r="F6" s="15">
        <f t="shared" si="0"/>
        <v>15112244.897959102</v>
      </c>
      <c r="G6" s="15">
        <v>289.46259056280115</v>
      </c>
      <c r="H6" s="16">
        <f t="shared" si="1"/>
        <v>0.61884056280115374</v>
      </c>
      <c r="I6" s="17">
        <f t="shared" si="2"/>
        <v>7.4015615188001725E-6</v>
      </c>
      <c r="J6" s="15">
        <f t="shared" si="3"/>
        <v>2.7155053355972214</v>
      </c>
      <c r="K6" s="15">
        <f t="shared" si="4"/>
        <v>3.4620794114465E-3</v>
      </c>
      <c r="L6" s="15">
        <f t="shared" si="5"/>
        <v>3.4546778499277E-3</v>
      </c>
      <c r="M6" s="18">
        <f t="shared" si="6"/>
        <v>-5.0299320264457492E-11</v>
      </c>
      <c r="N6" s="15">
        <f t="shared" si="7"/>
        <v>0.99191709648693804</v>
      </c>
      <c r="O6" s="15">
        <f t="shared" si="8"/>
        <v>-8.1157472793861284E-3</v>
      </c>
      <c r="P6" s="27">
        <v>-3.0316599999999998E-3</v>
      </c>
      <c r="Q6" s="27">
        <f t="shared" si="15"/>
        <v>0.99697293084071659</v>
      </c>
      <c r="R6" s="15">
        <f t="shared" si="9"/>
        <v>0.99222887857299014</v>
      </c>
      <c r="S6" s="15">
        <f t="shared" si="16"/>
        <v>0.98278592276970966</v>
      </c>
      <c r="T6" s="15">
        <f t="shared" si="10"/>
        <v>-1.7363962033840698E-2</v>
      </c>
      <c r="U6" s="27">
        <v>0.99048308711104927</v>
      </c>
      <c r="V6" s="15">
        <f t="shared" si="17"/>
        <v>9.5169128889507348E-3</v>
      </c>
      <c r="W6" s="15">
        <f t="shared" si="18"/>
        <v>4.7584564444753674E-3</v>
      </c>
      <c r="X6" s="18">
        <f t="shared" si="11"/>
        <v>0.92055815446352907</v>
      </c>
      <c r="Y6" s="18">
        <f t="shared" si="12"/>
        <v>113.95395194161469</v>
      </c>
      <c r="Z6" s="19">
        <f t="shared" si="13"/>
        <v>1.903382577790147E-2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301FE-61B0-4ABF-8445-EC29BD7224F8}">
  <dimension ref="A1:Z6"/>
  <sheetViews>
    <sheetView tabSelected="1" workbookViewId="0">
      <selection activeCell="I1" sqref="I1"/>
    </sheetView>
  </sheetViews>
  <sheetFormatPr defaultRowHeight="15" x14ac:dyDescent="0.25"/>
  <cols>
    <col min="1" max="1" width="16.140625" bestFit="1" customWidth="1"/>
    <col min="2" max="2" width="20.85546875" bestFit="1" customWidth="1"/>
    <col min="3" max="3" width="6" bestFit="1" customWidth="1"/>
    <col min="4" max="4" width="6.7109375" bestFit="1" customWidth="1"/>
    <col min="5" max="5" width="7.140625" bestFit="1" customWidth="1"/>
    <col min="6" max="6" width="9" bestFit="1" customWidth="1"/>
    <col min="7" max="7" width="12" bestFit="1" customWidth="1"/>
    <col min="8" max="8" width="6.5703125" bestFit="1" customWidth="1"/>
    <col min="9" max="9" width="12.140625" bestFit="1" customWidth="1"/>
    <col min="10" max="12" width="12" bestFit="1" customWidth="1"/>
    <col min="13" max="13" width="4.5703125" bestFit="1" customWidth="1"/>
    <col min="14" max="14" width="12" bestFit="1" customWidth="1"/>
    <col min="15" max="15" width="12.7109375" bestFit="1" customWidth="1"/>
    <col min="16" max="16" width="14.28515625" bestFit="1" customWidth="1"/>
    <col min="17" max="17" width="14.140625" bestFit="1" customWidth="1"/>
    <col min="18" max="18" width="12" bestFit="1" customWidth="1"/>
    <col min="19" max="19" width="14.140625" bestFit="1" customWidth="1"/>
    <col min="20" max="20" width="12.7109375" bestFit="1" customWidth="1"/>
    <col min="21" max="23" width="12" bestFit="1" customWidth="1"/>
    <col min="24" max="24" width="11.28515625" customWidth="1"/>
    <col min="25" max="25" width="11.5703125" customWidth="1"/>
  </cols>
  <sheetData>
    <row r="1" spans="1:26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55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4" t="s">
        <v>16</v>
      </c>
      <c r="S1" s="1" t="s">
        <v>17</v>
      </c>
      <c r="T1" s="4" t="s">
        <v>18</v>
      </c>
      <c r="U1" s="1" t="s">
        <v>19</v>
      </c>
      <c r="V1" s="1" t="s">
        <v>20</v>
      </c>
      <c r="W1" s="1" t="s">
        <v>21</v>
      </c>
      <c r="X1" s="5" t="s">
        <v>22</v>
      </c>
      <c r="Y1" s="5" t="s">
        <v>23</v>
      </c>
      <c r="Z1" s="5" t="s">
        <v>24</v>
      </c>
    </row>
    <row r="2" spans="1:26" ht="15" customHeight="1" x14ac:dyDescent="0.25">
      <c r="A2" s="39" t="s">
        <v>53</v>
      </c>
      <c r="B2" s="39" t="s">
        <v>54</v>
      </c>
      <c r="C2" s="15">
        <v>276.72000000000003</v>
      </c>
      <c r="D2" s="36">
        <f t="shared" ref="D2:D6" si="0">E2*10</f>
        <v>39.900000000000006</v>
      </c>
      <c r="E2" s="15">
        <v>3.99</v>
      </c>
      <c r="F2" s="15">
        <f t="shared" ref="F2:F6" si="1">E2*10^6</f>
        <v>3990000</v>
      </c>
      <c r="G2" s="15">
        <v>277.35440040243367</v>
      </c>
      <c r="H2" s="16">
        <f t="shared" ref="H2:H6" si="2">G2-C2</f>
        <v>0.63440040243364137</v>
      </c>
      <c r="I2" s="17">
        <f>H2/(G2*C2)</f>
        <v>8.2658560958108202E-6</v>
      </c>
      <c r="J2" s="15">
        <f>LN(E2)</f>
        <v>1.3837912309017721</v>
      </c>
      <c r="K2" s="15">
        <f>1/C2</f>
        <v>3.613761202659728E-3</v>
      </c>
      <c r="L2" s="15">
        <f t="shared" ref="L2:L6" si="3">1/G2</f>
        <v>3.6054953465639171E-3</v>
      </c>
      <c r="M2" s="18">
        <f>E2-10^(-4646.471 +5314653/G2 -2271392000/G2^2 +430306500000/G2^3 -30511740000000/G2^4)</f>
        <v>3.2414559925086905E-10</v>
      </c>
      <c r="N2" s="15">
        <f>EXP(I2/(-0.000912))</f>
        <v>0.99097751045223714</v>
      </c>
      <c r="O2" s="15">
        <f>LN(N2)</f>
        <v>-9.0634387015469196E-3</v>
      </c>
      <c r="P2" s="27">
        <v>-2.6773500000000002E-3</v>
      </c>
      <c r="Q2" s="27">
        <f>EXP(P2)</f>
        <v>0.99732623090501971</v>
      </c>
      <c r="R2" s="15">
        <f t="shared" ref="R2:R6" si="4">Q2*(U2+W2)</f>
        <v>0.99317191661791593</v>
      </c>
      <c r="S2" s="15">
        <f>R2*U2</f>
        <v>0.98489789723508669</v>
      </c>
      <c r="T2" s="15">
        <f t="shared" ref="T2:T6" si="5">LN(S2)</f>
        <v>-1.5217300812225134E-2</v>
      </c>
      <c r="U2" s="27">
        <v>0.99166909651351698</v>
      </c>
      <c r="V2" s="27">
        <f>1-U2</f>
        <v>8.3309034864830211E-3</v>
      </c>
      <c r="W2" s="27">
        <f>V2/2</f>
        <v>4.1654517432415106E-3</v>
      </c>
      <c r="X2" s="18">
        <f t="shared" ref="X2:X6" si="6">100*ABS(S2-N2)/N2</f>
        <v>0.61349658827030173</v>
      </c>
      <c r="Y2" s="18">
        <f t="shared" ref="Y2:Y6" si="7">100*ABS((T2-O2)/O2)</f>
        <v>67.897652461950145</v>
      </c>
      <c r="Z2" s="19">
        <f t="shared" ref="Z2:Z6" si="8">2*V2</f>
        <v>1.6661806972966042E-2</v>
      </c>
    </row>
    <row r="3" spans="1:26" x14ac:dyDescent="0.25">
      <c r="A3" s="39"/>
      <c r="B3" s="39"/>
      <c r="C3" s="15">
        <v>279.75</v>
      </c>
      <c r="D3" s="36">
        <f t="shared" si="0"/>
        <v>54.5</v>
      </c>
      <c r="E3" s="15">
        <v>5.45</v>
      </c>
      <c r="F3" s="15">
        <f t="shared" si="1"/>
        <v>5450000</v>
      </c>
      <c r="G3" s="15">
        <v>280.47058416933504</v>
      </c>
      <c r="H3" s="16">
        <f t="shared" si="2"/>
        <v>0.72058416933504077</v>
      </c>
      <c r="I3" s="17">
        <f t="shared" ref="I3:I6" si="9">H3/(G3*C3)</f>
        <v>9.1839033055355161E-6</v>
      </c>
      <c r="J3" s="15">
        <f t="shared" ref="J3:J6" si="10">LN(E3)</f>
        <v>1.6956156086751528</v>
      </c>
      <c r="K3" s="15">
        <f t="shared" ref="K3:K6" si="11">1/C3</f>
        <v>3.5746201966041107E-3</v>
      </c>
      <c r="L3" s="15">
        <f t="shared" si="3"/>
        <v>3.5654362932985755E-3</v>
      </c>
      <c r="M3" s="18">
        <f t="shared" ref="M3:M6" si="12">E3-10^(-4646.471 +5314653/G3 -2271392000/G3^2 +430306500000/G3^3 -30511740000000/G3^4)</f>
        <v>1.9110402149635775E-10</v>
      </c>
      <c r="N3" s="15">
        <f t="shared" ref="N3:N6" si="13">EXP(I3/(-0.000912))</f>
        <v>0.98998046396790007</v>
      </c>
      <c r="O3" s="15">
        <f t="shared" ref="O3:O6" si="14">LN(N3)</f>
        <v>-1.0070069413964369E-2</v>
      </c>
      <c r="P3" s="27">
        <v>-2.5938200000000002E-3</v>
      </c>
      <c r="Q3" s="27">
        <f t="shared" ref="Q3:Q6" si="15">EXP(P3)</f>
        <v>0.99740954104448676</v>
      </c>
      <c r="R3" s="15">
        <f t="shared" si="4"/>
        <v>0.99325487973301729</v>
      </c>
      <c r="S3" s="15">
        <f t="shared" ref="S3:S6" si="16">R3*U3</f>
        <v>0.98498016919248321</v>
      </c>
      <c r="T3" s="15">
        <f t="shared" si="5"/>
        <v>-1.5133770812225127E-2</v>
      </c>
      <c r="U3" s="27">
        <v>0.99166909651351698</v>
      </c>
      <c r="V3" s="27">
        <f t="shared" ref="V3:V6" si="17">1-U3</f>
        <v>8.3309034864830211E-3</v>
      </c>
      <c r="W3" s="27">
        <f t="shared" ref="W3:W6" si="18">V3/2</f>
        <v>4.1654517432415106E-3</v>
      </c>
      <c r="X3" s="18">
        <f t="shared" si="6"/>
        <v>0.50509024747573117</v>
      </c>
      <c r="Y3" s="18">
        <f t="shared" si="7"/>
        <v>50.28467223114491</v>
      </c>
      <c r="Z3" s="19">
        <f t="shared" si="8"/>
        <v>1.6661806972966042E-2</v>
      </c>
    </row>
    <row r="4" spans="1:26" x14ac:dyDescent="0.25">
      <c r="A4" s="39"/>
      <c r="B4" s="39"/>
      <c r="C4" s="15">
        <v>282.86</v>
      </c>
      <c r="D4" s="36">
        <f t="shared" si="0"/>
        <v>76</v>
      </c>
      <c r="E4" s="15">
        <v>7.6</v>
      </c>
      <c r="F4" s="15">
        <f t="shared" si="1"/>
        <v>7600000</v>
      </c>
      <c r="G4" s="15">
        <v>283.57782400146493</v>
      </c>
      <c r="H4" s="16">
        <f t="shared" si="2"/>
        <v>0.71782400146491909</v>
      </c>
      <c r="I4" s="17">
        <f t="shared" si="9"/>
        <v>8.9489930906256909E-6</v>
      </c>
      <c r="J4" s="15">
        <f t="shared" si="10"/>
        <v>2.0281482472922852</v>
      </c>
      <c r="K4" s="15">
        <f t="shared" si="11"/>
        <v>3.5353178250724739E-3</v>
      </c>
      <c r="L4" s="15">
        <f t="shared" si="3"/>
        <v>3.5263688319818482E-3</v>
      </c>
      <c r="M4" s="18">
        <f t="shared" si="12"/>
        <v>7.7648110163863748E-11</v>
      </c>
      <c r="N4" s="15">
        <f t="shared" si="13"/>
        <v>0.99023549299939528</v>
      </c>
      <c r="O4" s="15">
        <f t="shared" si="14"/>
        <v>-9.8124924239316232E-3</v>
      </c>
      <c r="P4" s="27">
        <v>-2.5105499999999998E-3</v>
      </c>
      <c r="Q4" s="27">
        <f t="shared" si="15"/>
        <v>0.99749259879503094</v>
      </c>
      <c r="R4" s="15">
        <f t="shared" si="4"/>
        <v>0.99333759151050971</v>
      </c>
      <c r="S4" s="15">
        <f t="shared" si="16"/>
        <v>0.98506219190614019</v>
      </c>
      <c r="T4" s="15">
        <f t="shared" si="5"/>
        <v>-1.5050500812225092E-2</v>
      </c>
      <c r="U4" s="27">
        <v>0.99166909651351698</v>
      </c>
      <c r="V4" s="27">
        <f t="shared" si="17"/>
        <v>8.3309034864830211E-3</v>
      </c>
      <c r="W4" s="27">
        <f t="shared" si="18"/>
        <v>4.1654517432415106E-3</v>
      </c>
      <c r="X4" s="18">
        <f t="shared" si="6"/>
        <v>0.52243139433280728</v>
      </c>
      <c r="Y4" s="18">
        <f t="shared" si="7"/>
        <v>53.381018420136819</v>
      </c>
      <c r="Z4" s="19">
        <f t="shared" si="8"/>
        <v>1.6661806972966042E-2</v>
      </c>
    </row>
    <row r="5" spans="1:26" x14ac:dyDescent="0.25">
      <c r="A5" s="39"/>
      <c r="B5" s="39"/>
      <c r="C5" s="15">
        <v>286.52</v>
      </c>
      <c r="D5" s="36">
        <f t="shared" si="0"/>
        <v>117.2</v>
      </c>
      <c r="E5" s="15">
        <v>11.72</v>
      </c>
      <c r="F5" s="15">
        <f t="shared" si="1"/>
        <v>11720000</v>
      </c>
      <c r="G5" s="15">
        <v>287.35162143355171</v>
      </c>
      <c r="H5" s="16">
        <f t="shared" si="2"/>
        <v>0.83162143355173157</v>
      </c>
      <c r="I5" s="17">
        <f t="shared" si="9"/>
        <v>1.01008304082757E-5</v>
      </c>
      <c r="J5" s="15">
        <f t="shared" si="10"/>
        <v>2.4612967841488667</v>
      </c>
      <c r="K5" s="15">
        <f t="shared" si="11"/>
        <v>3.4901577551305321E-3</v>
      </c>
      <c r="L5" s="15">
        <f t="shared" si="3"/>
        <v>3.4800569247222563E-3</v>
      </c>
      <c r="M5" s="18">
        <f t="shared" si="12"/>
        <v>6.5476513100293232E-12</v>
      </c>
      <c r="N5" s="15">
        <f t="shared" si="13"/>
        <v>0.98898563529522121</v>
      </c>
      <c r="O5" s="15">
        <f t="shared" si="14"/>
        <v>-1.1075471938898841E-2</v>
      </c>
      <c r="P5" s="27">
        <v>-2.41573E-3</v>
      </c>
      <c r="Q5" s="27">
        <f t="shared" si="15"/>
        <v>0.99758718552753478</v>
      </c>
      <c r="R5" s="15">
        <f t="shared" si="4"/>
        <v>0.99343178424654377</v>
      </c>
      <c r="S5" s="15">
        <f t="shared" si="16"/>
        <v>0.98515559993158119</v>
      </c>
      <c r="T5" s="15">
        <f t="shared" si="5"/>
        <v>-1.4955680812225135E-2</v>
      </c>
      <c r="U5" s="27">
        <v>0.99166909651351698</v>
      </c>
      <c r="V5" s="27">
        <f t="shared" si="17"/>
        <v>8.3309034864830211E-3</v>
      </c>
      <c r="W5" s="27">
        <f t="shared" si="18"/>
        <v>4.1654517432415106E-3</v>
      </c>
      <c r="X5" s="18">
        <f t="shared" si="6"/>
        <v>0.38726905901891245</v>
      </c>
      <c r="Y5" s="18">
        <f t="shared" si="7"/>
        <v>35.034253120161644</v>
      </c>
      <c r="Z5" s="19">
        <f t="shared" si="8"/>
        <v>1.6661806972966042E-2</v>
      </c>
    </row>
    <row r="6" spans="1:26" x14ac:dyDescent="0.25">
      <c r="A6" s="39"/>
      <c r="B6" s="39"/>
      <c r="C6" s="15">
        <v>288.04000000000002</v>
      </c>
      <c r="D6" s="36">
        <f t="shared" si="0"/>
        <v>141.19999999999999</v>
      </c>
      <c r="E6" s="15">
        <v>14.12</v>
      </c>
      <c r="F6" s="15">
        <f t="shared" si="1"/>
        <v>14120000</v>
      </c>
      <c r="G6" s="15">
        <v>288.90437618873301</v>
      </c>
      <c r="H6" s="16">
        <f t="shared" si="2"/>
        <v>0.86437618873299016</v>
      </c>
      <c r="I6" s="17">
        <f t="shared" si="9"/>
        <v>1.0387137295285293E-5</v>
      </c>
      <c r="J6" s="15">
        <f t="shared" si="10"/>
        <v>2.647592232065096</v>
      </c>
      <c r="K6" s="15">
        <f t="shared" si="11"/>
        <v>3.471740036106096E-3</v>
      </c>
      <c r="L6" s="15">
        <f t="shared" si="3"/>
        <v>3.4613528988108109E-3</v>
      </c>
      <c r="M6" s="18">
        <f t="shared" si="12"/>
        <v>3.8319569739542203E-11</v>
      </c>
      <c r="N6" s="15">
        <f t="shared" si="13"/>
        <v>0.98867520880663284</v>
      </c>
      <c r="O6" s="15">
        <f t="shared" si="14"/>
        <v>-1.1389404929040864E-2</v>
      </c>
      <c r="P6" s="27">
        <v>-2.37733E-3</v>
      </c>
      <c r="Q6" s="27">
        <f t="shared" si="15"/>
        <v>0.99762549361096953</v>
      </c>
      <c r="R6" s="15">
        <f t="shared" si="4"/>
        <v>0.99346993275950557</v>
      </c>
      <c r="S6" s="15">
        <f t="shared" si="16"/>
        <v>0.98519343063296339</v>
      </c>
      <c r="T6" s="15">
        <f t="shared" si="5"/>
        <v>-1.4917280812225134E-2</v>
      </c>
      <c r="U6" s="27">
        <v>0.99166909651351698</v>
      </c>
      <c r="V6" s="27">
        <f t="shared" si="17"/>
        <v>8.3309034864830211E-3</v>
      </c>
      <c r="W6" s="27">
        <f t="shared" si="18"/>
        <v>4.1654517432415106E-3</v>
      </c>
      <c r="X6" s="18">
        <f t="shared" si="6"/>
        <v>0.35216602405476438</v>
      </c>
      <c r="Y6" s="18">
        <f t="shared" si="7"/>
        <v>30.975067663007071</v>
      </c>
      <c r="Z6" s="19">
        <f t="shared" si="8"/>
        <v>1.6661806972966042E-2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D4BCE-A9A7-499F-8EC3-AFBB3F61590A}">
  <dimension ref="A1:Z7"/>
  <sheetViews>
    <sheetView workbookViewId="0">
      <selection activeCell="I1" sqref="I1"/>
    </sheetView>
  </sheetViews>
  <sheetFormatPr defaultRowHeight="15" x14ac:dyDescent="0.25"/>
  <cols>
    <col min="1" max="1" width="16.140625" bestFit="1" customWidth="1"/>
    <col min="2" max="2" width="20.85546875" bestFit="1" customWidth="1"/>
    <col min="3" max="3" width="7.5703125" bestFit="1" customWidth="1"/>
    <col min="4" max="4" width="6.7109375" bestFit="1" customWidth="1"/>
    <col min="5" max="5" width="7.140625" bestFit="1" customWidth="1"/>
    <col min="6" max="6" width="9" bestFit="1" customWidth="1"/>
    <col min="7" max="7" width="12" bestFit="1" customWidth="1"/>
    <col min="8" max="8" width="6.5703125" bestFit="1" customWidth="1"/>
    <col min="9" max="9" width="12.140625" bestFit="1" customWidth="1"/>
    <col min="10" max="12" width="12" bestFit="1" customWidth="1"/>
    <col min="13" max="13" width="4.5703125" bestFit="1" customWidth="1"/>
    <col min="14" max="14" width="12" bestFit="1" customWidth="1"/>
    <col min="15" max="15" width="12.7109375" bestFit="1" customWidth="1"/>
    <col min="16" max="16" width="14.28515625" bestFit="1" customWidth="1"/>
    <col min="17" max="17" width="14.140625" bestFit="1" customWidth="1"/>
    <col min="18" max="18" width="12" bestFit="1" customWidth="1"/>
    <col min="19" max="19" width="14.140625" bestFit="1" customWidth="1"/>
    <col min="20" max="20" width="12.7109375" bestFit="1" customWidth="1"/>
    <col min="21" max="23" width="12" bestFit="1" customWidth="1"/>
    <col min="24" max="24" width="11.28515625" customWidth="1"/>
    <col min="25" max="25" width="11.5703125" customWidth="1"/>
  </cols>
  <sheetData>
    <row r="1" spans="1:26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55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4" t="s">
        <v>16</v>
      </c>
      <c r="S1" s="1" t="s">
        <v>17</v>
      </c>
      <c r="T1" s="4" t="s">
        <v>18</v>
      </c>
      <c r="U1" s="1" t="s">
        <v>19</v>
      </c>
      <c r="V1" s="1" t="s">
        <v>20</v>
      </c>
      <c r="W1" s="1" t="s">
        <v>21</v>
      </c>
      <c r="X1" s="5" t="s">
        <v>22</v>
      </c>
      <c r="Y1" s="5" t="s">
        <v>23</v>
      </c>
      <c r="Z1" s="5" t="s">
        <v>24</v>
      </c>
    </row>
    <row r="2" spans="1:26" x14ac:dyDescent="0.25">
      <c r="A2" s="40" t="s">
        <v>29</v>
      </c>
      <c r="B2" s="37" t="s">
        <v>27</v>
      </c>
      <c r="C2" s="7">
        <v>273.3</v>
      </c>
      <c r="D2" s="20">
        <f>E2*10</f>
        <v>27.9</v>
      </c>
      <c r="E2" s="7">
        <v>2.79</v>
      </c>
      <c r="F2">
        <f>E2*10^6</f>
        <v>2790000</v>
      </c>
      <c r="G2">
        <v>273.56346400486098</v>
      </c>
      <c r="H2" s="8">
        <f t="shared" ref="H2:H7" si="0">G2-C2</f>
        <v>0.263464004860964</v>
      </c>
      <c r="I2" s="9">
        <f t="shared" ref="I2:I7" si="1">H2/(G2*C2)</f>
        <v>3.5238998981271194E-6</v>
      </c>
      <c r="J2">
        <f t="shared" ref="J2:J7" si="2">LN(E2)</f>
        <v>1.0260415958332743</v>
      </c>
      <c r="K2">
        <f t="shared" ref="K2:K7" si="3">1/C2</f>
        <v>3.6589828027808269E-3</v>
      </c>
      <c r="L2">
        <f t="shared" ref="L2:L7" si="4">1/G2</f>
        <v>3.6554589028826995E-3</v>
      </c>
      <c r="M2" s="10">
        <f t="shared" ref="M2:M7" si="5">E2-10^(-4646.471 +5314653/G2 -2271392000/G2^2 +430306500000/G2^3 -30511740000000/G2^4)</f>
        <v>4.6263659569945048E-10</v>
      </c>
      <c r="N2">
        <f t="shared" ref="N2:N7" si="6">EXP(I2/(-0.000912))</f>
        <v>0.9961435300271706</v>
      </c>
      <c r="O2">
        <f t="shared" ref="O2:O7" si="7">LN(N2)</f>
        <v>-3.8639253268937562E-3</v>
      </c>
      <c r="P2">
        <v>-2.5317400000000002E-3</v>
      </c>
      <c r="Q2">
        <f t="shared" ref="Q2:Q7" si="8">EXP(P2)</f>
        <v>0.99747146215080595</v>
      </c>
      <c r="R2">
        <f t="shared" ref="R2:R7" si="9">Q2*(U2+W2)</f>
        <v>0.99248360605444219</v>
      </c>
      <c r="S2">
        <f t="shared" ref="S2:S7" si="10">R2*U2</f>
        <v>0.98255777741103334</v>
      </c>
      <c r="T2">
        <f t="shared" ref="T2:T7" si="11">LN(S2)</f>
        <v>-1.7596130442531898E-2</v>
      </c>
      <c r="U2">
        <v>0.98999899989998996</v>
      </c>
      <c r="V2">
        <f t="shared" ref="V2:V7" si="12">1-U2</f>
        <v>1.0001000100010038E-2</v>
      </c>
      <c r="W2">
        <f t="shared" ref="W2:W7" si="13">V2/2</f>
        <v>5.000500050005019E-3</v>
      </c>
      <c r="X2" s="10">
        <f t="shared" ref="X2:X7" si="14">100*ABS(S2-N2)/N2</f>
        <v>1.3638348497597226</v>
      </c>
      <c r="Y2" s="10">
        <f t="shared" ref="Y2:Y7" si="15">100*ABS((T2-O2)/O2)</f>
        <v>355.39519928242464</v>
      </c>
      <c r="Z2" s="11">
        <f t="shared" ref="Z2:Z7" si="16">2*V2</f>
        <v>2.0002000200020076E-2</v>
      </c>
    </row>
    <row r="3" spans="1:26" x14ac:dyDescent="0.25">
      <c r="A3" s="40"/>
      <c r="B3" s="37"/>
      <c r="C3" s="7">
        <v>275.5</v>
      </c>
      <c r="D3" s="20">
        <f t="shared" ref="D3:D7" si="17">E3*10</f>
        <v>34.700000000000003</v>
      </c>
      <c r="E3" s="7">
        <v>3.47</v>
      </c>
      <c r="F3">
        <f t="shared" ref="F3:F7" si="18">E3*10^6</f>
        <v>3470000</v>
      </c>
      <c r="G3">
        <v>275.89662873740264</v>
      </c>
      <c r="H3" s="8">
        <f t="shared" si="0"/>
        <v>0.39662873740263649</v>
      </c>
      <c r="I3" s="9">
        <f t="shared" si="1"/>
        <v>5.2181454514032934E-6</v>
      </c>
      <c r="J3">
        <f t="shared" si="2"/>
        <v>1.2441545939587679</v>
      </c>
      <c r="K3">
        <f t="shared" si="3"/>
        <v>3.629764065335753E-3</v>
      </c>
      <c r="L3">
        <f t="shared" si="4"/>
        <v>3.62454591988435E-3</v>
      </c>
      <c r="M3" s="10">
        <f t="shared" si="5"/>
        <v>1.9376766857703842E-10</v>
      </c>
      <c r="N3">
        <f t="shared" si="6"/>
        <v>0.99429468675524091</v>
      </c>
      <c r="O3">
        <f t="shared" si="7"/>
        <v>-5.7216507142579471E-3</v>
      </c>
      <c r="P3">
        <v>-2.4558399999999999E-3</v>
      </c>
      <c r="Q3">
        <f t="shared" si="8"/>
        <v>0.99754717310797769</v>
      </c>
      <c r="R3">
        <f t="shared" si="9"/>
        <v>0.99255893841896881</v>
      </c>
      <c r="S3">
        <f t="shared" si="10"/>
        <v>0.98263235637657487</v>
      </c>
      <c r="T3">
        <f t="shared" si="11"/>
        <v>-1.7520230442531804E-2</v>
      </c>
      <c r="U3">
        <v>0.98999899989998996</v>
      </c>
      <c r="V3">
        <f t="shared" si="12"/>
        <v>1.0001000100010038E-2</v>
      </c>
      <c r="W3">
        <f t="shared" si="13"/>
        <v>5.000500050005019E-3</v>
      </c>
      <c r="X3" s="10">
        <f t="shared" si="14"/>
        <v>1.1729249420737258</v>
      </c>
      <c r="Y3" s="10">
        <f t="shared" si="15"/>
        <v>206.20936714771204</v>
      </c>
      <c r="Z3" s="11">
        <f t="shared" si="16"/>
        <v>2.0002000200020076E-2</v>
      </c>
    </row>
    <row r="4" spans="1:26" x14ac:dyDescent="0.25">
      <c r="A4" s="40"/>
      <c r="B4" s="37"/>
      <c r="C4" s="6">
        <v>276.10000000000002</v>
      </c>
      <c r="D4" s="20">
        <f t="shared" si="17"/>
        <v>37.599999999999994</v>
      </c>
      <c r="E4" s="7">
        <v>3.76</v>
      </c>
      <c r="F4">
        <f t="shared" si="18"/>
        <v>3760000</v>
      </c>
      <c r="G4">
        <v>276.73883930945038</v>
      </c>
      <c r="H4" s="8">
        <f t="shared" si="0"/>
        <v>0.63883930945036127</v>
      </c>
      <c r="I4" s="9">
        <f t="shared" si="1"/>
        <v>8.360940057242003E-6</v>
      </c>
      <c r="J4">
        <f t="shared" si="2"/>
        <v>1.324418957401803</v>
      </c>
      <c r="K4">
        <f t="shared" si="3"/>
        <v>3.621876131836291E-3</v>
      </c>
      <c r="L4">
        <f t="shared" si="4"/>
        <v>3.6135151917790491E-3</v>
      </c>
      <c r="M4" s="10">
        <f t="shared" si="5"/>
        <v>1.4474199616643091E-10</v>
      </c>
      <c r="N4">
        <f t="shared" si="6"/>
        <v>0.99087419778161356</v>
      </c>
      <c r="O4">
        <f t="shared" si="7"/>
        <v>-9.1676974311864137E-3</v>
      </c>
      <c r="P4">
        <v>-2.4354699999999999E-3</v>
      </c>
      <c r="Q4">
        <f t="shared" si="8"/>
        <v>0.99756749335085493</v>
      </c>
      <c r="R4">
        <f t="shared" si="9"/>
        <v>0.99257915705047051</v>
      </c>
      <c r="S4">
        <f t="shared" si="10"/>
        <v>0.98265237280154083</v>
      </c>
      <c r="T4">
        <f t="shared" si="11"/>
        <v>-1.749986044253183E-2</v>
      </c>
      <c r="U4">
        <v>0.98999899989998996</v>
      </c>
      <c r="V4">
        <f t="shared" si="12"/>
        <v>1.0001000100010038E-2</v>
      </c>
      <c r="W4">
        <f t="shared" si="13"/>
        <v>5.000500050005019E-3</v>
      </c>
      <c r="X4" s="10">
        <f t="shared" si="14"/>
        <v>0.82975467506166767</v>
      </c>
      <c r="Y4" s="10">
        <f t="shared" si="15"/>
        <v>90.886103886907293</v>
      </c>
      <c r="Z4" s="11">
        <f t="shared" si="16"/>
        <v>2.0002000200020076E-2</v>
      </c>
    </row>
    <row r="5" spans="1:26" x14ac:dyDescent="0.25">
      <c r="A5" s="40"/>
      <c r="B5" s="37"/>
      <c r="C5">
        <v>278.3</v>
      </c>
      <c r="D5" s="20">
        <f t="shared" si="17"/>
        <v>46.5</v>
      </c>
      <c r="E5">
        <v>4.6500000000000004</v>
      </c>
      <c r="F5">
        <f t="shared" si="18"/>
        <v>4650000</v>
      </c>
      <c r="G5">
        <v>278.9093244722884</v>
      </c>
      <c r="H5" s="8">
        <f t="shared" si="0"/>
        <v>0.60932447228839237</v>
      </c>
      <c r="I5" s="9">
        <f t="shared" si="1"/>
        <v>7.8500492400217528E-6</v>
      </c>
      <c r="J5">
        <f t="shared" si="2"/>
        <v>1.536867219599265</v>
      </c>
      <c r="K5">
        <f t="shared" si="3"/>
        <v>3.5932446999640674E-3</v>
      </c>
      <c r="L5">
        <f t="shared" si="4"/>
        <v>3.5853946507240458E-3</v>
      </c>
      <c r="M5" s="10">
        <f t="shared" si="5"/>
        <v>2.8542501695483224E-11</v>
      </c>
      <c r="N5">
        <f t="shared" si="6"/>
        <v>0.99142942842475346</v>
      </c>
      <c r="O5">
        <f t="shared" si="7"/>
        <v>-8.6075101316028489E-3</v>
      </c>
      <c r="P5">
        <v>-2.3619100000000001E-3</v>
      </c>
      <c r="Q5">
        <f t="shared" si="8"/>
        <v>0.99764087711468752</v>
      </c>
      <c r="R5">
        <f t="shared" si="9"/>
        <v>0.99265217385878846</v>
      </c>
      <c r="S5">
        <f t="shared" si="10"/>
        <v>0.98272465936875153</v>
      </c>
      <c r="T5">
        <f t="shared" si="11"/>
        <v>-1.7426300442531757E-2</v>
      </c>
      <c r="U5">
        <v>0.98999899989998996</v>
      </c>
      <c r="V5">
        <f t="shared" si="12"/>
        <v>1.0001000100010038E-2</v>
      </c>
      <c r="W5">
        <f t="shared" si="13"/>
        <v>5.000500050005019E-3</v>
      </c>
      <c r="X5" s="10">
        <f t="shared" si="14"/>
        <v>0.87800188358667353</v>
      </c>
      <c r="Y5" s="10">
        <f t="shared" si="15"/>
        <v>102.45460273755978</v>
      </c>
      <c r="Z5" s="11">
        <f t="shared" si="16"/>
        <v>2.0002000200020076E-2</v>
      </c>
    </row>
    <row r="6" spans="1:26" x14ac:dyDescent="0.25">
      <c r="A6" s="40"/>
      <c r="B6" s="37"/>
      <c r="C6" s="12">
        <v>279.60000000000002</v>
      </c>
      <c r="D6" s="20">
        <f t="shared" si="17"/>
        <v>53.2</v>
      </c>
      <c r="E6">
        <v>5.32</v>
      </c>
      <c r="F6">
        <f t="shared" si="18"/>
        <v>5320000</v>
      </c>
      <c r="G6">
        <v>280.23653058590497</v>
      </c>
      <c r="H6" s="8">
        <f t="shared" si="0"/>
        <v>0.63653058590494993</v>
      </c>
      <c r="I6" s="9">
        <f t="shared" si="1"/>
        <v>8.1237651901858909E-6</v>
      </c>
      <c r="J6">
        <f t="shared" si="2"/>
        <v>1.6714733033535532</v>
      </c>
      <c r="K6">
        <f t="shared" si="3"/>
        <v>3.5765379113018594E-3</v>
      </c>
      <c r="L6">
        <f t="shared" si="4"/>
        <v>3.5684141461116738E-3</v>
      </c>
      <c r="M6" s="10">
        <f t="shared" si="5"/>
        <v>-4.1650238813417673E-11</v>
      </c>
      <c r="N6">
        <f t="shared" si="6"/>
        <v>0.99113191819521651</v>
      </c>
      <c r="O6">
        <f t="shared" si="7"/>
        <v>-8.9076372699407203E-3</v>
      </c>
      <c r="P6">
        <v>-2.3192999999999998E-3</v>
      </c>
      <c r="Q6">
        <f t="shared" si="8"/>
        <v>0.99768338749813867</v>
      </c>
      <c r="R6">
        <f t="shared" si="9"/>
        <v>0.99269447166906499</v>
      </c>
      <c r="S6">
        <f t="shared" si="10"/>
        <v>0.98276653415862325</v>
      </c>
      <c r="T6">
        <f t="shared" si="11"/>
        <v>-1.73836904425318E-2</v>
      </c>
      <c r="U6">
        <v>0.98999899989998996</v>
      </c>
      <c r="V6">
        <f t="shared" si="12"/>
        <v>1.0001000100010038E-2</v>
      </c>
      <c r="W6">
        <f t="shared" si="13"/>
        <v>5.000500050005019E-3</v>
      </c>
      <c r="X6" s="10">
        <f t="shared" si="14"/>
        <v>0.84402327107233643</v>
      </c>
      <c r="Y6" s="10">
        <f t="shared" si="15"/>
        <v>95.154898159065766</v>
      </c>
      <c r="Z6" s="11">
        <f t="shared" si="16"/>
        <v>2.0002000200020076E-2</v>
      </c>
    </row>
    <row r="7" spans="1:26" x14ac:dyDescent="0.25">
      <c r="A7" s="40"/>
      <c r="B7" s="37"/>
      <c r="C7" s="12">
        <v>281.39999999999998</v>
      </c>
      <c r="D7" s="20">
        <f t="shared" si="17"/>
        <v>64.900000000000006</v>
      </c>
      <c r="E7">
        <v>6.49</v>
      </c>
      <c r="F7">
        <f t="shared" si="18"/>
        <v>6490000</v>
      </c>
      <c r="G7">
        <v>282.12872082323736</v>
      </c>
      <c r="H7" s="8">
        <f t="shared" si="0"/>
        <v>0.72872082323738141</v>
      </c>
      <c r="I7" s="9">
        <f t="shared" si="1"/>
        <v>9.178882000956685E-6</v>
      </c>
      <c r="J7">
        <f t="shared" si="2"/>
        <v>1.8702625307159986</v>
      </c>
      <c r="K7">
        <f t="shared" si="3"/>
        <v>3.5536602700781809E-3</v>
      </c>
      <c r="L7">
        <f t="shared" si="4"/>
        <v>3.5444813880772239E-3</v>
      </c>
      <c r="M7" s="10">
        <f t="shared" si="5"/>
        <v>4.6176396040209511E-11</v>
      </c>
      <c r="N7">
        <f t="shared" si="6"/>
        <v>0.9899859146336033</v>
      </c>
      <c r="O7">
        <f t="shared" si="7"/>
        <v>-1.0064563597540257E-2</v>
      </c>
      <c r="P7">
        <v>-2.2613300000000002E-3</v>
      </c>
      <c r="Q7">
        <f t="shared" si="8"/>
        <v>0.99774122488051231</v>
      </c>
      <c r="R7">
        <f t="shared" si="9"/>
        <v>0.99275201983560524</v>
      </c>
      <c r="S7">
        <f t="shared" si="10"/>
        <v>0.98282350678594421</v>
      </c>
      <c r="T7">
        <f t="shared" si="11"/>
        <v>-1.732572044253166E-2</v>
      </c>
      <c r="U7">
        <v>0.98999899989998996</v>
      </c>
      <c r="V7">
        <f t="shared" si="12"/>
        <v>1.0001000100010038E-2</v>
      </c>
      <c r="W7">
        <f t="shared" si="13"/>
        <v>5.000500050005019E-3</v>
      </c>
      <c r="X7" s="10">
        <f t="shared" si="14"/>
        <v>0.72348583366561525</v>
      </c>
      <c r="Y7" s="10">
        <f t="shared" si="15"/>
        <v>72.145769407885723</v>
      </c>
      <c r="Z7" s="11">
        <f t="shared" si="16"/>
        <v>2.0002000200020076E-2</v>
      </c>
    </row>
  </sheetData>
  <mergeCells count="2">
    <mergeCell ref="A2:A7"/>
    <mergeCell ref="B2:B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3B5E-6CF5-4DBF-A74A-07F759664474}">
  <dimension ref="A1:Z13"/>
  <sheetViews>
    <sheetView workbookViewId="0">
      <selection activeCell="I1" sqref="I1"/>
    </sheetView>
  </sheetViews>
  <sheetFormatPr defaultRowHeight="15" x14ac:dyDescent="0.25"/>
  <cols>
    <col min="1" max="1" width="16.140625" bestFit="1" customWidth="1"/>
    <col min="2" max="2" width="20.42578125" bestFit="1" customWidth="1"/>
    <col min="3" max="3" width="6" bestFit="1" customWidth="1"/>
    <col min="4" max="4" width="6.7109375" bestFit="1" customWidth="1"/>
    <col min="5" max="5" width="7.140625" bestFit="1" customWidth="1"/>
    <col min="6" max="6" width="9" bestFit="1" customWidth="1"/>
    <col min="7" max="7" width="12" bestFit="1" customWidth="1"/>
    <col min="8" max="8" width="6.5703125" bestFit="1" customWidth="1"/>
    <col min="9" max="9" width="12.140625" bestFit="1" customWidth="1"/>
    <col min="10" max="12" width="12" bestFit="1" customWidth="1"/>
    <col min="13" max="13" width="4.5703125" bestFit="1" customWidth="1"/>
    <col min="14" max="14" width="12" bestFit="1" customWidth="1"/>
    <col min="15" max="15" width="12.7109375" bestFit="1" customWidth="1"/>
    <col min="16" max="16" width="14.28515625" bestFit="1" customWidth="1"/>
    <col min="17" max="17" width="14.140625" bestFit="1" customWidth="1"/>
    <col min="18" max="18" width="12" bestFit="1" customWidth="1"/>
    <col min="19" max="19" width="14.140625" bestFit="1" customWidth="1"/>
    <col min="20" max="20" width="12.7109375" bestFit="1" customWidth="1"/>
    <col min="21" max="23" width="12" bestFit="1" customWidth="1"/>
    <col min="24" max="24" width="11.28515625" customWidth="1"/>
    <col min="25" max="25" width="11.5703125" customWidth="1"/>
  </cols>
  <sheetData>
    <row r="1" spans="1:26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55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4" t="s">
        <v>16</v>
      </c>
      <c r="S1" s="1" t="s">
        <v>17</v>
      </c>
      <c r="T1" s="4" t="s">
        <v>18</v>
      </c>
      <c r="U1" s="1" t="s">
        <v>19</v>
      </c>
      <c r="V1" s="1" t="s">
        <v>20</v>
      </c>
      <c r="W1" s="1" t="s">
        <v>21</v>
      </c>
      <c r="X1" s="5" t="s">
        <v>22</v>
      </c>
      <c r="Y1" s="5" t="s">
        <v>23</v>
      </c>
      <c r="Z1" s="5" t="s">
        <v>24</v>
      </c>
    </row>
    <row r="2" spans="1:26" x14ac:dyDescent="0.25">
      <c r="A2" s="38" t="s">
        <v>30</v>
      </c>
      <c r="B2" s="39" t="s">
        <v>31</v>
      </c>
      <c r="C2" s="15">
        <v>276.8</v>
      </c>
      <c r="D2" s="14">
        <f t="shared" ref="D2:D13" si="0">E2*10</f>
        <v>38.799999999999997</v>
      </c>
      <c r="E2" s="15">
        <v>3.88</v>
      </c>
      <c r="F2" s="15">
        <f t="shared" ref="F2:F13" si="1">E2*10^6</f>
        <v>3880000</v>
      </c>
      <c r="G2" s="15">
        <v>277.06538335288235</v>
      </c>
      <c r="H2" s="16">
        <f>G2-C2</f>
        <v>0.26538335288233839</v>
      </c>
      <c r="I2" s="17">
        <f t="shared" ref="I2:I13" si="2">H2/(G2*C2)</f>
        <v>3.4603921860551988E-6</v>
      </c>
      <c r="J2" s="15">
        <f t="shared" ref="J2:J13" si="3">LN(E2)</f>
        <v>1.355835153635182</v>
      </c>
      <c r="K2" s="15">
        <f t="shared" ref="K2:K13" si="4">1/C2</f>
        <v>3.6127167630057803E-3</v>
      </c>
      <c r="L2" s="15">
        <f t="shared" ref="L2:L13" si="5">1/G2</f>
        <v>3.6092563708197251E-3</v>
      </c>
      <c r="M2" s="18">
        <f t="shared" ref="M2:M13" si="6">E2-10^(-4646.471 +5314653/G2 -2271392000/G2^2 +430306500000/G2^3 -30511740000000/G2^4)</f>
        <v>1.8181900429681264E-11</v>
      </c>
      <c r="N2" s="15">
        <f t="shared" ref="N2:N13" si="7">EXP(I2/(-0.000912))</f>
        <v>0.99621289954384973</v>
      </c>
      <c r="O2" s="15">
        <f t="shared" ref="O2:O13" si="8">LN(N2)</f>
        <v>-3.7942896776920745E-3</v>
      </c>
      <c r="P2" s="21">
        <v>-7.9999999999999996E-7</v>
      </c>
      <c r="Q2" s="15">
        <f>EXP(P2)</f>
        <v>0.99999920000032005</v>
      </c>
      <c r="R2" s="15">
        <f t="shared" ref="R2:R13" si="9">Q2*(U2+W2)</f>
        <v>0.9999377629874393</v>
      </c>
      <c r="S2" s="15">
        <f t="shared" ref="S2:S13" si="10">R2*U2</f>
        <v>0.99981489651069677</v>
      </c>
      <c r="T2" s="15">
        <f t="shared" ref="T2:T13" si="11">LN(S2)</f>
        <v>-1.8512062306848406E-4</v>
      </c>
      <c r="U2" s="15">
        <v>0.99987712587593902</v>
      </c>
      <c r="V2" s="15">
        <f t="shared" ref="V2:V13" si="12">1-U2</f>
        <v>1.2287412406097875E-4</v>
      </c>
      <c r="W2" s="15">
        <f t="shared" ref="W2:W13" si="13">V2/2</f>
        <v>6.1437062030489376E-5</v>
      </c>
      <c r="X2" s="18">
        <f t="shared" ref="X2:X13" si="14">100*ABS(S2-N2)/N2</f>
        <v>0.36156899478980259</v>
      </c>
      <c r="Y2" s="18">
        <f t="shared" ref="Y2:Y13" si="15">100*ABS((T2-O2)/O2)</f>
        <v>95.121073012509527</v>
      </c>
      <c r="Z2" s="19">
        <f t="shared" ref="Z2:Z13" si="16">2*V2</f>
        <v>2.457482481219575E-4</v>
      </c>
    </row>
    <row r="3" spans="1:26" x14ac:dyDescent="0.25">
      <c r="A3" s="38"/>
      <c r="B3" s="39"/>
      <c r="C3" s="15">
        <v>277.2</v>
      </c>
      <c r="D3" s="14">
        <f t="shared" si="0"/>
        <v>42.1</v>
      </c>
      <c r="E3" s="15">
        <v>4.21</v>
      </c>
      <c r="F3" s="15">
        <f t="shared" si="1"/>
        <v>4210000</v>
      </c>
      <c r="G3" s="15">
        <v>277.90499519581113</v>
      </c>
      <c r="H3" s="16">
        <f t="shared" ref="H3:H13" si="17">G3-C3</f>
        <v>0.70499519581113645</v>
      </c>
      <c r="I3" s="17">
        <f t="shared" si="2"/>
        <v>9.1515904936124073E-6</v>
      </c>
      <c r="J3" s="15">
        <f t="shared" si="3"/>
        <v>1.43746264769429</v>
      </c>
      <c r="K3" s="15">
        <f t="shared" si="4"/>
        <v>3.6075036075036075E-3</v>
      </c>
      <c r="L3" s="15">
        <f t="shared" si="5"/>
        <v>3.5983520170099954E-3</v>
      </c>
      <c r="M3" s="18">
        <f t="shared" si="6"/>
        <v>3.2519764658900385E-11</v>
      </c>
      <c r="N3" s="15">
        <f t="shared" si="7"/>
        <v>0.99001554030479033</v>
      </c>
      <c r="O3" s="15">
        <f t="shared" si="8"/>
        <v>-1.0034638699136423E-2</v>
      </c>
      <c r="P3" s="21">
        <v>-7.9999999999999996E-7</v>
      </c>
      <c r="Q3" s="15">
        <f t="shared" ref="Q3:Q13" si="18">EXP(P3)</f>
        <v>0.99999920000032005</v>
      </c>
      <c r="R3" s="15">
        <f t="shared" si="9"/>
        <v>0.99993776298743919</v>
      </c>
      <c r="S3" s="15">
        <f t="shared" si="10"/>
        <v>0.99981489651069655</v>
      </c>
      <c r="T3" s="15">
        <f t="shared" si="11"/>
        <v>-1.8512062306870616E-4</v>
      </c>
      <c r="U3" s="15">
        <v>0.99987712587593891</v>
      </c>
      <c r="V3" s="15">
        <f t="shared" si="12"/>
        <v>1.2287412406108977E-4</v>
      </c>
      <c r="W3" s="15">
        <f t="shared" si="13"/>
        <v>6.1437062030544887E-5</v>
      </c>
      <c r="X3" s="18">
        <f t="shared" si="14"/>
        <v>0.98981842273802556</v>
      </c>
      <c r="Y3" s="18">
        <f t="shared" si="15"/>
        <v>98.155183972048363</v>
      </c>
      <c r="Z3" s="19">
        <f t="shared" si="16"/>
        <v>2.4574824812217955E-4</v>
      </c>
    </row>
    <row r="4" spans="1:26" x14ac:dyDescent="0.25">
      <c r="A4" s="38"/>
      <c r="B4" s="39"/>
      <c r="C4" s="15">
        <v>278</v>
      </c>
      <c r="D4" s="14">
        <f t="shared" si="0"/>
        <v>44.3</v>
      </c>
      <c r="E4" s="15">
        <v>4.43</v>
      </c>
      <c r="F4" s="15">
        <f t="shared" si="1"/>
        <v>4430000</v>
      </c>
      <c r="G4" s="15">
        <v>278.42217705741746</v>
      </c>
      <c r="H4" s="16">
        <f t="shared" si="17"/>
        <v>0.42217705741745704</v>
      </c>
      <c r="I4" s="17">
        <f t="shared" si="2"/>
        <v>5.4543877385985364E-6</v>
      </c>
      <c r="J4" s="15">
        <f t="shared" si="3"/>
        <v>1.4883995840570443</v>
      </c>
      <c r="K4" s="15">
        <f t="shared" si="4"/>
        <v>3.5971223021582736E-3</v>
      </c>
      <c r="L4" s="15">
        <f t="shared" si="5"/>
        <v>3.5916679144196747E-3</v>
      </c>
      <c r="M4" s="18">
        <f t="shared" si="6"/>
        <v>-9.2867935563845094E-12</v>
      </c>
      <c r="N4" s="15">
        <f t="shared" si="7"/>
        <v>0.99403716040620027</v>
      </c>
      <c r="O4" s="15">
        <f t="shared" si="8"/>
        <v>-5.9806883098668445E-3</v>
      </c>
      <c r="P4" s="21">
        <v>-7.9999999999999996E-7</v>
      </c>
      <c r="Q4" s="15">
        <f t="shared" si="18"/>
        <v>0.99999920000032005</v>
      </c>
      <c r="R4" s="15">
        <f t="shared" si="9"/>
        <v>0.99993776298743919</v>
      </c>
      <c r="S4" s="15">
        <f t="shared" si="10"/>
        <v>0.99981489651069655</v>
      </c>
      <c r="T4" s="15">
        <f t="shared" si="11"/>
        <v>-1.8512062306870616E-4</v>
      </c>
      <c r="U4" s="15">
        <v>0.99987712587593891</v>
      </c>
      <c r="V4" s="15">
        <f t="shared" si="12"/>
        <v>1.2287412406108977E-4</v>
      </c>
      <c r="W4" s="15">
        <f t="shared" si="13"/>
        <v>6.1437062030544887E-5</v>
      </c>
      <c r="X4" s="18">
        <f t="shared" si="14"/>
        <v>0.58123944804390226</v>
      </c>
      <c r="Y4" s="18">
        <f t="shared" si="15"/>
        <v>96.904693682777321</v>
      </c>
      <c r="Z4" s="19">
        <f t="shared" si="16"/>
        <v>2.4574824812217955E-4</v>
      </c>
    </row>
    <row r="5" spans="1:26" x14ac:dyDescent="0.25">
      <c r="A5" s="38"/>
      <c r="B5" s="39"/>
      <c r="C5" s="15">
        <v>279.3</v>
      </c>
      <c r="D5" s="14">
        <f t="shared" si="0"/>
        <v>47.9</v>
      </c>
      <c r="E5" s="15">
        <v>4.79</v>
      </c>
      <c r="F5" s="15">
        <f t="shared" si="1"/>
        <v>4790000</v>
      </c>
      <c r="G5" s="15">
        <v>279.20505452932656</v>
      </c>
      <c r="H5" s="16">
        <f t="shared" si="17"/>
        <v>-9.4945470673451382E-2</v>
      </c>
      <c r="I5" s="17">
        <f t="shared" si="2"/>
        <v>-1.2175310339950746E-6</v>
      </c>
      <c r="J5" s="15">
        <f t="shared" si="3"/>
        <v>1.5665304114228238</v>
      </c>
      <c r="K5" s="15">
        <f t="shared" si="4"/>
        <v>3.5803795202291443E-3</v>
      </c>
      <c r="L5" s="15">
        <f t="shared" si="5"/>
        <v>3.5815970512631393E-3</v>
      </c>
      <c r="M5" s="18">
        <f t="shared" si="6"/>
        <v>2.6787461138155777E-12</v>
      </c>
      <c r="N5" s="15">
        <f t="shared" si="7"/>
        <v>1.0013359036240188</v>
      </c>
      <c r="O5" s="15">
        <f t="shared" si="8"/>
        <v>1.3350120986787679E-3</v>
      </c>
      <c r="P5" s="21">
        <v>-7.8999999999999995E-7</v>
      </c>
      <c r="Q5" s="15">
        <f t="shared" si="18"/>
        <v>0.999999210000312</v>
      </c>
      <c r="R5" s="15">
        <f t="shared" si="9"/>
        <v>0.99993777298681674</v>
      </c>
      <c r="S5" s="15">
        <f t="shared" si="10"/>
        <v>0.99981490650884541</v>
      </c>
      <c r="T5" s="15">
        <f t="shared" si="11"/>
        <v>-1.8511062306885689E-4</v>
      </c>
      <c r="U5" s="15">
        <v>0.99987712587593891</v>
      </c>
      <c r="V5" s="15">
        <f t="shared" si="12"/>
        <v>1.2287412406108977E-4</v>
      </c>
      <c r="W5" s="15">
        <f t="shared" si="13"/>
        <v>6.1437062030544887E-5</v>
      </c>
      <c r="X5" s="18">
        <f t="shared" si="14"/>
        <v>0.15189679204237325</v>
      </c>
      <c r="Y5" s="18">
        <f t="shared" si="15"/>
        <v>113.86583861315241</v>
      </c>
      <c r="Z5" s="19">
        <f t="shared" si="16"/>
        <v>2.4574824812217955E-4</v>
      </c>
    </row>
    <row r="6" spans="1:26" x14ac:dyDescent="0.25">
      <c r="A6" s="38"/>
      <c r="B6" s="39"/>
      <c r="C6" s="15">
        <v>280.2</v>
      </c>
      <c r="D6" s="14">
        <f t="shared" si="0"/>
        <v>53.3</v>
      </c>
      <c r="E6" s="15">
        <v>5.33</v>
      </c>
      <c r="F6" s="15">
        <f t="shared" si="1"/>
        <v>5330000</v>
      </c>
      <c r="G6" s="15">
        <v>280.25477985730362</v>
      </c>
      <c r="H6" s="16">
        <f t="shared" si="17"/>
        <v>5.4779857303628887E-2</v>
      </c>
      <c r="I6" s="17">
        <f t="shared" si="2"/>
        <v>6.9758918233202954E-7</v>
      </c>
      <c r="J6" s="15">
        <f t="shared" si="3"/>
        <v>1.6733512381777531</v>
      </c>
      <c r="K6" s="15">
        <f t="shared" si="4"/>
        <v>3.5688793718772309E-3</v>
      </c>
      <c r="L6" s="15">
        <f t="shared" si="5"/>
        <v>3.5681817826948986E-3</v>
      </c>
      <c r="M6" s="18">
        <f t="shared" si="6"/>
        <v>-3.4426683725996554E-11</v>
      </c>
      <c r="N6" s="15">
        <f t="shared" si="7"/>
        <v>0.9992353920425292</v>
      </c>
      <c r="O6" s="15">
        <f t="shared" si="8"/>
        <v>-7.6490041922366988E-4</v>
      </c>
      <c r="P6" s="21">
        <v>-7.8000000000000005E-7</v>
      </c>
      <c r="Q6" s="15">
        <f t="shared" si="18"/>
        <v>0.99999922000030417</v>
      </c>
      <c r="R6" s="15">
        <f t="shared" si="9"/>
        <v>0.99993778298619451</v>
      </c>
      <c r="S6" s="15">
        <f t="shared" si="10"/>
        <v>0.9998149165069945</v>
      </c>
      <c r="T6" s="15">
        <f t="shared" si="11"/>
        <v>-1.8510062306888555E-4</v>
      </c>
      <c r="U6" s="15">
        <v>0.99987712587593891</v>
      </c>
      <c r="V6" s="15">
        <f t="shared" si="12"/>
        <v>1.2287412406108977E-4</v>
      </c>
      <c r="W6" s="15">
        <f t="shared" si="13"/>
        <v>6.1437062030544887E-5</v>
      </c>
      <c r="X6" s="18">
        <f t="shared" si="14"/>
        <v>5.7996791254630815E-2</v>
      </c>
      <c r="Y6" s="18">
        <f t="shared" si="15"/>
        <v>75.800690074565253</v>
      </c>
      <c r="Z6" s="19">
        <f t="shared" si="16"/>
        <v>2.4574824812217955E-4</v>
      </c>
    </row>
    <row r="7" spans="1:26" x14ac:dyDescent="0.25">
      <c r="A7" s="38"/>
      <c r="B7" s="39"/>
      <c r="C7" s="15">
        <v>281.2</v>
      </c>
      <c r="D7" s="14">
        <f t="shared" si="0"/>
        <v>56.4</v>
      </c>
      <c r="E7" s="15">
        <v>5.64</v>
      </c>
      <c r="F7" s="15">
        <f t="shared" si="1"/>
        <v>5640000</v>
      </c>
      <c r="G7" s="15">
        <v>280.80075289295877</v>
      </c>
      <c r="H7" s="16">
        <f t="shared" si="17"/>
        <v>-0.39924710704121935</v>
      </c>
      <c r="I7" s="17">
        <f t="shared" si="2"/>
        <v>-5.0562459798574642E-6</v>
      </c>
      <c r="J7" s="15">
        <f t="shared" si="3"/>
        <v>1.7298840655099674</v>
      </c>
      <c r="K7" s="15">
        <f t="shared" si="4"/>
        <v>3.5561877667140826E-3</v>
      </c>
      <c r="L7" s="15">
        <f t="shared" si="5"/>
        <v>3.56124401269394E-3</v>
      </c>
      <c r="M7" s="18">
        <f t="shared" si="6"/>
        <v>3.3299585311397095E-11</v>
      </c>
      <c r="N7" s="15">
        <f t="shared" si="7"/>
        <v>1.0055595264904833</v>
      </c>
      <c r="O7" s="15">
        <f t="shared" si="8"/>
        <v>5.5441293638788481E-3</v>
      </c>
      <c r="P7" s="21">
        <v>-7.8000000000000005E-7</v>
      </c>
      <c r="Q7" s="15">
        <f t="shared" si="18"/>
        <v>0.99999922000030417</v>
      </c>
      <c r="R7" s="15">
        <f t="shared" si="9"/>
        <v>0.99993778298619451</v>
      </c>
      <c r="S7" s="15">
        <f>R7*U7</f>
        <v>0.9998149165069945</v>
      </c>
      <c r="T7" s="15">
        <f t="shared" si="11"/>
        <v>-1.8510062306888555E-4</v>
      </c>
      <c r="U7" s="15">
        <v>0.99987712587593891</v>
      </c>
      <c r="V7" s="15">
        <f t="shared" si="12"/>
        <v>1.2287412406108977E-4</v>
      </c>
      <c r="W7" s="15">
        <f t="shared" si="13"/>
        <v>6.1437062030544887E-5</v>
      </c>
      <c r="X7" s="18">
        <f t="shared" si="14"/>
        <v>0.57128492467652725</v>
      </c>
      <c r="Y7" s="18">
        <f t="shared" si="15"/>
        <v>103.33867792254009</v>
      </c>
      <c r="Z7" s="19">
        <f t="shared" si="16"/>
        <v>2.4574824812217955E-4</v>
      </c>
    </row>
    <row r="8" spans="1:26" x14ac:dyDescent="0.25">
      <c r="A8" s="38"/>
      <c r="B8" s="39"/>
      <c r="C8" s="15">
        <v>282.2</v>
      </c>
      <c r="D8" s="14">
        <f t="shared" si="0"/>
        <v>64.7</v>
      </c>
      <c r="E8" s="15">
        <v>6.47</v>
      </c>
      <c r="F8" s="15">
        <f t="shared" si="1"/>
        <v>6470000</v>
      </c>
      <c r="G8" s="15">
        <v>282.09993654537544</v>
      </c>
      <c r="H8" s="16">
        <f t="shared" si="17"/>
        <v>-0.10006345462454647</v>
      </c>
      <c r="I8" s="17">
        <f t="shared" si="2"/>
        <v>-1.2569427422870569E-6</v>
      </c>
      <c r="J8" s="15">
        <f t="shared" si="3"/>
        <v>1.8671761085128091</v>
      </c>
      <c r="K8" s="15">
        <f t="shared" si="4"/>
        <v>3.5435861091424525E-3</v>
      </c>
      <c r="L8" s="15">
        <f t="shared" si="5"/>
        <v>3.5448430518847393E-3</v>
      </c>
      <c r="M8" s="18">
        <f t="shared" si="6"/>
        <v>-7.3586470250575076E-11</v>
      </c>
      <c r="N8" s="15">
        <f t="shared" si="7"/>
        <v>1.0013791768819862</v>
      </c>
      <c r="O8" s="15">
        <f t="shared" si="8"/>
        <v>1.3782266911041478E-3</v>
      </c>
      <c r="P8" s="21">
        <v>-7.7000000000000004E-7</v>
      </c>
      <c r="Q8" s="15">
        <f t="shared" si="18"/>
        <v>0.99999923000029645</v>
      </c>
      <c r="R8" s="15">
        <f t="shared" si="9"/>
        <v>0.99993779298557239</v>
      </c>
      <c r="S8" s="15">
        <f t="shared" si="10"/>
        <v>0.9998149265051437</v>
      </c>
      <c r="T8" s="15">
        <f t="shared" si="11"/>
        <v>-1.8509062306890317E-4</v>
      </c>
      <c r="U8" s="15">
        <v>0.99987712587593891</v>
      </c>
      <c r="V8" s="15">
        <f t="shared" si="12"/>
        <v>1.2287412406108977E-4</v>
      </c>
      <c r="W8" s="15">
        <f t="shared" si="13"/>
        <v>6.1437062030544887E-5</v>
      </c>
      <c r="X8" s="18">
        <f t="shared" si="14"/>
        <v>0.15620959701929571</v>
      </c>
      <c r="Y8" s="18">
        <f t="shared" si="15"/>
        <v>113.42962114023641</v>
      </c>
      <c r="Z8" s="19">
        <f t="shared" si="16"/>
        <v>2.4574824812217955E-4</v>
      </c>
    </row>
    <row r="9" spans="1:26" x14ac:dyDescent="0.25">
      <c r="A9" s="38"/>
      <c r="B9" s="39"/>
      <c r="C9" s="15">
        <v>283.2</v>
      </c>
      <c r="D9" s="14">
        <f t="shared" si="0"/>
        <v>79</v>
      </c>
      <c r="E9" s="15">
        <v>7.9</v>
      </c>
      <c r="F9" s="15">
        <f t="shared" si="1"/>
        <v>7900000</v>
      </c>
      <c r="G9" s="15">
        <v>283.92647664030864</v>
      </c>
      <c r="H9" s="16">
        <f t="shared" si="17"/>
        <v>0.72647664030864689</v>
      </c>
      <c r="I9" s="17">
        <f t="shared" si="2"/>
        <v>9.034882566520839E-6</v>
      </c>
      <c r="J9" s="15">
        <f t="shared" si="3"/>
        <v>2.066862759472976</v>
      </c>
      <c r="K9" s="15">
        <f t="shared" si="4"/>
        <v>3.5310734463276836E-3</v>
      </c>
      <c r="L9" s="15">
        <f t="shared" si="5"/>
        <v>3.5220385637611631E-3</v>
      </c>
      <c r="M9" s="18">
        <f t="shared" si="6"/>
        <v>-5.6425975003548956E-11</v>
      </c>
      <c r="N9" s="15">
        <f t="shared" si="7"/>
        <v>0.99014223992624295</v>
      </c>
      <c r="O9" s="15">
        <f t="shared" si="8"/>
        <v>-9.9066694808342924E-3</v>
      </c>
      <c r="P9" s="21">
        <v>-7.6000000000000003E-7</v>
      </c>
      <c r="Q9" s="15">
        <f t="shared" si="18"/>
        <v>0.99999924000028884</v>
      </c>
      <c r="R9" s="15">
        <f t="shared" si="9"/>
        <v>0.99993780298495039</v>
      </c>
      <c r="S9" s="15">
        <f t="shared" si="10"/>
        <v>0.99981493650329301</v>
      </c>
      <c r="T9" s="15">
        <f t="shared" si="11"/>
        <v>-1.8508062306890976E-4</v>
      </c>
      <c r="U9" s="15">
        <v>0.99987712587593891</v>
      </c>
      <c r="V9" s="15">
        <f t="shared" si="12"/>
        <v>1.2287412406108977E-4</v>
      </c>
      <c r="W9" s="15">
        <f t="shared" si="13"/>
        <v>6.1437062030544887E-5</v>
      </c>
      <c r="X9" s="18">
        <f t="shared" si="14"/>
        <v>0.97689970056934317</v>
      </c>
      <c r="Y9" s="18">
        <f t="shared" si="15"/>
        <v>98.131757363794449</v>
      </c>
      <c r="Z9" s="19">
        <f t="shared" si="16"/>
        <v>2.4574824812217955E-4</v>
      </c>
    </row>
    <row r="10" spans="1:26" x14ac:dyDescent="0.25">
      <c r="A10" s="38"/>
      <c r="B10" s="39"/>
      <c r="C10" s="15">
        <v>284.2</v>
      </c>
      <c r="D10" s="14">
        <f t="shared" si="0"/>
        <v>86.6</v>
      </c>
      <c r="E10" s="15">
        <v>8.66</v>
      </c>
      <c r="F10" s="15">
        <f t="shared" si="1"/>
        <v>8660000</v>
      </c>
      <c r="G10" s="15">
        <v>284.7439164576453</v>
      </c>
      <c r="H10" s="16">
        <f t="shared" si="17"/>
        <v>0.54391645764530949</v>
      </c>
      <c r="I10" s="17">
        <f t="shared" si="2"/>
        <v>6.7213060631183424E-6</v>
      </c>
      <c r="J10" s="15">
        <f t="shared" si="3"/>
        <v>2.1587147225743437</v>
      </c>
      <c r="K10" s="15">
        <f t="shared" si="4"/>
        <v>3.5186488388458835E-3</v>
      </c>
      <c r="L10" s="15">
        <f t="shared" si="5"/>
        <v>3.5119275327827651E-3</v>
      </c>
      <c r="M10" s="18">
        <f t="shared" si="6"/>
        <v>-1.4296297479177156E-10</v>
      </c>
      <c r="N10" s="15">
        <f t="shared" si="7"/>
        <v>0.99265723763573299</v>
      </c>
      <c r="O10" s="15">
        <f t="shared" si="8"/>
        <v>-7.3698531393841249E-3</v>
      </c>
      <c r="P10" s="21">
        <v>-7.6000000000000003E-7</v>
      </c>
      <c r="Q10" s="15">
        <f t="shared" si="18"/>
        <v>0.99999924000028884</v>
      </c>
      <c r="R10" s="15">
        <f t="shared" si="9"/>
        <v>0.99993780298495039</v>
      </c>
      <c r="S10" s="15">
        <f t="shared" si="10"/>
        <v>0.99981493650329301</v>
      </c>
      <c r="T10" s="15">
        <f t="shared" si="11"/>
        <v>-1.8508062306890976E-4</v>
      </c>
      <c r="U10" s="15">
        <v>0.99987712587593891</v>
      </c>
      <c r="V10" s="15">
        <f t="shared" si="12"/>
        <v>1.2287412406108977E-4</v>
      </c>
      <c r="W10" s="15">
        <f t="shared" si="13"/>
        <v>6.1437062030544887E-5</v>
      </c>
      <c r="X10" s="18">
        <f t="shared" si="14"/>
        <v>0.7210644919698469</v>
      </c>
      <c r="Y10" s="18">
        <f t="shared" si="15"/>
        <v>97.488679630807724</v>
      </c>
      <c r="Z10" s="19">
        <f t="shared" si="16"/>
        <v>2.4574824812217955E-4</v>
      </c>
    </row>
    <row r="11" spans="1:26" x14ac:dyDescent="0.25">
      <c r="A11" s="38"/>
      <c r="B11" s="39"/>
      <c r="C11" s="15">
        <v>285.2</v>
      </c>
      <c r="D11" s="14">
        <f t="shared" si="0"/>
        <v>92.5</v>
      </c>
      <c r="E11" s="15">
        <v>9.25</v>
      </c>
      <c r="F11" s="15">
        <f t="shared" si="1"/>
        <v>9250000</v>
      </c>
      <c r="G11" s="15">
        <v>285.3224859640867</v>
      </c>
      <c r="H11" s="16">
        <f t="shared" si="17"/>
        <v>0.12248596408670664</v>
      </c>
      <c r="I11" s="17">
        <f t="shared" si="2"/>
        <v>1.5052228565918275E-6</v>
      </c>
      <c r="J11" s="15">
        <f t="shared" si="3"/>
        <v>2.224623551524334</v>
      </c>
      <c r="K11" s="15">
        <f t="shared" si="4"/>
        <v>3.5063113604488082E-3</v>
      </c>
      <c r="L11" s="15">
        <f t="shared" si="5"/>
        <v>3.5048061375922163E-3</v>
      </c>
      <c r="M11" s="18">
        <f t="shared" si="6"/>
        <v>-1.1198864058314939E-10</v>
      </c>
      <c r="N11" s="15">
        <f t="shared" si="7"/>
        <v>0.99835089760759066</v>
      </c>
      <c r="O11" s="15">
        <f t="shared" si="8"/>
        <v>-1.6504636585436736E-3</v>
      </c>
      <c r="P11" s="21">
        <v>-7.5000000000000002E-7</v>
      </c>
      <c r="Q11" s="15">
        <f t="shared" si="18"/>
        <v>0.99999925000028123</v>
      </c>
      <c r="R11" s="15">
        <f t="shared" si="9"/>
        <v>0.99993781298432849</v>
      </c>
      <c r="S11" s="15">
        <f t="shared" si="10"/>
        <v>0.99981494650144243</v>
      </c>
      <c r="T11" s="15">
        <f t="shared" si="11"/>
        <v>-1.850706230689053E-4</v>
      </c>
      <c r="U11" s="15">
        <v>0.99987712587593891</v>
      </c>
      <c r="V11" s="15">
        <f t="shared" si="12"/>
        <v>1.2287412406108977E-4</v>
      </c>
      <c r="W11" s="15">
        <f t="shared" si="13"/>
        <v>6.1437062030544887E-5</v>
      </c>
      <c r="X11" s="18">
        <f t="shared" si="14"/>
        <v>0.14664672484996566</v>
      </c>
      <c r="Y11" s="18">
        <f t="shared" si="15"/>
        <v>88.786749583313636</v>
      </c>
      <c r="Z11" s="19">
        <f t="shared" si="16"/>
        <v>2.4574824812217955E-4</v>
      </c>
    </row>
    <row r="12" spans="1:26" x14ac:dyDescent="0.25">
      <c r="A12" s="38"/>
      <c r="B12" s="39"/>
      <c r="C12" s="15">
        <v>286.3</v>
      </c>
      <c r="D12" s="14">
        <f t="shared" si="0"/>
        <v>104.80000000000001</v>
      </c>
      <c r="E12" s="15">
        <v>10.48</v>
      </c>
      <c r="F12" s="15">
        <f t="shared" si="1"/>
        <v>10480000</v>
      </c>
      <c r="G12" s="15">
        <v>286.40168433705423</v>
      </c>
      <c r="H12" s="16">
        <f t="shared" si="17"/>
        <v>0.10168433705422331</v>
      </c>
      <c r="I12" s="17">
        <f t="shared" si="2"/>
        <v>1.240101251440686E-6</v>
      </c>
      <c r="J12" s="15">
        <f t="shared" si="3"/>
        <v>2.349468678892896</v>
      </c>
      <c r="K12" s="15">
        <f t="shared" si="4"/>
        <v>3.4928396786587496E-3</v>
      </c>
      <c r="L12" s="15">
        <f t="shared" si="5"/>
        <v>3.4915995774073088E-3</v>
      </c>
      <c r="M12" s="18">
        <f t="shared" si="6"/>
        <v>7.8753004117970704E-11</v>
      </c>
      <c r="N12" s="15">
        <f t="shared" si="7"/>
        <v>0.99864116391082269</v>
      </c>
      <c r="O12" s="15">
        <f t="shared" si="8"/>
        <v>-1.3597601441235963E-3</v>
      </c>
      <c r="P12" s="21">
        <v>-7.5000000000000002E-7</v>
      </c>
      <c r="Q12" s="15">
        <f t="shared" si="18"/>
        <v>0.99999925000028123</v>
      </c>
      <c r="R12" s="15">
        <f t="shared" si="9"/>
        <v>0.99993781298432849</v>
      </c>
      <c r="S12" s="15">
        <f t="shared" si="10"/>
        <v>0.99981494650144243</v>
      </c>
      <c r="T12" s="15">
        <f t="shared" si="11"/>
        <v>-1.850706230689053E-4</v>
      </c>
      <c r="U12" s="15">
        <v>0.99987712587593891</v>
      </c>
      <c r="V12" s="15">
        <f t="shared" si="12"/>
        <v>1.2287412406108977E-4</v>
      </c>
      <c r="W12" s="15">
        <f t="shared" si="13"/>
        <v>6.1437062030544887E-5</v>
      </c>
      <c r="X12" s="18">
        <f t="shared" si="14"/>
        <v>0.11753797390276104</v>
      </c>
      <c r="Y12" s="18">
        <f t="shared" si="15"/>
        <v>86.389465534144733</v>
      </c>
      <c r="Z12" s="19">
        <f t="shared" si="16"/>
        <v>2.4574824812217955E-4</v>
      </c>
    </row>
    <row r="13" spans="1:26" x14ac:dyDescent="0.25">
      <c r="A13" s="38"/>
      <c r="B13" s="39"/>
      <c r="C13" s="15">
        <v>287.3</v>
      </c>
      <c r="D13" s="14">
        <f t="shared" si="0"/>
        <v>112.89999999999999</v>
      </c>
      <c r="E13" s="15">
        <v>11.29</v>
      </c>
      <c r="F13" s="15">
        <f t="shared" si="1"/>
        <v>11290000</v>
      </c>
      <c r="G13" s="15">
        <v>287.03572967062581</v>
      </c>
      <c r="H13" s="16">
        <f t="shared" si="17"/>
        <v>-0.26427032937419881</v>
      </c>
      <c r="I13" s="17">
        <f t="shared" si="2"/>
        <v>-3.2046220730799067E-6</v>
      </c>
      <c r="J13" s="15">
        <f t="shared" si="3"/>
        <v>2.4239173781615704</v>
      </c>
      <c r="K13" s="15">
        <f t="shared" si="4"/>
        <v>3.4806822137138879E-3</v>
      </c>
      <c r="L13" s="15">
        <f t="shared" si="5"/>
        <v>3.4838868357869677E-3</v>
      </c>
      <c r="M13" s="18">
        <f t="shared" si="6"/>
        <v>1.1479706074624119E-10</v>
      </c>
      <c r="N13" s="15">
        <f t="shared" si="7"/>
        <v>1.0035200207654538</v>
      </c>
      <c r="O13" s="15">
        <f t="shared" si="8"/>
        <v>3.5138399924121407E-3</v>
      </c>
      <c r="P13" s="21">
        <v>-7.4000000000000001E-7</v>
      </c>
      <c r="Q13" s="15">
        <f t="shared" si="18"/>
        <v>0.99999926000027384</v>
      </c>
      <c r="R13" s="15">
        <f t="shared" si="9"/>
        <v>0.9999378229837067</v>
      </c>
      <c r="S13" s="15">
        <f t="shared" si="10"/>
        <v>0.99981495649959207</v>
      </c>
      <c r="T13" s="15">
        <f t="shared" si="11"/>
        <v>-1.8506062306877875E-4</v>
      </c>
      <c r="U13" s="15">
        <v>0.99987712587593891</v>
      </c>
      <c r="V13" s="15">
        <f t="shared" si="12"/>
        <v>1.2287412406108977E-4</v>
      </c>
      <c r="W13" s="15">
        <f t="shared" si="13"/>
        <v>6.1437062030544887E-5</v>
      </c>
      <c r="X13" s="18">
        <f t="shared" si="14"/>
        <v>0.36920681094489716</v>
      </c>
      <c r="Y13" s="18">
        <f t="shared" si="15"/>
        <v>105.26662066196533</v>
      </c>
      <c r="Z13" s="19">
        <f t="shared" si="16"/>
        <v>2.4574824812217955E-4</v>
      </c>
    </row>
  </sheetData>
  <mergeCells count="2">
    <mergeCell ref="A2:A13"/>
    <mergeCell ref="B2:B1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4FAF4-D4EE-4C57-B05B-9391A5B24941}">
  <dimension ref="A1:Z13"/>
  <sheetViews>
    <sheetView workbookViewId="0">
      <selection activeCell="I1" sqref="I1"/>
    </sheetView>
  </sheetViews>
  <sheetFormatPr defaultRowHeight="15" x14ac:dyDescent="0.25"/>
  <cols>
    <col min="1" max="1" width="16.140625" bestFit="1" customWidth="1"/>
    <col min="2" max="2" width="20.85546875" bestFit="1" customWidth="1"/>
    <col min="3" max="3" width="6" bestFit="1" customWidth="1"/>
    <col min="4" max="4" width="6.7109375" bestFit="1" customWidth="1"/>
    <col min="5" max="5" width="7.140625" bestFit="1" customWidth="1"/>
    <col min="6" max="6" width="9" bestFit="1" customWidth="1"/>
    <col min="7" max="7" width="12" bestFit="1" customWidth="1"/>
    <col min="8" max="8" width="6.5703125" bestFit="1" customWidth="1"/>
    <col min="9" max="9" width="12.140625" bestFit="1" customWidth="1"/>
    <col min="10" max="12" width="12" bestFit="1" customWidth="1"/>
    <col min="13" max="13" width="4.5703125" bestFit="1" customWidth="1"/>
    <col min="14" max="14" width="12" bestFit="1" customWidth="1"/>
    <col min="15" max="15" width="12.7109375" bestFit="1" customWidth="1"/>
    <col min="16" max="16" width="14.28515625" bestFit="1" customWidth="1"/>
    <col min="17" max="17" width="14.140625" bestFit="1" customWidth="1"/>
    <col min="18" max="18" width="12" bestFit="1" customWidth="1"/>
    <col min="19" max="19" width="14.140625" bestFit="1" customWidth="1"/>
    <col min="20" max="20" width="12.7109375" bestFit="1" customWidth="1"/>
    <col min="21" max="23" width="12" bestFit="1" customWidth="1"/>
    <col min="24" max="24" width="11.28515625" customWidth="1"/>
    <col min="25" max="25" width="11.5703125" customWidth="1"/>
  </cols>
  <sheetData>
    <row r="1" spans="1:26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55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4" t="s">
        <v>16</v>
      </c>
      <c r="S1" s="1" t="s">
        <v>17</v>
      </c>
      <c r="T1" s="4" t="s">
        <v>18</v>
      </c>
      <c r="U1" s="1" t="s">
        <v>19</v>
      </c>
      <c r="V1" s="1" t="s">
        <v>20</v>
      </c>
      <c r="W1" s="1" t="s">
        <v>21</v>
      </c>
      <c r="X1" s="5" t="s">
        <v>22</v>
      </c>
      <c r="Y1" s="5" t="s">
        <v>23</v>
      </c>
      <c r="Z1" s="5" t="s">
        <v>24</v>
      </c>
    </row>
    <row r="2" spans="1:26" x14ac:dyDescent="0.25">
      <c r="A2" s="40" t="s">
        <v>30</v>
      </c>
      <c r="B2" s="37" t="s">
        <v>32</v>
      </c>
      <c r="C2" s="22">
        <v>276.89999999999998</v>
      </c>
      <c r="D2" s="20">
        <f t="shared" ref="D2:D13" si="0">E2*10</f>
        <v>38.9</v>
      </c>
      <c r="E2">
        <v>3.89</v>
      </c>
      <c r="F2">
        <f t="shared" ref="F2:F13" si="1">E2*10^6</f>
        <v>3890000</v>
      </c>
      <c r="G2">
        <v>277.09205630536275</v>
      </c>
      <c r="H2" s="8">
        <f t="shared" ref="H2:H13" si="2">G2-C2</f>
        <v>0.19205630536276885</v>
      </c>
      <c r="I2" s="9">
        <f t="shared" ref="I2:I13" si="3">H2/(G2*C2)</f>
        <v>2.5031192414561074E-6</v>
      </c>
      <c r="J2">
        <f t="shared" ref="J2:J13" si="4">LN(E2)</f>
        <v>1.358409157630355</v>
      </c>
      <c r="K2">
        <f t="shared" ref="K2:K13" si="5">1/C2</f>
        <v>3.6114120621162879E-3</v>
      </c>
      <c r="L2">
        <f t="shared" ref="L2:L13" si="6">1/G2</f>
        <v>3.6089089428748317E-3</v>
      </c>
      <c r="M2" s="10">
        <f t="shared" ref="M2:M13" si="7">E2-10^(-4646.471 +5314653/G2 -2271392000/G2^2 +430306500000/G2^3 -30511740000000/G2^4)</f>
        <v>1.4943020154589703E-9</v>
      </c>
      <c r="N2">
        <f t="shared" ref="N2:N13" si="8">EXP(I2/(-0.000912))</f>
        <v>0.99725911481246465</v>
      </c>
      <c r="O2">
        <f t="shared" ref="O2:O13" si="9">LN(N2)</f>
        <v>-2.7446482910703273E-3</v>
      </c>
      <c r="P2" s="23">
        <v>-2.018E-5</v>
      </c>
      <c r="Q2">
        <f>EXP(P2)</f>
        <v>0.99997982020361487</v>
      </c>
      <c r="R2">
        <f t="shared" ref="R2:R13" si="10">Q2*(U2+W2)</f>
        <v>0.9996715584724154</v>
      </c>
      <c r="S2">
        <f t="shared" ref="S2:S13" si="11">R2*U2</f>
        <v>0.99905522506444144</v>
      </c>
      <c r="T2">
        <f t="shared" ref="T2:T13" si="12">LN(S2)</f>
        <v>-9.4522151669925532E-4</v>
      </c>
      <c r="U2">
        <v>0.99938346409603196</v>
      </c>
      <c r="V2">
        <f t="shared" ref="V2:V13" si="13">1-U2</f>
        <v>6.165359039680407E-4</v>
      </c>
      <c r="W2">
        <f t="shared" ref="W2:W13" si="14">V2/2</f>
        <v>3.0826795198402035E-4</v>
      </c>
      <c r="X2" s="10">
        <f t="shared" ref="X2:X13" si="15">100*ABS(S2-N2)/N2</f>
        <v>0.18010467142379041</v>
      </c>
      <c r="Y2" s="10">
        <f t="shared" ref="Y2:Y13" si="16">100*ABS((T2-O2)/O2)</f>
        <v>65.561288133910651</v>
      </c>
      <c r="Z2" s="11">
        <f t="shared" ref="Z2:Z13" si="17">2*V2</f>
        <v>1.2330718079360814E-3</v>
      </c>
    </row>
    <row r="3" spans="1:26" x14ac:dyDescent="0.25">
      <c r="A3" s="40"/>
      <c r="B3" s="37"/>
      <c r="C3" s="22">
        <v>277.3</v>
      </c>
      <c r="D3" s="20">
        <f t="shared" si="0"/>
        <v>40.099999999999994</v>
      </c>
      <c r="E3">
        <v>4.01</v>
      </c>
      <c r="F3">
        <f t="shared" si="1"/>
        <v>4010000</v>
      </c>
      <c r="G3">
        <v>277.40593322701261</v>
      </c>
      <c r="H3" s="8">
        <f t="shared" si="2"/>
        <v>0.10593322701259922</v>
      </c>
      <c r="I3" s="9">
        <f t="shared" si="3"/>
        <v>1.3771035157801151E-6</v>
      </c>
      <c r="J3">
        <f t="shared" si="4"/>
        <v>1.3887912413184778</v>
      </c>
      <c r="K3">
        <f t="shared" si="5"/>
        <v>3.6062026685899748E-3</v>
      </c>
      <c r="L3">
        <f t="shared" si="6"/>
        <v>3.6048255650741943E-3</v>
      </c>
      <c r="M3" s="10">
        <f t="shared" si="7"/>
        <v>1.3482575056400492E-9</v>
      </c>
      <c r="N3">
        <f t="shared" si="8"/>
        <v>0.9984911575239217</v>
      </c>
      <c r="O3">
        <f t="shared" si="9"/>
        <v>-1.5099819251974923E-3</v>
      </c>
      <c r="P3" s="23">
        <v>-2.012E-5</v>
      </c>
      <c r="Q3">
        <f t="shared" ref="Q3" si="18">EXP(P3)</f>
        <v>0.9999798802024058</v>
      </c>
      <c r="R3">
        <f t="shared" si="10"/>
        <v>0.99967161845271046</v>
      </c>
      <c r="S3">
        <f t="shared" si="11"/>
        <v>0.9990552850077562</v>
      </c>
      <c r="T3">
        <f t="shared" si="12"/>
        <v>-9.4516151669980168E-4</v>
      </c>
      <c r="U3">
        <v>0.99938346409603163</v>
      </c>
      <c r="V3">
        <f t="shared" si="13"/>
        <v>6.1653590396837377E-4</v>
      </c>
      <c r="W3">
        <f t="shared" si="14"/>
        <v>3.0826795198418688E-4</v>
      </c>
      <c r="X3" s="10">
        <f t="shared" si="15"/>
        <v>5.6497994958055756E-2</v>
      </c>
      <c r="Y3" s="10">
        <f t="shared" si="16"/>
        <v>37.405772815712155</v>
      </c>
      <c r="Z3" s="11">
        <f t="shared" si="17"/>
        <v>1.2330718079367475E-3</v>
      </c>
    </row>
    <row r="4" spans="1:26" x14ac:dyDescent="0.25">
      <c r="A4" s="40"/>
      <c r="B4" s="37"/>
      <c r="C4" s="22">
        <v>278.39999999999998</v>
      </c>
      <c r="D4" s="20">
        <f t="shared" si="0"/>
        <v>44.3</v>
      </c>
      <c r="E4">
        <v>4.43</v>
      </c>
      <c r="F4">
        <f t="shared" si="1"/>
        <v>4430000</v>
      </c>
      <c r="G4">
        <v>278.42217705527685</v>
      </c>
      <c r="H4" s="8">
        <f t="shared" si="2"/>
        <v>2.2177055276870306E-2</v>
      </c>
      <c r="I4" s="9">
        <f t="shared" si="3"/>
        <v>2.8610854121716603E-7</v>
      </c>
      <c r="J4">
        <f t="shared" si="4"/>
        <v>1.4883995840570443</v>
      </c>
      <c r="K4">
        <f t="shared" si="5"/>
        <v>3.5919540229885061E-3</v>
      </c>
      <c r="L4">
        <f t="shared" si="6"/>
        <v>3.5916679144472889E-3</v>
      </c>
      <c r="M4" s="10">
        <f t="shared" si="7"/>
        <v>9.184386584593085E-10</v>
      </c>
      <c r="N4">
        <f t="shared" si="8"/>
        <v>0.99968633369784321</v>
      </c>
      <c r="O4">
        <f t="shared" si="9"/>
        <v>-3.1371550572061312E-4</v>
      </c>
      <c r="P4" s="23">
        <v>-1.9939999999999999E-5</v>
      </c>
      <c r="Q4">
        <f t="shared" ref="Q4:Q13" si="19">EXP(P3)</f>
        <v>0.9999798802024058</v>
      </c>
      <c r="R4">
        <f t="shared" si="10"/>
        <v>0.99967161845271046</v>
      </c>
      <c r="S4">
        <f t="shared" si="11"/>
        <v>0.9990552850077562</v>
      </c>
      <c r="T4">
        <f t="shared" si="12"/>
        <v>-9.4516151669980168E-4</v>
      </c>
      <c r="U4">
        <v>0.99938346409603163</v>
      </c>
      <c r="V4">
        <f t="shared" si="13"/>
        <v>6.1653590396837377E-4</v>
      </c>
      <c r="W4">
        <f t="shared" si="14"/>
        <v>3.0826795198418688E-4</v>
      </c>
      <c r="X4" s="10">
        <f t="shared" si="15"/>
        <v>6.3124669090229457E-2</v>
      </c>
      <c r="Y4" s="10">
        <f t="shared" si="16"/>
        <v>201.27982183371515</v>
      </c>
      <c r="Z4" s="11">
        <f t="shared" si="17"/>
        <v>1.2330718079367475E-3</v>
      </c>
    </row>
    <row r="5" spans="1:26" x14ac:dyDescent="0.25">
      <c r="A5" s="40"/>
      <c r="B5" s="37"/>
      <c r="C5" s="22">
        <v>279.3</v>
      </c>
      <c r="D5" s="20">
        <f t="shared" si="0"/>
        <v>48.099999999999994</v>
      </c>
      <c r="E5">
        <v>4.8099999999999996</v>
      </c>
      <c r="F5">
        <f t="shared" si="1"/>
        <v>4810000</v>
      </c>
      <c r="G5">
        <v>279.24644719965096</v>
      </c>
      <c r="H5" s="8">
        <f t="shared" si="2"/>
        <v>-5.3552800349052632E-2</v>
      </c>
      <c r="I5" s="9">
        <f t="shared" si="3"/>
        <v>-6.8663129484179832E-7</v>
      </c>
      <c r="J5">
        <f t="shared" si="4"/>
        <v>1.5706970841176697</v>
      </c>
      <c r="K5">
        <f t="shared" si="5"/>
        <v>3.5803795202291443E-3</v>
      </c>
      <c r="L5">
        <f t="shared" si="6"/>
        <v>3.581066151523986E-3</v>
      </c>
      <c r="M5" s="10">
        <f t="shared" si="7"/>
        <v>6.7666228176221921E-10</v>
      </c>
      <c r="N5">
        <f t="shared" si="8"/>
        <v>1.000753168680909</v>
      </c>
      <c r="O5">
        <f t="shared" si="9"/>
        <v>7.5288519171259666E-4</v>
      </c>
      <c r="P5" s="23">
        <v>-1.9789999999999999E-5</v>
      </c>
      <c r="Q5">
        <f t="shared" si="19"/>
        <v>0.99998006019880048</v>
      </c>
      <c r="R5">
        <f t="shared" si="10"/>
        <v>0.99967179839361808</v>
      </c>
      <c r="S5">
        <f>R5*U5</f>
        <v>0.99905546483772378</v>
      </c>
      <c r="T5">
        <f t="shared" si="12"/>
        <v>-9.4498151669970398E-4</v>
      </c>
      <c r="U5">
        <v>0.99938346409603163</v>
      </c>
      <c r="V5">
        <f t="shared" si="13"/>
        <v>6.1653590396837377E-4</v>
      </c>
      <c r="W5">
        <f t="shared" si="14"/>
        <v>3.0826795198418688E-4</v>
      </c>
      <c r="X5" s="10">
        <f t="shared" si="15"/>
        <v>0.16964261481409837</v>
      </c>
      <c r="Y5" s="10">
        <f t="shared" si="16"/>
        <v>225.51469030094</v>
      </c>
      <c r="Z5" s="11">
        <f t="shared" si="17"/>
        <v>1.2330718079367475E-3</v>
      </c>
    </row>
    <row r="6" spans="1:26" x14ac:dyDescent="0.25">
      <c r="A6" s="40"/>
      <c r="B6" s="37"/>
      <c r="C6" s="22">
        <v>280.2</v>
      </c>
      <c r="D6" s="20">
        <f t="shared" si="0"/>
        <v>53.3</v>
      </c>
      <c r="E6">
        <v>5.33</v>
      </c>
      <c r="F6">
        <f t="shared" si="1"/>
        <v>5330000</v>
      </c>
      <c r="G6">
        <v>280.25477985744561</v>
      </c>
      <c r="H6" s="8">
        <f t="shared" si="2"/>
        <v>5.4779857445623747E-2</v>
      </c>
      <c r="I6" s="9">
        <f t="shared" si="3"/>
        <v>6.9758918413989696E-7</v>
      </c>
      <c r="J6">
        <f t="shared" si="4"/>
        <v>1.6733512381777531</v>
      </c>
      <c r="K6">
        <f t="shared" si="5"/>
        <v>3.5688793718772309E-3</v>
      </c>
      <c r="L6">
        <f t="shared" si="6"/>
        <v>3.5681817826930906E-3</v>
      </c>
      <c r="M6" s="10">
        <f t="shared" si="7"/>
        <v>-9.396927680427325E-13</v>
      </c>
      <c r="N6">
        <f t="shared" si="8"/>
        <v>0.99923539204054834</v>
      </c>
      <c r="O6">
        <f t="shared" si="9"/>
        <v>-7.6490042120604552E-4</v>
      </c>
      <c r="P6" s="23">
        <v>-1.965E-5</v>
      </c>
      <c r="Q6">
        <f t="shared" si="19"/>
        <v>0.99998021019582073</v>
      </c>
      <c r="R6">
        <f t="shared" si="10"/>
        <v>0.99967194834439899</v>
      </c>
      <c r="S6">
        <f t="shared" si="11"/>
        <v>0.99905561469605464</v>
      </c>
      <c r="T6">
        <f t="shared" si="12"/>
        <v>-9.448315166998135E-4</v>
      </c>
      <c r="U6">
        <v>0.99938346409603163</v>
      </c>
      <c r="V6">
        <f t="shared" si="13"/>
        <v>6.1653590396837377E-4</v>
      </c>
      <c r="W6">
        <f t="shared" si="14"/>
        <v>3.0826795198418688E-4</v>
      </c>
      <c r="X6" s="10">
        <f t="shared" si="15"/>
        <v>1.7991490886504567E-2</v>
      </c>
      <c r="Y6" s="10">
        <f t="shared" si="16"/>
        <v>23.523466650739223</v>
      </c>
      <c r="Z6" s="11">
        <f t="shared" si="17"/>
        <v>1.2330718079367475E-3</v>
      </c>
    </row>
    <row r="7" spans="1:26" x14ac:dyDescent="0.25">
      <c r="A7" s="40"/>
      <c r="B7" s="37"/>
      <c r="C7" s="22">
        <v>281.10000000000002</v>
      </c>
      <c r="D7" s="20">
        <f t="shared" si="0"/>
        <v>58.4</v>
      </c>
      <c r="E7">
        <v>5.84</v>
      </c>
      <c r="F7">
        <f t="shared" si="1"/>
        <v>5840000</v>
      </c>
      <c r="G7">
        <v>281.13404563300992</v>
      </c>
      <c r="H7" s="8">
        <f t="shared" si="2"/>
        <v>3.4045633009895937E-2</v>
      </c>
      <c r="I7" s="9">
        <f t="shared" si="3"/>
        <v>4.308113390411781E-7</v>
      </c>
      <c r="J7">
        <f t="shared" si="4"/>
        <v>1.7647307968401356</v>
      </c>
      <c r="K7">
        <f t="shared" si="5"/>
        <v>3.557452863749555E-3</v>
      </c>
      <c r="L7">
        <f t="shared" si="6"/>
        <v>3.5570220524105138E-3</v>
      </c>
      <c r="M7" s="10">
        <f t="shared" si="7"/>
        <v>1.2143175354140112E-11</v>
      </c>
      <c r="N7">
        <f t="shared" si="8"/>
        <v>0.99952773070005785</v>
      </c>
      <c r="O7">
        <f t="shared" si="9"/>
        <v>-4.7238085421180627E-4</v>
      </c>
      <c r="P7" s="23">
        <v>-1.9510000000000001E-5</v>
      </c>
      <c r="Q7">
        <f t="shared" si="19"/>
        <v>0.99998035019305997</v>
      </c>
      <c r="R7">
        <f t="shared" si="10"/>
        <v>0.99967208829848153</v>
      </c>
      <c r="S7">
        <f t="shared" si="11"/>
        <v>0.99905575456385043</v>
      </c>
      <c r="T7">
        <f t="shared" si="12"/>
        <v>-9.4469151669987191E-4</v>
      </c>
      <c r="U7">
        <v>0.99938346409603163</v>
      </c>
      <c r="V7">
        <f t="shared" si="13"/>
        <v>6.1653590396837377E-4</v>
      </c>
      <c r="W7">
        <f t="shared" si="14"/>
        <v>3.0826795198418688E-4</v>
      </c>
      <c r="X7" s="10">
        <f t="shared" si="15"/>
        <v>4.7219914136534522E-2</v>
      </c>
      <c r="Y7" s="10">
        <f t="shared" si="16"/>
        <v>99.985140861845949</v>
      </c>
      <c r="Z7" s="11">
        <f t="shared" si="17"/>
        <v>1.2330718079367475E-3</v>
      </c>
    </row>
    <row r="8" spans="1:26" x14ac:dyDescent="0.25">
      <c r="A8" s="40"/>
      <c r="B8" s="37"/>
      <c r="C8" s="22">
        <v>282.2</v>
      </c>
      <c r="D8" s="20">
        <f t="shared" si="0"/>
        <v>68.899999999999991</v>
      </c>
      <c r="E8">
        <v>6.89</v>
      </c>
      <c r="F8">
        <f t="shared" si="1"/>
        <v>6890000</v>
      </c>
      <c r="G8">
        <v>282.68297005499318</v>
      </c>
      <c r="H8" s="8">
        <f t="shared" si="2"/>
        <v>0.48297005499318857</v>
      </c>
      <c r="I8" s="9">
        <f t="shared" si="3"/>
        <v>6.0542945960723579E-6</v>
      </c>
      <c r="J8">
        <f t="shared" si="4"/>
        <v>1.9300710850255671</v>
      </c>
      <c r="K8">
        <f t="shared" si="5"/>
        <v>3.5435861091424525E-3</v>
      </c>
      <c r="L8">
        <f t="shared" si="6"/>
        <v>3.53753181454638E-3</v>
      </c>
      <c r="M8" s="10">
        <f t="shared" si="7"/>
        <v>-1.7521983863844071E-11</v>
      </c>
      <c r="N8">
        <f t="shared" si="8"/>
        <v>0.99338350511949869</v>
      </c>
      <c r="O8">
        <f t="shared" si="9"/>
        <v>-6.6384809167459903E-3</v>
      </c>
      <c r="P8" s="23">
        <v>-1.9340000000000001E-5</v>
      </c>
      <c r="Q8">
        <f t="shared" si="19"/>
        <v>0.99998049019031876</v>
      </c>
      <c r="R8">
        <f t="shared" si="10"/>
        <v>0.99967222825258373</v>
      </c>
      <c r="S8">
        <f t="shared" si="11"/>
        <v>0.99905589443166598</v>
      </c>
      <c r="T8">
        <f t="shared" si="12"/>
        <v>-9.4455151669974979E-4</v>
      </c>
      <c r="U8">
        <v>0.99938346409603163</v>
      </c>
      <c r="V8">
        <f t="shared" si="13"/>
        <v>6.1653590396837377E-4</v>
      </c>
      <c r="W8">
        <f t="shared" si="14"/>
        <v>3.0826795198418688E-4</v>
      </c>
      <c r="X8" s="10">
        <f t="shared" si="15"/>
        <v>0.57101706268868779</v>
      </c>
      <c r="Y8" s="10">
        <f t="shared" si="16"/>
        <v>85.771571410003475</v>
      </c>
      <c r="Z8" s="11">
        <f t="shared" si="17"/>
        <v>1.2330718079367475E-3</v>
      </c>
    </row>
    <row r="9" spans="1:26" x14ac:dyDescent="0.25">
      <c r="A9" s="40"/>
      <c r="B9" s="37"/>
      <c r="C9" s="22">
        <v>283.3</v>
      </c>
      <c r="D9" s="20">
        <f t="shared" si="0"/>
        <v>80.099999999999994</v>
      </c>
      <c r="E9">
        <v>8.01</v>
      </c>
      <c r="F9">
        <f t="shared" si="1"/>
        <v>8010000</v>
      </c>
      <c r="G9">
        <v>284.05040411374767</v>
      </c>
      <c r="H9" s="8">
        <f t="shared" si="2"/>
        <v>0.75040411374766336</v>
      </c>
      <c r="I9" s="9">
        <f t="shared" si="3"/>
        <v>9.3250940401012419E-6</v>
      </c>
      <c r="J9">
        <f t="shared" si="4"/>
        <v>2.0806907610802678</v>
      </c>
      <c r="K9">
        <f t="shared" si="5"/>
        <v>3.5298270384751147E-3</v>
      </c>
      <c r="L9">
        <f t="shared" si="6"/>
        <v>3.5205019444350134E-3</v>
      </c>
      <c r="M9" s="10">
        <f t="shared" si="7"/>
        <v>8.5591977949661668E-11</v>
      </c>
      <c r="N9">
        <f t="shared" si="8"/>
        <v>0.98982721259750817</v>
      </c>
      <c r="O9">
        <f t="shared" si="9"/>
        <v>-1.0224883815900475E-2</v>
      </c>
      <c r="P9" s="23">
        <v>-1.9170000000000001E-5</v>
      </c>
      <c r="Q9">
        <f t="shared" si="19"/>
        <v>0.99998066018701659</v>
      </c>
      <c r="R9">
        <f t="shared" si="10"/>
        <v>0.99967239819687703</v>
      </c>
      <c r="S9">
        <f t="shared" si="11"/>
        <v>0.99905606427118254</v>
      </c>
      <c r="T9">
        <f t="shared" si="12"/>
        <v>-9.4438151669967772E-4</v>
      </c>
      <c r="U9">
        <v>0.99938346409603163</v>
      </c>
      <c r="V9">
        <f t="shared" si="13"/>
        <v>6.1653590396837377E-4</v>
      </c>
      <c r="W9">
        <f t="shared" si="14"/>
        <v>3.0826795198418688E-4</v>
      </c>
      <c r="X9" s="10">
        <f t="shared" si="15"/>
        <v>0.93236996884092427</v>
      </c>
      <c r="Y9" s="10">
        <f t="shared" si="16"/>
        <v>90.763889999110887</v>
      </c>
      <c r="Z9" s="11">
        <f t="shared" si="17"/>
        <v>1.2330718079367475E-3</v>
      </c>
    </row>
    <row r="10" spans="1:26" x14ac:dyDescent="0.25">
      <c r="A10" s="40"/>
      <c r="B10" s="37"/>
      <c r="C10" s="22">
        <v>284.2</v>
      </c>
      <c r="D10" s="20">
        <f t="shared" si="0"/>
        <v>87</v>
      </c>
      <c r="E10">
        <v>8.6999999999999993</v>
      </c>
      <c r="F10">
        <f t="shared" si="1"/>
        <v>8700000</v>
      </c>
      <c r="G10">
        <v>284.78458039723472</v>
      </c>
      <c r="H10" s="8">
        <f t="shared" si="2"/>
        <v>0.58458039723473121</v>
      </c>
      <c r="I10" s="9">
        <f t="shared" si="3"/>
        <v>7.2227686382209236E-6</v>
      </c>
      <c r="J10">
        <f t="shared" si="4"/>
        <v>2.1633230256605378</v>
      </c>
      <c r="K10">
        <f t="shared" si="5"/>
        <v>3.5186488388458835E-3</v>
      </c>
      <c r="L10">
        <f t="shared" si="6"/>
        <v>3.5114260702076624E-3</v>
      </c>
      <c r="M10" s="10">
        <f t="shared" si="7"/>
        <v>-1.3504219964488584E-10</v>
      </c>
      <c r="N10">
        <f t="shared" si="8"/>
        <v>0.99211157576343323</v>
      </c>
      <c r="O10">
        <f t="shared" si="9"/>
        <v>-7.9197024541896501E-3</v>
      </c>
      <c r="P10" s="23">
        <v>-1.9029999999999999E-5</v>
      </c>
      <c r="Q10">
        <f t="shared" si="19"/>
        <v>0.99998083018374329</v>
      </c>
      <c r="R10">
        <f t="shared" si="10"/>
        <v>0.9996725681411992</v>
      </c>
      <c r="S10">
        <f t="shared" si="11"/>
        <v>0.99905623411072786</v>
      </c>
      <c r="T10">
        <f t="shared" si="12"/>
        <v>-9.4421151669972373E-4</v>
      </c>
      <c r="U10">
        <v>0.99938346409603163</v>
      </c>
      <c r="V10">
        <f t="shared" si="13"/>
        <v>6.1653590396837377E-4</v>
      </c>
      <c r="W10">
        <f t="shared" si="14"/>
        <v>3.0826795198418688E-4</v>
      </c>
      <c r="X10" s="10">
        <f t="shared" si="15"/>
        <v>0.69998763414797294</v>
      </c>
      <c r="Y10" s="10">
        <f t="shared" si="16"/>
        <v>88.077689507132689</v>
      </c>
      <c r="Z10" s="11">
        <f t="shared" si="17"/>
        <v>1.2330718079367475E-3</v>
      </c>
    </row>
    <row r="11" spans="1:26" x14ac:dyDescent="0.25">
      <c r="A11" s="40"/>
      <c r="B11" s="37"/>
      <c r="C11" s="22">
        <v>285.2</v>
      </c>
      <c r="D11" s="20">
        <f t="shared" si="0"/>
        <v>94.9</v>
      </c>
      <c r="E11">
        <v>9.49</v>
      </c>
      <c r="F11">
        <f t="shared" si="1"/>
        <v>9490000</v>
      </c>
      <c r="G11">
        <v>285.5456419944789</v>
      </c>
      <c r="H11" s="8">
        <f t="shared" si="2"/>
        <v>0.34564199447891042</v>
      </c>
      <c r="I11" s="9">
        <f t="shared" si="3"/>
        <v>4.2442547658038532E-6</v>
      </c>
      <c r="J11">
        <f t="shared" si="4"/>
        <v>2.2502386126218363</v>
      </c>
      <c r="K11">
        <f t="shared" si="5"/>
        <v>3.5063113604488082E-3</v>
      </c>
      <c r="L11">
        <f t="shared" si="6"/>
        <v>3.5020671056830042E-3</v>
      </c>
      <c r="M11" s="10">
        <f t="shared" si="7"/>
        <v>4.8066439717331377E-11</v>
      </c>
      <c r="N11">
        <f t="shared" si="8"/>
        <v>0.99535702397263648</v>
      </c>
      <c r="O11">
        <f t="shared" si="9"/>
        <v>-4.653788120399017E-3</v>
      </c>
      <c r="P11" s="23">
        <v>-1.8879999999999999E-5</v>
      </c>
      <c r="Q11">
        <f t="shared" si="19"/>
        <v>0.99998097018106935</v>
      </c>
      <c r="R11">
        <f t="shared" si="10"/>
        <v>0.99967270809536857</v>
      </c>
      <c r="S11">
        <f t="shared" si="11"/>
        <v>0.99905637397861047</v>
      </c>
      <c r="T11">
        <f t="shared" si="12"/>
        <v>-9.4407151669968076E-4</v>
      </c>
      <c r="U11">
        <v>0.99938346409603163</v>
      </c>
      <c r="V11">
        <f t="shared" si="13"/>
        <v>6.1653590396837377E-4</v>
      </c>
      <c r="W11">
        <f t="shared" si="14"/>
        <v>3.0826795198418688E-4</v>
      </c>
      <c r="X11" s="10">
        <f t="shared" si="15"/>
        <v>0.37166061190880678</v>
      </c>
      <c r="Y11" s="10">
        <f t="shared" si="16"/>
        <v>79.713912789421627</v>
      </c>
      <c r="Z11" s="11">
        <f t="shared" si="17"/>
        <v>1.2330718079367475E-3</v>
      </c>
    </row>
    <row r="12" spans="1:26" x14ac:dyDescent="0.25">
      <c r="A12" s="40"/>
      <c r="B12" s="37"/>
      <c r="C12" s="22">
        <v>286.2</v>
      </c>
      <c r="D12" s="20">
        <f t="shared" si="0"/>
        <v>105.3</v>
      </c>
      <c r="E12">
        <v>10.53</v>
      </c>
      <c r="F12">
        <f t="shared" si="1"/>
        <v>10530000</v>
      </c>
      <c r="G12">
        <v>286.44242274701173</v>
      </c>
      <c r="H12" s="8">
        <f t="shared" si="2"/>
        <v>0.24242274701174438</v>
      </c>
      <c r="I12" s="9">
        <f t="shared" si="3"/>
        <v>2.957102649173855E-6</v>
      </c>
      <c r="J12">
        <f t="shared" si="4"/>
        <v>2.3542283261458841</v>
      </c>
      <c r="K12">
        <f t="shared" si="5"/>
        <v>3.4940600978336828E-3</v>
      </c>
      <c r="L12">
        <f t="shared" si="6"/>
        <v>3.4911029951845089E-3</v>
      </c>
      <c r="M12" s="10">
        <f t="shared" si="7"/>
        <v>-1.2087575385066884E-10</v>
      </c>
      <c r="N12">
        <f t="shared" si="8"/>
        <v>0.99676281390699817</v>
      </c>
      <c r="O12">
        <f t="shared" si="9"/>
        <v>-3.2424371153221818E-3</v>
      </c>
      <c r="P12" s="23">
        <v>-1.8729999999999999E-5</v>
      </c>
      <c r="Q12">
        <f t="shared" si="19"/>
        <v>0.99998112017822605</v>
      </c>
      <c r="R12">
        <f t="shared" si="10"/>
        <v>0.99967285804628592</v>
      </c>
      <c r="S12">
        <f t="shared" si="11"/>
        <v>0.99905652383707766</v>
      </c>
      <c r="T12">
        <f t="shared" si="12"/>
        <v>-9.4392151669982606E-4</v>
      </c>
      <c r="U12">
        <v>0.99938346409603163</v>
      </c>
      <c r="V12">
        <f t="shared" si="13"/>
        <v>6.1653590396837377E-4</v>
      </c>
      <c r="W12">
        <f t="shared" si="14"/>
        <v>3.0826795198418688E-4</v>
      </c>
      <c r="X12" s="10">
        <f t="shared" si="15"/>
        <v>0.23011592106740678</v>
      </c>
      <c r="Y12" s="10">
        <f t="shared" si="16"/>
        <v>70.888517398246165</v>
      </c>
      <c r="Z12" s="11">
        <f t="shared" si="17"/>
        <v>1.2330718079367475E-3</v>
      </c>
    </row>
    <row r="13" spans="1:26" x14ac:dyDescent="0.25">
      <c r="A13" s="40"/>
      <c r="B13" s="37"/>
      <c r="C13" s="22">
        <v>287.3</v>
      </c>
      <c r="D13" s="20">
        <f t="shared" si="0"/>
        <v>114.3</v>
      </c>
      <c r="E13">
        <v>11.43</v>
      </c>
      <c r="F13">
        <f t="shared" si="1"/>
        <v>11430000</v>
      </c>
      <c r="G13">
        <v>287.1400550659626</v>
      </c>
      <c r="H13" s="8">
        <f t="shared" si="2"/>
        <v>-0.15994493403741217</v>
      </c>
      <c r="I13" s="9">
        <f t="shared" si="3"/>
        <v>-1.9388360392623417E-6</v>
      </c>
      <c r="J13">
        <f t="shared" si="4"/>
        <v>2.4362414778067194</v>
      </c>
      <c r="K13">
        <f t="shared" si="5"/>
        <v>3.4806822137138879E-3</v>
      </c>
      <c r="L13">
        <f t="shared" si="6"/>
        <v>3.4826210497531499E-3</v>
      </c>
      <c r="M13" s="10">
        <f t="shared" si="7"/>
        <v>2.8169466759209172E-11</v>
      </c>
      <c r="N13">
        <f t="shared" si="8"/>
        <v>1.0021281780728517</v>
      </c>
      <c r="O13">
        <f t="shared" si="9"/>
        <v>2.1259167097174231E-3</v>
      </c>
      <c r="P13" s="23">
        <v>-1.857E-5</v>
      </c>
      <c r="Q13">
        <f t="shared" si="19"/>
        <v>0.99998127017540539</v>
      </c>
      <c r="R13">
        <f t="shared" si="10"/>
        <v>0.99967300799722592</v>
      </c>
      <c r="S13">
        <f t="shared" si="11"/>
        <v>0.99905667369556761</v>
      </c>
      <c r="T13">
        <f t="shared" si="12"/>
        <v>-9.4377151669969024E-4</v>
      </c>
      <c r="U13">
        <v>0.99938346409603163</v>
      </c>
      <c r="V13">
        <f t="shared" si="13"/>
        <v>6.1653590396837377E-4</v>
      </c>
      <c r="W13">
        <f t="shared" si="14"/>
        <v>3.0826795198418688E-4</v>
      </c>
      <c r="X13" s="10">
        <f t="shared" si="15"/>
        <v>0.30649815507540856</v>
      </c>
      <c r="Y13" s="10">
        <f t="shared" si="16"/>
        <v>144.39362616539839</v>
      </c>
      <c r="Z13" s="11">
        <f t="shared" si="17"/>
        <v>1.2330718079367475E-3</v>
      </c>
    </row>
  </sheetData>
  <mergeCells count="2">
    <mergeCell ref="A2:A13"/>
    <mergeCell ref="B2:B1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B3F10-C09F-45E1-A2AF-77A6736A6F13}">
  <dimension ref="A1:Z12"/>
  <sheetViews>
    <sheetView workbookViewId="0">
      <selection activeCell="I1" sqref="I1"/>
    </sheetView>
  </sheetViews>
  <sheetFormatPr defaultRowHeight="15" x14ac:dyDescent="0.25"/>
  <cols>
    <col min="1" max="1" width="16.140625" bestFit="1" customWidth="1"/>
    <col min="2" max="2" width="20.85546875" bestFit="1" customWidth="1"/>
    <col min="3" max="3" width="6" bestFit="1" customWidth="1"/>
    <col min="4" max="4" width="6.7109375" bestFit="1" customWidth="1"/>
    <col min="5" max="5" width="7.140625" bestFit="1" customWidth="1"/>
    <col min="6" max="6" width="9" bestFit="1" customWidth="1"/>
    <col min="7" max="7" width="12" bestFit="1" customWidth="1"/>
    <col min="8" max="8" width="6.5703125" bestFit="1" customWidth="1"/>
    <col min="9" max="9" width="12.140625" bestFit="1" customWidth="1"/>
    <col min="10" max="12" width="12" bestFit="1" customWidth="1"/>
    <col min="13" max="13" width="4.5703125" bestFit="1" customWidth="1"/>
    <col min="14" max="14" width="12" bestFit="1" customWidth="1"/>
    <col min="15" max="15" width="12.7109375" bestFit="1" customWidth="1"/>
    <col min="16" max="16" width="14.28515625" bestFit="1" customWidth="1"/>
    <col min="17" max="17" width="14.140625" bestFit="1" customWidth="1"/>
    <col min="18" max="18" width="12" bestFit="1" customWidth="1"/>
    <col min="19" max="19" width="14.140625" bestFit="1" customWidth="1"/>
    <col min="20" max="20" width="12.7109375" bestFit="1" customWidth="1"/>
    <col min="21" max="23" width="12" bestFit="1" customWidth="1"/>
    <col min="24" max="24" width="11.28515625" customWidth="1"/>
    <col min="25" max="25" width="11.5703125" customWidth="1"/>
  </cols>
  <sheetData>
    <row r="1" spans="1:26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55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4" t="s">
        <v>16</v>
      </c>
      <c r="S1" s="1" t="s">
        <v>17</v>
      </c>
      <c r="T1" s="4" t="s">
        <v>18</v>
      </c>
      <c r="U1" s="1" t="s">
        <v>19</v>
      </c>
      <c r="V1" s="1" t="s">
        <v>20</v>
      </c>
      <c r="W1" s="1" t="s">
        <v>21</v>
      </c>
      <c r="X1" s="5" t="s">
        <v>22</v>
      </c>
      <c r="Y1" s="5" t="s">
        <v>23</v>
      </c>
      <c r="Z1" s="5" t="s">
        <v>24</v>
      </c>
    </row>
    <row r="2" spans="1:26" x14ac:dyDescent="0.25">
      <c r="A2" s="38" t="s">
        <v>30</v>
      </c>
      <c r="B2" s="39" t="s">
        <v>33</v>
      </c>
      <c r="C2" s="24">
        <v>277.10000000000002</v>
      </c>
      <c r="D2" s="14">
        <f t="shared" ref="D2:D12" si="0">E2*10</f>
        <v>42</v>
      </c>
      <c r="E2" s="15">
        <v>4.2</v>
      </c>
      <c r="F2" s="15">
        <f t="shared" ref="F2:F12" si="1">E2*10^6</f>
        <v>4200000</v>
      </c>
      <c r="G2" s="15">
        <v>277.88072038550831</v>
      </c>
      <c r="H2" s="16">
        <f t="shared" ref="H2:H12" si="2">G2-C2</f>
        <v>0.78072038550828893</v>
      </c>
      <c r="I2" s="17">
        <f t="shared" ref="I2:I12" si="3">H2/(G2*C2)</f>
        <v>1.01391273416341E-5</v>
      </c>
      <c r="J2" s="15">
        <f t="shared" ref="J2:J12" si="4">LN(E2)</f>
        <v>1.4350845252893227</v>
      </c>
      <c r="K2" s="15">
        <f t="shared" ref="K2:K12" si="5">1/C2</f>
        <v>3.6088054853843374E-3</v>
      </c>
      <c r="L2" s="15">
        <f t="shared" ref="L2:L12" si="6">1/G2</f>
        <v>3.5986663580427035E-3</v>
      </c>
      <c r="M2" s="18">
        <f t="shared" ref="M2:M12" si="7">E2-10^(-4646.471 +5314653/G2 -2271392000/G2^2 +430306500000/G2^3 -30511740000000/G2^4)</f>
        <v>-3.8415493008869817E-11</v>
      </c>
      <c r="N2" s="15">
        <f t="shared" ref="N2:N12" si="8">EXP(I2/(-0.000912))</f>
        <v>0.98894410643365571</v>
      </c>
      <c r="O2" s="15">
        <f t="shared" ref="O2:O12" si="9">LN(N2)</f>
        <v>-1.1117464190388322E-2</v>
      </c>
      <c r="P2" s="21">
        <v>-8.1009999999999999E-5</v>
      </c>
      <c r="Q2" s="15">
        <f>EXP(P2)</f>
        <v>0.99991899328122147</v>
      </c>
      <c r="R2" s="15">
        <f t="shared" ref="R2:R12" si="10">Q2*(U2+W2)</f>
        <v>0.99929977937918801</v>
      </c>
      <c r="S2" s="15">
        <f t="shared" ref="S2:S12" si="11">R2*U2</f>
        <v>0.99806211848895932</v>
      </c>
      <c r="T2" s="15">
        <f t="shared" ref="T2:T12" si="12">LN(S2)</f>
        <v>-1.9397616327775297E-3</v>
      </c>
      <c r="U2" s="15">
        <v>0.99876147186683295</v>
      </c>
      <c r="V2" s="15">
        <f t="shared" ref="V2:V12" si="13">1-U2</f>
        <v>1.2385281331670495E-3</v>
      </c>
      <c r="W2" s="15">
        <f t="shared" ref="W2:W12" si="14">V2/2</f>
        <v>6.1926406658352473E-4</v>
      </c>
      <c r="X2" s="18">
        <f t="shared" ref="X2:X12" si="15">100*ABS(S2-N2)/N2</f>
        <v>0.92199468058767331</v>
      </c>
      <c r="Y2" s="18">
        <f t="shared" ref="Y2:Y12" si="16">100*ABS((T2-O2)/O2)</f>
        <v>82.552121602923052</v>
      </c>
      <c r="Z2" s="19">
        <f t="shared" ref="Z2:Z12" si="17">2*V2</f>
        <v>2.4770562663340989E-3</v>
      </c>
    </row>
    <row r="3" spans="1:26" x14ac:dyDescent="0.25">
      <c r="A3" s="38"/>
      <c r="B3" s="39"/>
      <c r="C3" s="24">
        <v>278.2</v>
      </c>
      <c r="D3" s="14">
        <f t="shared" si="0"/>
        <v>45.5</v>
      </c>
      <c r="E3" s="15">
        <v>4.55</v>
      </c>
      <c r="F3" s="15">
        <f t="shared" si="1"/>
        <v>4550000</v>
      </c>
      <c r="G3" s="15">
        <v>278.69141958766221</v>
      </c>
      <c r="H3" s="16">
        <f t="shared" si="2"/>
        <v>0.4914195876622216</v>
      </c>
      <c r="I3" s="17">
        <f t="shared" si="3"/>
        <v>6.3382846567842392E-6</v>
      </c>
      <c r="J3" s="15">
        <f t="shared" si="4"/>
        <v>1.5151272329628591</v>
      </c>
      <c r="K3" s="15">
        <f t="shared" si="5"/>
        <v>3.5945363048166786E-3</v>
      </c>
      <c r="L3" s="15">
        <f t="shared" si="6"/>
        <v>3.5881980201598945E-3</v>
      </c>
      <c r="M3" s="18">
        <f t="shared" si="7"/>
        <v>-2.2670754162845697E-11</v>
      </c>
      <c r="N3" s="15">
        <f t="shared" si="8"/>
        <v>0.99307422099357656</v>
      </c>
      <c r="O3" s="15">
        <f t="shared" si="9"/>
        <v>-6.9498735271756725E-3</v>
      </c>
      <c r="P3" s="21">
        <v>-8.0290000000000005E-5</v>
      </c>
      <c r="Q3" s="15">
        <f t="shared" ref="Q3:Q12" si="18">EXP(P3)</f>
        <v>0.99991971322315576</v>
      </c>
      <c r="R3" s="15">
        <f t="shared" si="10"/>
        <v>0.99930049887528838</v>
      </c>
      <c r="S3" s="15">
        <f t="shared" si="11"/>
        <v>0.99806283709394394</v>
      </c>
      <c r="T3" s="15">
        <f t="shared" si="12"/>
        <v>-1.9390416327769097E-3</v>
      </c>
      <c r="U3" s="15">
        <v>0.99876147186683339</v>
      </c>
      <c r="V3" s="15">
        <f t="shared" si="13"/>
        <v>1.2385281331666054E-3</v>
      </c>
      <c r="W3" s="15">
        <f t="shared" si="14"/>
        <v>6.1926406658330269E-4</v>
      </c>
      <c r="X3" s="18">
        <f t="shared" si="15"/>
        <v>0.50234071078556874</v>
      </c>
      <c r="Y3" s="18">
        <f t="shared" si="16"/>
        <v>72.099612673600575</v>
      </c>
      <c r="Z3" s="19">
        <f t="shared" si="17"/>
        <v>2.4770562663332107E-3</v>
      </c>
    </row>
    <row r="4" spans="1:26" x14ac:dyDescent="0.25">
      <c r="A4" s="38"/>
      <c r="B4" s="39"/>
      <c r="C4" s="24">
        <v>279.3</v>
      </c>
      <c r="D4" s="14">
        <f t="shared" si="0"/>
        <v>49.5</v>
      </c>
      <c r="E4" s="15">
        <v>4.95</v>
      </c>
      <c r="F4" s="15">
        <f t="shared" si="1"/>
        <v>4950000</v>
      </c>
      <c r="G4" s="15">
        <v>279.53047863471107</v>
      </c>
      <c r="H4" s="16">
        <f t="shared" si="2"/>
        <v>0.23047863471106211</v>
      </c>
      <c r="I4" s="17">
        <f t="shared" si="3"/>
        <v>2.9520966286049578E-6</v>
      </c>
      <c r="J4" s="15">
        <f t="shared" si="4"/>
        <v>1.5993875765805989</v>
      </c>
      <c r="K4" s="15">
        <f t="shared" si="5"/>
        <v>3.5803795202291443E-3</v>
      </c>
      <c r="L4" s="15">
        <f t="shared" si="6"/>
        <v>3.577427423600539E-3</v>
      </c>
      <c r="M4" s="18">
        <f t="shared" si="7"/>
        <v>2.1980639530738699E-11</v>
      </c>
      <c r="N4" s="15">
        <f t="shared" si="8"/>
        <v>0.99676828521055461</v>
      </c>
      <c r="O4" s="15">
        <f t="shared" si="9"/>
        <v>-3.236948057680821E-3</v>
      </c>
      <c r="P4" s="21">
        <v>-7.9579999999999994E-5</v>
      </c>
      <c r="Q4" s="15">
        <f t="shared" si="18"/>
        <v>0.99992042316640417</v>
      </c>
      <c r="R4" s="15">
        <f t="shared" si="10"/>
        <v>0.99930120837889447</v>
      </c>
      <c r="S4" s="15">
        <f t="shared" si="11"/>
        <v>0.99806354571880984</v>
      </c>
      <c r="T4" s="15">
        <f t="shared" si="12"/>
        <v>-1.9383316327769109E-3</v>
      </c>
      <c r="U4" s="15">
        <v>0.99876147186683339</v>
      </c>
      <c r="V4" s="15">
        <f t="shared" si="13"/>
        <v>1.2385281331666054E-3</v>
      </c>
      <c r="W4" s="15">
        <f t="shared" si="14"/>
        <v>6.1926406658330269E-4</v>
      </c>
      <c r="X4" s="18">
        <f t="shared" si="15"/>
        <v>0.12994599923307437</v>
      </c>
      <c r="Y4" s="18">
        <f t="shared" si="16"/>
        <v>40.118543818535379</v>
      </c>
      <c r="Z4" s="19">
        <f t="shared" si="17"/>
        <v>2.4770562663332107E-3</v>
      </c>
    </row>
    <row r="5" spans="1:26" x14ac:dyDescent="0.25">
      <c r="A5" s="38"/>
      <c r="B5" s="39"/>
      <c r="C5" s="24">
        <v>280.3</v>
      </c>
      <c r="D5" s="14">
        <f t="shared" si="0"/>
        <v>56.8</v>
      </c>
      <c r="E5" s="24">
        <v>5.68</v>
      </c>
      <c r="F5" s="15">
        <f t="shared" si="1"/>
        <v>5680000</v>
      </c>
      <c r="G5" s="15">
        <v>280.86854555415636</v>
      </c>
      <c r="H5" s="16">
        <f t="shared" si="2"/>
        <v>0.56854555415634422</v>
      </c>
      <c r="I5" s="17">
        <f t="shared" si="3"/>
        <v>7.2216937064361962E-6</v>
      </c>
      <c r="J5" s="15">
        <f t="shared" si="4"/>
        <v>1.7369512327330598</v>
      </c>
      <c r="K5" s="15">
        <f t="shared" si="5"/>
        <v>3.5676061362825543E-3</v>
      </c>
      <c r="L5" s="15">
        <f t="shared" si="6"/>
        <v>3.5603844425761179E-3</v>
      </c>
      <c r="M5" s="18">
        <f t="shared" si="7"/>
        <v>8.787637284513039E-12</v>
      </c>
      <c r="N5" s="15">
        <f t="shared" si="8"/>
        <v>0.99211274511967806</v>
      </c>
      <c r="O5" s="15">
        <f t="shared" si="9"/>
        <v>-7.9185238009169042E-3</v>
      </c>
      <c r="P5" s="21">
        <v>-7.8949999999999995E-5</v>
      </c>
      <c r="Q5" s="15">
        <f t="shared" si="18"/>
        <v>0.99992105311646928</v>
      </c>
      <c r="R5" s="15">
        <f t="shared" si="10"/>
        <v>0.99930183793885408</v>
      </c>
      <c r="S5" s="15">
        <f t="shared" si="11"/>
        <v>0.99806417449904172</v>
      </c>
      <c r="T5" s="15">
        <f t="shared" si="12"/>
        <v>-1.9377016327768979E-3</v>
      </c>
      <c r="U5" s="15">
        <v>0.99876147186683339</v>
      </c>
      <c r="V5" s="15">
        <f t="shared" si="13"/>
        <v>1.2385281331666054E-3</v>
      </c>
      <c r="W5" s="15">
        <f t="shared" si="14"/>
        <v>6.1926406658330269E-4</v>
      </c>
      <c r="X5" s="18">
        <f t="shared" si="15"/>
        <v>0.59987429943214188</v>
      </c>
      <c r="Y5" s="18">
        <f t="shared" si="16"/>
        <v>75.529509268475934</v>
      </c>
      <c r="Z5" s="19">
        <f t="shared" si="17"/>
        <v>2.4770562663332107E-3</v>
      </c>
    </row>
    <row r="6" spans="1:26" x14ac:dyDescent="0.25">
      <c r="A6" s="38"/>
      <c r="B6" s="39"/>
      <c r="C6" s="24">
        <v>281.2</v>
      </c>
      <c r="D6" s="14">
        <f t="shared" si="0"/>
        <v>63</v>
      </c>
      <c r="E6" s="24">
        <v>6.3</v>
      </c>
      <c r="F6" s="15">
        <f t="shared" si="1"/>
        <v>6300000</v>
      </c>
      <c r="G6" s="15">
        <v>281.85085930017254</v>
      </c>
      <c r="H6" s="16">
        <f t="shared" si="2"/>
        <v>0.65085930017255578</v>
      </c>
      <c r="I6" s="17">
        <f t="shared" si="3"/>
        <v>8.2120660794604683E-6</v>
      </c>
      <c r="J6" s="15">
        <f t="shared" si="4"/>
        <v>1.8405496333974869</v>
      </c>
      <c r="K6" s="15">
        <f t="shared" si="5"/>
        <v>3.5561877667140826E-3</v>
      </c>
      <c r="L6" s="15">
        <f t="shared" si="6"/>
        <v>3.547975700634622E-3</v>
      </c>
      <c r="M6" s="18">
        <f t="shared" si="7"/>
        <v>-1.227284940341633E-11</v>
      </c>
      <c r="N6" s="15">
        <f t="shared" si="8"/>
        <v>0.99103596030803087</v>
      </c>
      <c r="O6" s="15">
        <f t="shared" si="9"/>
        <v>-9.0044584204610877E-3</v>
      </c>
      <c r="P6" s="21">
        <v>-7.8369999999999997E-5</v>
      </c>
      <c r="Q6" s="15">
        <f t="shared" si="18"/>
        <v>0.99992163307084825</v>
      </c>
      <c r="R6" s="15">
        <f t="shared" si="10"/>
        <v>0.99930241753408822</v>
      </c>
      <c r="S6" s="15">
        <f t="shared" si="11"/>
        <v>0.99806475337643086</v>
      </c>
      <c r="T6" s="15">
        <f t="shared" si="12"/>
        <v>-1.9371216327768472E-3</v>
      </c>
      <c r="U6" s="15">
        <v>0.99876147186683339</v>
      </c>
      <c r="V6" s="15">
        <f t="shared" si="13"/>
        <v>1.2385281331666054E-3</v>
      </c>
      <c r="W6" s="15">
        <f t="shared" si="14"/>
        <v>6.1926406658330269E-4</v>
      </c>
      <c r="X6" s="18">
        <f t="shared" si="15"/>
        <v>0.70923693487523065</v>
      </c>
      <c r="Y6" s="18">
        <f t="shared" si="16"/>
        <v>78.487083372220695</v>
      </c>
      <c r="Z6" s="19">
        <f t="shared" si="17"/>
        <v>2.4770562663332107E-3</v>
      </c>
    </row>
    <row r="7" spans="1:26" x14ac:dyDescent="0.25">
      <c r="A7" s="38"/>
      <c r="B7" s="39"/>
      <c r="C7" s="24">
        <v>282.3</v>
      </c>
      <c r="D7" s="14">
        <f t="shared" si="0"/>
        <v>72.099999999999994</v>
      </c>
      <c r="E7" s="24">
        <v>7.21</v>
      </c>
      <c r="F7" s="15">
        <f t="shared" si="1"/>
        <v>7210000</v>
      </c>
      <c r="G7" s="15">
        <v>283.09929400609707</v>
      </c>
      <c r="H7" s="16">
        <f t="shared" si="2"/>
        <v>0.79929400609705681</v>
      </c>
      <c r="I7" s="17">
        <f t="shared" si="3"/>
        <v>1.0001310066550319E-5</v>
      </c>
      <c r="J7" s="15">
        <f t="shared" si="4"/>
        <v>1.9754689512968577</v>
      </c>
      <c r="K7" s="15">
        <f t="shared" si="5"/>
        <v>3.5423308537017354E-3</v>
      </c>
      <c r="L7" s="15">
        <f t="shared" si="6"/>
        <v>3.5323295436351853E-3</v>
      </c>
      <c r="M7" s="18">
        <f t="shared" si="7"/>
        <v>1.6500578681188927E-11</v>
      </c>
      <c r="N7" s="15">
        <f t="shared" si="8"/>
        <v>0.9890935624429863</v>
      </c>
      <c r="O7" s="15">
        <f t="shared" si="9"/>
        <v>-1.0966348757182364E-2</v>
      </c>
      <c r="P7" s="21">
        <v>-7.7680000000000002E-5</v>
      </c>
      <c r="Q7" s="15">
        <f t="shared" si="18"/>
        <v>0.99992232301701311</v>
      </c>
      <c r="R7" s="15">
        <f t="shared" si="10"/>
        <v>0.99930310705299419</v>
      </c>
      <c r="S7" s="15">
        <f t="shared" si="11"/>
        <v>0.99806544204134828</v>
      </c>
      <c r="T7" s="15">
        <f t="shared" si="12"/>
        <v>-1.9364316327768409E-3</v>
      </c>
      <c r="U7" s="15">
        <v>0.99876147186683339</v>
      </c>
      <c r="V7" s="15">
        <f t="shared" si="13"/>
        <v>1.2385281331666054E-3</v>
      </c>
      <c r="W7" s="15">
        <f t="shared" si="14"/>
        <v>6.1926406658330269E-4</v>
      </c>
      <c r="X7" s="18">
        <f t="shared" si="15"/>
        <v>0.90708098192471531</v>
      </c>
      <c r="Y7" s="18">
        <f t="shared" si="16"/>
        <v>82.342056817146343</v>
      </c>
      <c r="Z7" s="19">
        <f t="shared" si="17"/>
        <v>2.4770562663332107E-3</v>
      </c>
    </row>
    <row r="8" spans="1:26" x14ac:dyDescent="0.25">
      <c r="A8" s="38"/>
      <c r="B8" s="39"/>
      <c r="C8" s="24">
        <v>283.10000000000002</v>
      </c>
      <c r="D8" s="14">
        <f t="shared" si="0"/>
        <v>81</v>
      </c>
      <c r="E8" s="15">
        <v>8.1</v>
      </c>
      <c r="F8" s="15">
        <f t="shared" si="1"/>
        <v>8100000</v>
      </c>
      <c r="G8" s="15">
        <v>284.15031183375885</v>
      </c>
      <c r="H8" s="16">
        <f t="shared" si="2"/>
        <v>1.0503118337588262</v>
      </c>
      <c r="I8" s="17">
        <f t="shared" si="3"/>
        <v>1.3056604599052777E-5</v>
      </c>
      <c r="J8" s="15">
        <f t="shared" si="4"/>
        <v>2.0918640616783932</v>
      </c>
      <c r="K8" s="15">
        <f t="shared" si="5"/>
        <v>3.5323207347227126E-3</v>
      </c>
      <c r="L8" s="15">
        <f t="shared" si="6"/>
        <v>3.5192641301236599E-3</v>
      </c>
      <c r="M8" s="18">
        <f t="shared" si="7"/>
        <v>9.1160856641181454E-11</v>
      </c>
      <c r="N8" s="15">
        <f t="shared" si="8"/>
        <v>0.98578554068700575</v>
      </c>
      <c r="O8" s="15">
        <f t="shared" si="9"/>
        <v>-1.4316452411242034E-2</v>
      </c>
      <c r="P8" s="21">
        <v>-7.7180000000000003E-5</v>
      </c>
      <c r="Q8" s="15">
        <f t="shared" si="18"/>
        <v>0.9999228229782996</v>
      </c>
      <c r="R8" s="15">
        <f t="shared" si="10"/>
        <v>0.99930360670467255</v>
      </c>
      <c r="S8" s="15">
        <f t="shared" si="11"/>
        <v>0.998065941074194</v>
      </c>
      <c r="T8" s="15">
        <f t="shared" si="12"/>
        <v>-1.9359316327769065E-3</v>
      </c>
      <c r="U8" s="15">
        <v>0.99876147186683339</v>
      </c>
      <c r="V8" s="15">
        <f t="shared" si="13"/>
        <v>1.2385281331666054E-3</v>
      </c>
      <c r="W8" s="15">
        <f t="shared" si="14"/>
        <v>6.1926406658330269E-4</v>
      </c>
      <c r="X8" s="18">
        <f t="shared" si="15"/>
        <v>1.2457476682636157</v>
      </c>
      <c r="Y8" s="18">
        <f t="shared" si="16"/>
        <v>86.477574351752736</v>
      </c>
      <c r="Z8" s="19">
        <f t="shared" si="17"/>
        <v>2.4770562663332107E-3</v>
      </c>
    </row>
    <row r="9" spans="1:26" x14ac:dyDescent="0.25">
      <c r="A9" s="38"/>
      <c r="B9" s="39"/>
      <c r="C9" s="24">
        <v>284.2</v>
      </c>
      <c r="D9" s="14">
        <f t="shared" si="0"/>
        <v>91.300000000000011</v>
      </c>
      <c r="E9" s="15">
        <v>9.1300000000000008</v>
      </c>
      <c r="F9" s="15">
        <f t="shared" si="1"/>
        <v>9130000</v>
      </c>
      <c r="G9" s="15">
        <v>285.20836684615</v>
      </c>
      <c r="H9" s="16">
        <f t="shared" si="2"/>
        <v>1.008366846150011</v>
      </c>
      <c r="I9" s="17">
        <f t="shared" si="3"/>
        <v>1.2440339221360809E-5</v>
      </c>
      <c r="J9" s="15">
        <f t="shared" si="4"/>
        <v>2.2115656946068771</v>
      </c>
      <c r="K9" s="15">
        <f t="shared" si="5"/>
        <v>3.5186488388458835E-3</v>
      </c>
      <c r="L9" s="15">
        <f t="shared" si="6"/>
        <v>3.5062084996245226E-3</v>
      </c>
      <c r="M9" s="18">
        <f t="shared" si="7"/>
        <v>1.9449331034593342E-11</v>
      </c>
      <c r="N9" s="15">
        <f t="shared" si="8"/>
        <v>0.98645189024787494</v>
      </c>
      <c r="O9" s="15">
        <f t="shared" si="9"/>
        <v>-1.364072283043947E-2</v>
      </c>
      <c r="P9" s="21">
        <v>-7.6509999999999998E-5</v>
      </c>
      <c r="Q9" s="15">
        <f t="shared" si="18"/>
        <v>0.99992349292681537</v>
      </c>
      <c r="R9" s="15">
        <f t="shared" si="10"/>
        <v>0.9993042762383133</v>
      </c>
      <c r="S9" s="15">
        <f t="shared" si="11"/>
        <v>0.99806660977859851</v>
      </c>
      <c r="T9" s="15">
        <f t="shared" si="12"/>
        <v>-1.9352616327769261E-3</v>
      </c>
      <c r="U9" s="15">
        <v>0.99876147186683339</v>
      </c>
      <c r="V9" s="15">
        <f t="shared" si="13"/>
        <v>1.2385281331666054E-3</v>
      </c>
      <c r="W9" s="15">
        <f t="shared" si="14"/>
        <v>6.1926406658330269E-4</v>
      </c>
      <c r="X9" s="18">
        <f t="shared" si="15"/>
        <v>1.1774238202133744</v>
      </c>
      <c r="Y9" s="18">
        <f t="shared" si="16"/>
        <v>85.812616700499461</v>
      </c>
      <c r="Z9" s="19">
        <f t="shared" si="17"/>
        <v>2.4770562663332107E-3</v>
      </c>
    </row>
    <row r="10" spans="1:26" x14ac:dyDescent="0.25">
      <c r="A10" s="38"/>
      <c r="B10" s="39"/>
      <c r="C10" s="24">
        <v>285.3</v>
      </c>
      <c r="D10" s="14">
        <f t="shared" si="0"/>
        <v>101.7</v>
      </c>
      <c r="E10" s="15">
        <v>10.17</v>
      </c>
      <c r="F10" s="15">
        <f t="shared" si="1"/>
        <v>10170000</v>
      </c>
      <c r="G10" s="15">
        <v>286.14402063644758</v>
      </c>
      <c r="H10" s="16">
        <f t="shared" si="2"/>
        <v>0.84402063644756709</v>
      </c>
      <c r="I10" s="17">
        <f t="shared" si="3"/>
        <v>1.0338716306817104E-5</v>
      </c>
      <c r="J10" s="15">
        <f t="shared" si="4"/>
        <v>2.3194422100604686</v>
      </c>
      <c r="K10" s="15">
        <f t="shared" si="5"/>
        <v>3.5050823694356818E-3</v>
      </c>
      <c r="L10" s="15">
        <f t="shared" si="6"/>
        <v>3.4947436531288646E-3</v>
      </c>
      <c r="M10" s="18">
        <f t="shared" si="7"/>
        <v>6.3003824379848083E-11</v>
      </c>
      <c r="N10" s="15">
        <f t="shared" si="8"/>
        <v>0.98872770211996863</v>
      </c>
      <c r="O10" s="15">
        <f t="shared" si="9"/>
        <v>-1.1336311739930991E-2</v>
      </c>
      <c r="P10" s="21">
        <v>-7.5840000000000006E-5</v>
      </c>
      <c r="Q10" s="15">
        <f t="shared" si="18"/>
        <v>0.99992416287578012</v>
      </c>
      <c r="R10" s="15">
        <f t="shared" si="10"/>
        <v>0.99930494577240281</v>
      </c>
      <c r="S10" s="15">
        <f t="shared" si="11"/>
        <v>0.99806727848345111</v>
      </c>
      <c r="T10" s="15">
        <f t="shared" si="12"/>
        <v>-1.9345916327768917E-3</v>
      </c>
      <c r="U10" s="15">
        <v>0.99876147186683339</v>
      </c>
      <c r="V10" s="15">
        <f t="shared" si="13"/>
        <v>1.2385281331666054E-3</v>
      </c>
      <c r="W10" s="15">
        <f t="shared" si="14"/>
        <v>6.1926406658330269E-4</v>
      </c>
      <c r="X10" s="18">
        <f t="shared" si="15"/>
        <v>0.94460551104789947</v>
      </c>
      <c r="Y10" s="18">
        <f t="shared" si="16"/>
        <v>82.934558636364144</v>
      </c>
      <c r="Z10" s="19">
        <f t="shared" si="17"/>
        <v>2.4770562663332107E-3</v>
      </c>
    </row>
    <row r="11" spans="1:26" x14ac:dyDescent="0.25">
      <c r="A11" s="38"/>
      <c r="B11" s="39"/>
      <c r="C11" s="24">
        <v>286.2</v>
      </c>
      <c r="D11" s="14">
        <f t="shared" si="0"/>
        <v>110.39999999999999</v>
      </c>
      <c r="E11" s="15">
        <v>11.04</v>
      </c>
      <c r="F11" s="15">
        <f t="shared" si="1"/>
        <v>11040000</v>
      </c>
      <c r="G11" s="15">
        <v>286.84572402138531</v>
      </c>
      <c r="H11" s="16">
        <f t="shared" si="2"/>
        <v>0.6457240213853197</v>
      </c>
      <c r="I11" s="17">
        <f t="shared" si="3"/>
        <v>7.8655470463521447E-6</v>
      </c>
      <c r="J11" s="15">
        <f t="shared" si="4"/>
        <v>2.401525040848949</v>
      </c>
      <c r="K11" s="15">
        <f t="shared" si="5"/>
        <v>3.4940600978336828E-3</v>
      </c>
      <c r="L11" s="15">
        <f t="shared" si="6"/>
        <v>3.4861945507873309E-3</v>
      </c>
      <c r="M11" s="18">
        <f t="shared" si="7"/>
        <v>-5.6374460655206349E-11</v>
      </c>
      <c r="N11" s="15">
        <f t="shared" si="8"/>
        <v>0.99141258100071561</v>
      </c>
      <c r="O11" s="15">
        <f t="shared" si="9"/>
        <v>-8.6245033402984148E-3</v>
      </c>
      <c r="P11" s="21">
        <v>-7.5290000000000006E-5</v>
      </c>
      <c r="Q11" s="15">
        <f t="shared" si="18"/>
        <v>0.99992471283422091</v>
      </c>
      <c r="R11" s="15">
        <f t="shared" si="10"/>
        <v>0.99930549539027402</v>
      </c>
      <c r="S11" s="15">
        <f t="shared" si="11"/>
        <v>0.99806782742060518</v>
      </c>
      <c r="T11" s="15">
        <f t="shared" si="12"/>
        <v>-1.9340416327769496E-3</v>
      </c>
      <c r="U11" s="15">
        <v>0.99876147186683339</v>
      </c>
      <c r="V11" s="15">
        <f t="shared" si="13"/>
        <v>1.2385281331666054E-3</v>
      </c>
      <c r="W11" s="15">
        <f t="shared" si="14"/>
        <v>6.1926406658330269E-4</v>
      </c>
      <c r="X11" s="18">
        <f t="shared" si="15"/>
        <v>0.67128928434334312</v>
      </c>
      <c r="Y11" s="18">
        <f t="shared" si="16"/>
        <v>77.57503758227972</v>
      </c>
      <c r="Z11" s="19">
        <f t="shared" si="17"/>
        <v>2.4770562663332107E-3</v>
      </c>
    </row>
    <row r="12" spans="1:26" x14ac:dyDescent="0.25">
      <c r="A12" s="38"/>
      <c r="B12" s="39"/>
      <c r="C12" s="24">
        <v>287.3</v>
      </c>
      <c r="D12" s="14">
        <f t="shared" si="0"/>
        <v>121.6</v>
      </c>
      <c r="E12" s="15">
        <v>12.16</v>
      </c>
      <c r="F12" s="15">
        <f t="shared" si="1"/>
        <v>12160000</v>
      </c>
      <c r="G12" s="15">
        <v>287.66157061685982</v>
      </c>
      <c r="H12" s="16">
        <f t="shared" si="2"/>
        <v>0.36157061685980807</v>
      </c>
      <c r="I12" s="17">
        <f t="shared" si="3"/>
        <v>4.3749758176135452E-6</v>
      </c>
      <c r="J12" s="15">
        <f t="shared" si="4"/>
        <v>2.4981518765380208</v>
      </c>
      <c r="K12" s="15">
        <f t="shared" si="5"/>
        <v>3.4806822137138879E-3</v>
      </c>
      <c r="L12" s="15">
        <f t="shared" si="6"/>
        <v>3.4763072378962744E-3</v>
      </c>
      <c r="M12" s="18">
        <f t="shared" si="7"/>
        <v>-1.2640555269172182E-11</v>
      </c>
      <c r="N12" s="15">
        <f t="shared" si="8"/>
        <v>0.99521436520879303</v>
      </c>
      <c r="O12" s="15">
        <f t="shared" si="9"/>
        <v>-4.797122607032381E-3</v>
      </c>
      <c r="P12" s="21">
        <v>-7.4629999999999995E-5</v>
      </c>
      <c r="Q12" s="15">
        <f t="shared" si="18"/>
        <v>0.99992537278474913</v>
      </c>
      <c r="R12" s="15">
        <f t="shared" si="10"/>
        <v>0.99930615493211861</v>
      </c>
      <c r="S12" s="15">
        <f t="shared" si="11"/>
        <v>0.99806848614558863</v>
      </c>
      <c r="T12" s="15">
        <f t="shared" si="12"/>
        <v>-1.9333816327769776E-3</v>
      </c>
      <c r="U12" s="15">
        <v>0.99876147186683339</v>
      </c>
      <c r="V12" s="15">
        <f t="shared" si="13"/>
        <v>1.2385281331666054E-3</v>
      </c>
      <c r="W12" s="15">
        <f t="shared" si="14"/>
        <v>6.1926406658330269E-4</v>
      </c>
      <c r="X12" s="18">
        <f t="shared" si="15"/>
        <v>0.28678453975057072</v>
      </c>
      <c r="Y12" s="18">
        <f t="shared" si="16"/>
        <v>59.697056107285626</v>
      </c>
      <c r="Z12" s="19">
        <f t="shared" si="17"/>
        <v>2.4770562663332107E-3</v>
      </c>
    </row>
  </sheetData>
  <mergeCells count="2">
    <mergeCell ref="A2:A12"/>
    <mergeCell ref="B2:B1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C2B7A-2A75-432A-B2C4-B186172C82E3}">
  <dimension ref="A1:Z6"/>
  <sheetViews>
    <sheetView workbookViewId="0">
      <selection activeCell="I1" sqref="I1"/>
    </sheetView>
  </sheetViews>
  <sheetFormatPr defaultRowHeight="15" x14ac:dyDescent="0.25"/>
  <cols>
    <col min="1" max="1" width="16.140625" bestFit="1" customWidth="1"/>
    <col min="2" max="2" width="20.85546875" bestFit="1" customWidth="1"/>
    <col min="3" max="3" width="6" bestFit="1" customWidth="1"/>
    <col min="4" max="4" width="6.7109375" bestFit="1" customWidth="1"/>
    <col min="5" max="5" width="7.140625" bestFit="1" customWidth="1"/>
    <col min="6" max="6" width="9" bestFit="1" customWidth="1"/>
    <col min="7" max="7" width="12" bestFit="1" customWidth="1"/>
    <col min="8" max="8" width="6.5703125" bestFit="1" customWidth="1"/>
    <col min="9" max="9" width="12.140625" bestFit="1" customWidth="1"/>
    <col min="10" max="12" width="12" bestFit="1" customWidth="1"/>
    <col min="13" max="13" width="4.5703125" bestFit="1" customWidth="1"/>
    <col min="14" max="14" width="12" bestFit="1" customWidth="1"/>
    <col min="15" max="15" width="12.7109375" bestFit="1" customWidth="1"/>
    <col min="16" max="16" width="14.28515625" bestFit="1" customWidth="1"/>
    <col min="17" max="17" width="14.140625" bestFit="1" customWidth="1"/>
    <col min="18" max="18" width="12" bestFit="1" customWidth="1"/>
    <col min="19" max="19" width="14.140625" bestFit="1" customWidth="1"/>
    <col min="20" max="20" width="12.7109375" bestFit="1" customWidth="1"/>
    <col min="21" max="23" width="12" bestFit="1" customWidth="1"/>
    <col min="24" max="24" width="11.28515625" customWidth="1"/>
    <col min="25" max="25" width="11.5703125" customWidth="1"/>
  </cols>
  <sheetData>
    <row r="1" spans="1:26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55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4" t="s">
        <v>16</v>
      </c>
      <c r="S1" s="1" t="s">
        <v>17</v>
      </c>
      <c r="T1" s="4" t="s">
        <v>18</v>
      </c>
      <c r="U1" s="1" t="s">
        <v>19</v>
      </c>
      <c r="V1" s="1" t="s">
        <v>20</v>
      </c>
      <c r="W1" s="1" t="s">
        <v>21</v>
      </c>
      <c r="X1" s="5" t="s">
        <v>22</v>
      </c>
      <c r="Y1" s="5" t="s">
        <v>23</v>
      </c>
      <c r="Z1" s="5" t="s">
        <v>24</v>
      </c>
    </row>
    <row r="2" spans="1:26" x14ac:dyDescent="0.25">
      <c r="A2" s="40" t="s">
        <v>34</v>
      </c>
      <c r="B2" s="37" t="s">
        <v>35</v>
      </c>
      <c r="C2">
        <v>285.69</v>
      </c>
      <c r="D2">
        <v>104.872</v>
      </c>
      <c r="E2">
        <f>D2/10</f>
        <v>10.4872</v>
      </c>
      <c r="F2">
        <f>E2*10^6</f>
        <v>10487200</v>
      </c>
      <c r="G2">
        <v>286.40756438884335</v>
      </c>
      <c r="H2" s="8">
        <f t="shared" ref="H2:H4" si="0">G2-C2</f>
        <v>0.71756438884335694</v>
      </c>
      <c r="I2" s="9">
        <f t="shared" ref="I2:I4" si="1">H2/(G2*C2)</f>
        <v>8.7696316955315091E-6</v>
      </c>
      <c r="J2">
        <f t="shared" ref="J2:J4" si="2">LN(E2)</f>
        <v>2.3501554659014623</v>
      </c>
      <c r="K2">
        <f t="shared" ref="K2:K4" si="3">1/C2</f>
        <v>3.5002975252896498E-3</v>
      </c>
      <c r="L2">
        <f t="shared" ref="L2:L4" si="4">1/G2</f>
        <v>3.4915278935941183E-3</v>
      </c>
      <c r="M2" s="10">
        <f t="shared" ref="M2:M4" si="5">E2-10^(-4646.471 +5314653/G2 -2271392000/G2^2 +430306500000/G2^3 -30511740000000/G2^4)</f>
        <v>-5.5973004009501892E-12</v>
      </c>
      <c r="N2">
        <f t="shared" ref="N2:N4" si="6">EXP(I2/(-0.000912))</f>
        <v>0.99043025997939771</v>
      </c>
      <c r="O2">
        <f t="shared" ref="O2:O4" si="7">LN(N2)</f>
        <v>-9.61582422755646E-3</v>
      </c>
      <c r="P2" s="23">
        <v>-8.2589699999999992E-3</v>
      </c>
      <c r="Q2">
        <f t="shared" ref="Q2:Q4" si="8">EXP(P2)</f>
        <v>0.99177504159474272</v>
      </c>
      <c r="R2">
        <f t="shared" ref="R2:R4" si="9">Q2*(U2+W2)</f>
        <v>0.98510181429293442</v>
      </c>
      <c r="S2">
        <f>R2*U2</f>
        <v>0.97184516223677864</v>
      </c>
      <c r="T2">
        <f t="shared" ref="T2:T4" si="10">LN(S2)</f>
        <v>-2.8558785321299598E-2</v>
      </c>
      <c r="U2">
        <v>0.98654286098775401</v>
      </c>
      <c r="V2">
        <f t="shared" ref="V2:V4" si="11">1-U2</f>
        <v>1.3457139012245989E-2</v>
      </c>
      <c r="W2">
        <f t="shared" ref="W2:W4" si="12">V2/2</f>
        <v>6.7285695061229944E-3</v>
      </c>
      <c r="X2" s="10">
        <f t="shared" ref="X2:X4" si="13">100*ABS(S2-N2)/N2</f>
        <v>1.8764670763396978</v>
      </c>
      <c r="Y2" s="10">
        <f t="shared" ref="Y2:Y4" si="14">100*ABS((T2-O2)/O2)</f>
        <v>196.9977887018517</v>
      </c>
      <c r="Z2" s="11">
        <f t="shared" ref="Z2:Z4" si="15">2*V2</f>
        <v>2.6914278024491978E-2</v>
      </c>
    </row>
    <row r="3" spans="1:26" x14ac:dyDescent="0.25">
      <c r="A3" s="40"/>
      <c r="B3" s="37"/>
      <c r="C3">
        <v>288.01</v>
      </c>
      <c r="D3">
        <v>143.738</v>
      </c>
      <c r="E3">
        <f t="shared" ref="E3:E4" si="16">D3/10</f>
        <v>14.373799999999999</v>
      </c>
      <c r="F3">
        <f t="shared" ref="F3:F4" si="17">E3*10^6</f>
        <v>14373800</v>
      </c>
      <c r="G3">
        <v>289.05117108978322</v>
      </c>
      <c r="H3" s="8">
        <f t="shared" si="0"/>
        <v>1.0411710897832336</v>
      </c>
      <c r="I3" s="9">
        <f t="shared" si="1"/>
        <v>1.250661555466706E-5</v>
      </c>
      <c r="J3">
        <f t="shared" si="2"/>
        <v>2.6654071049380406</v>
      </c>
      <c r="K3">
        <f t="shared" si="3"/>
        <v>3.4721016631366966E-3</v>
      </c>
      <c r="L3">
        <f t="shared" si="4"/>
        <v>3.4595950475820297E-3</v>
      </c>
      <c r="M3" s="10">
        <f t="shared" si="5"/>
        <v>8.2350126717756211E-11</v>
      </c>
      <c r="N3">
        <f t="shared" si="6"/>
        <v>0.98638020599485388</v>
      </c>
      <c r="O3">
        <f t="shared" si="7"/>
        <v>-1.3713394248538492E-2</v>
      </c>
      <c r="P3" s="25">
        <v>-8.1015800000000006E-3</v>
      </c>
      <c r="Q3">
        <f t="shared" si="8"/>
        <v>0.9919311493531171</v>
      </c>
      <c r="R3">
        <f t="shared" si="9"/>
        <v>0.98525687166940623</v>
      </c>
      <c r="S3">
        <f t="shared" ref="S3:S4" si="18">R3*U3</f>
        <v>0.97199813298458038</v>
      </c>
      <c r="T3">
        <f t="shared" si="10"/>
        <v>-2.8401395321299525E-2</v>
      </c>
      <c r="U3">
        <v>0.98654286098775401</v>
      </c>
      <c r="V3">
        <f t="shared" si="11"/>
        <v>1.3457139012245989E-2</v>
      </c>
      <c r="W3">
        <f t="shared" si="12"/>
        <v>6.7285695061229944E-3</v>
      </c>
      <c r="X3" s="10">
        <f t="shared" si="13"/>
        <v>1.4580658576545416</v>
      </c>
      <c r="Y3" s="10">
        <f t="shared" si="14"/>
        <v>107.10697006560875</v>
      </c>
      <c r="Z3" s="11">
        <f t="shared" si="15"/>
        <v>2.6914278024491978E-2</v>
      </c>
    </row>
    <row r="4" spans="1:26" x14ac:dyDescent="0.25">
      <c r="A4" s="40"/>
      <c r="B4" s="37"/>
      <c r="C4">
        <v>290.92</v>
      </c>
      <c r="D4">
        <v>207.74700000000001</v>
      </c>
      <c r="E4">
        <f t="shared" si="16"/>
        <v>20.774700000000003</v>
      </c>
      <c r="F4">
        <f t="shared" si="17"/>
        <v>20774700.000000004</v>
      </c>
      <c r="G4">
        <v>292.03783058997465</v>
      </c>
      <c r="H4" s="8">
        <f t="shared" si="0"/>
        <v>1.1178305899746306</v>
      </c>
      <c r="I4" s="9">
        <f t="shared" si="1"/>
        <v>1.315719458444567E-5</v>
      </c>
      <c r="J4">
        <f t="shared" si="2"/>
        <v>3.0337359002040349</v>
      </c>
      <c r="K4">
        <f t="shared" si="3"/>
        <v>3.4373710985838028E-3</v>
      </c>
      <c r="L4">
        <f t="shared" si="4"/>
        <v>3.4242139039993573E-3</v>
      </c>
      <c r="M4" s="10">
        <f t="shared" si="5"/>
        <v>-1.2985168496015831E-10</v>
      </c>
      <c r="N4">
        <f t="shared" si="6"/>
        <v>0.98567681844484201</v>
      </c>
      <c r="O4">
        <f t="shared" si="7"/>
        <v>-1.4426748447857041E-2</v>
      </c>
      <c r="P4" s="25">
        <v>-7.9092599999999996E-3</v>
      </c>
      <c r="Q4">
        <f t="shared" si="8"/>
        <v>0.99212193589720665</v>
      </c>
      <c r="R4">
        <f t="shared" si="9"/>
        <v>0.98544637449297301</v>
      </c>
      <c r="S4">
        <f t="shared" si="18"/>
        <v>0.97218508564230721</v>
      </c>
      <c r="T4">
        <f t="shared" si="10"/>
        <v>-2.8209075321299619E-2</v>
      </c>
      <c r="U4">
        <v>0.98654286098775401</v>
      </c>
      <c r="V4">
        <f t="shared" si="11"/>
        <v>1.3457139012245989E-2</v>
      </c>
      <c r="W4">
        <f t="shared" si="12"/>
        <v>6.7285695061229944E-3</v>
      </c>
      <c r="X4" s="10">
        <f t="shared" si="13"/>
        <v>1.3687785438457876</v>
      </c>
      <c r="Y4" s="10">
        <f t="shared" si="14"/>
        <v>95.533147495129526</v>
      </c>
      <c r="Z4" s="11">
        <f t="shared" si="15"/>
        <v>2.6914278024491978E-2</v>
      </c>
    </row>
    <row r="5" spans="1:26" x14ac:dyDescent="0.25">
      <c r="A5" s="12"/>
      <c r="B5" s="5"/>
      <c r="E5" s="10"/>
      <c r="H5" s="8"/>
      <c r="I5" s="9"/>
      <c r="M5" s="10"/>
      <c r="X5" s="10"/>
      <c r="Y5" s="10"/>
      <c r="Z5" s="11"/>
    </row>
    <row r="6" spans="1:26" x14ac:dyDescent="0.25">
      <c r="A6" s="12"/>
      <c r="B6" s="5"/>
      <c r="C6" s="12"/>
      <c r="H6" s="8"/>
      <c r="I6" s="9"/>
      <c r="M6" s="10"/>
      <c r="X6" s="10"/>
      <c r="Y6" s="10"/>
      <c r="Z6" s="11"/>
    </row>
  </sheetData>
  <mergeCells count="2">
    <mergeCell ref="A2:A4"/>
    <mergeCell ref="B2:B4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DC6E-CF4C-4C21-BAA9-B5983B8E8330}">
  <dimension ref="A1:Z6"/>
  <sheetViews>
    <sheetView workbookViewId="0">
      <selection activeCell="I1" sqref="I1"/>
    </sheetView>
  </sheetViews>
  <sheetFormatPr defaultRowHeight="15" x14ac:dyDescent="0.25"/>
  <cols>
    <col min="1" max="1" width="16.140625" bestFit="1" customWidth="1"/>
    <col min="2" max="2" width="20.85546875" bestFit="1" customWidth="1"/>
    <col min="3" max="3" width="6" bestFit="1" customWidth="1"/>
    <col min="4" max="4" width="6.7109375" bestFit="1" customWidth="1"/>
    <col min="5" max="5" width="7.140625" bestFit="1" customWidth="1"/>
    <col min="6" max="6" width="9" bestFit="1" customWidth="1"/>
    <col min="7" max="7" width="12" bestFit="1" customWidth="1"/>
    <col min="8" max="8" width="6.5703125" bestFit="1" customWidth="1"/>
    <col min="9" max="9" width="12.140625" bestFit="1" customWidth="1"/>
    <col min="10" max="12" width="12" bestFit="1" customWidth="1"/>
    <col min="13" max="13" width="4.5703125" bestFit="1" customWidth="1"/>
    <col min="14" max="14" width="12" bestFit="1" customWidth="1"/>
    <col min="15" max="15" width="12.7109375" bestFit="1" customWidth="1"/>
    <col min="16" max="16" width="14.28515625" bestFit="1" customWidth="1"/>
    <col min="17" max="17" width="14.140625" bestFit="1" customWidth="1"/>
    <col min="18" max="18" width="12" bestFit="1" customWidth="1"/>
    <col min="19" max="19" width="14.140625" bestFit="1" customWidth="1"/>
    <col min="20" max="20" width="12.7109375" bestFit="1" customWidth="1"/>
    <col min="21" max="23" width="12" bestFit="1" customWidth="1"/>
    <col min="24" max="24" width="11.28515625" customWidth="1"/>
    <col min="25" max="25" width="11.5703125" customWidth="1"/>
  </cols>
  <sheetData>
    <row r="1" spans="1:26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55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4" t="s">
        <v>16</v>
      </c>
      <c r="S1" s="1" t="s">
        <v>17</v>
      </c>
      <c r="T1" s="4" t="s">
        <v>18</v>
      </c>
      <c r="U1" s="1" t="s">
        <v>19</v>
      </c>
      <c r="V1" s="1" t="s">
        <v>20</v>
      </c>
      <c r="W1" s="1" t="s">
        <v>21</v>
      </c>
      <c r="X1" s="5" t="s">
        <v>22</v>
      </c>
      <c r="Y1" s="5" t="s">
        <v>23</v>
      </c>
      <c r="Z1" s="5" t="s">
        <v>24</v>
      </c>
    </row>
    <row r="2" spans="1:26" x14ac:dyDescent="0.25">
      <c r="A2" s="38" t="s">
        <v>36</v>
      </c>
      <c r="B2" s="39" t="s">
        <v>37</v>
      </c>
      <c r="C2" s="15">
        <v>274.3</v>
      </c>
      <c r="D2" s="15">
        <f>E2*10</f>
        <v>34.700000000000003</v>
      </c>
      <c r="E2" s="15">
        <v>3.47</v>
      </c>
      <c r="F2" s="15">
        <f t="shared" ref="F2:F6" si="0">E2*10^6</f>
        <v>3470000</v>
      </c>
      <c r="G2" s="15">
        <v>275.89662872869832</v>
      </c>
      <c r="H2" s="16">
        <f t="shared" ref="H2:H6" si="1">G2-C2</f>
        <v>1.5966287286983061</v>
      </c>
      <c r="I2" s="17">
        <f t="shared" ref="I2:I6" si="2">H2/(G2*C2)</f>
        <v>2.1097536071294781E-5</v>
      </c>
      <c r="J2" s="15">
        <f t="shared" ref="J2:J6" si="3">LN(E2)</f>
        <v>1.2441545939587679</v>
      </c>
      <c r="K2" s="15">
        <f t="shared" ref="K2:K6" si="4">1/C2</f>
        <v>3.6456434560699961E-3</v>
      </c>
      <c r="L2" s="15">
        <f t="shared" ref="L2:L6" si="5">1/G2</f>
        <v>3.6245459199987016E-3</v>
      </c>
      <c r="M2" s="18">
        <f t="shared" ref="M2:M6" si="6">E2-10^(-4646.471 +5314653/G2 -2271392000/G2^2 +430306500000/G2^3 -30511740000000/G2^4)</f>
        <v>3.0787021820799509E-9</v>
      </c>
      <c r="N2" s="15">
        <f t="shared" ref="N2:N6" si="7">EXP(I2/(-0.000912))</f>
        <v>0.97713225928946157</v>
      </c>
      <c r="O2" s="15">
        <f t="shared" ref="O2:O6" si="8">LN(N2)</f>
        <v>-2.3133263236068832E-2</v>
      </c>
      <c r="P2" s="26">
        <v>-9.0865000000000008E-3</v>
      </c>
      <c r="Q2" s="15">
        <f t="shared" ref="Q2:Q6" si="9">EXP(P2)</f>
        <v>0.9909546574876188</v>
      </c>
      <c r="R2" s="15">
        <f t="shared" ref="R2:R6" si="10">Q2*(U2+W2)</f>
        <v>0.98428695019729706</v>
      </c>
      <c r="S2" s="15">
        <f t="shared" ref="S2:S6" si="11">R2*U2</f>
        <v>0.97104126388055234</v>
      </c>
      <c r="T2" s="15">
        <f t="shared" ref="T2:T6" si="12">LN(S2)</f>
        <v>-2.9386315321299653E-2</v>
      </c>
      <c r="U2" s="15">
        <v>0.98654286098775401</v>
      </c>
      <c r="V2" s="15">
        <f t="shared" ref="V2:V6" si="13">1-U2</f>
        <v>1.3457139012245989E-2</v>
      </c>
      <c r="W2" s="15">
        <f t="shared" ref="W2:W6" si="14">V2/2</f>
        <v>6.7285695061229944E-3</v>
      </c>
      <c r="X2" s="18">
        <f t="shared" ref="X2:X6" si="15">100*ABS(S2-N2)/N2</f>
        <v>0.62335424411618534</v>
      </c>
      <c r="Y2" s="18">
        <f t="shared" ref="Y2:Y6" si="16">100*ABS((T2-O2)/O2)</f>
        <v>27.030566424719581</v>
      </c>
      <c r="Z2" s="19">
        <f t="shared" ref="Z2:Z6" si="17">2*V2</f>
        <v>2.6914278024491978E-2</v>
      </c>
    </row>
    <row r="3" spans="1:26" x14ac:dyDescent="0.25">
      <c r="A3" s="38"/>
      <c r="B3" s="39"/>
      <c r="C3" s="15">
        <v>277.7</v>
      </c>
      <c r="D3" s="15">
        <f t="shared" ref="D3:D6" si="18">E3*10</f>
        <v>48.5</v>
      </c>
      <c r="E3" s="15">
        <v>4.8499999999999996</v>
      </c>
      <c r="F3" s="15">
        <f t="shared" si="0"/>
        <v>4850000</v>
      </c>
      <c r="G3" s="15">
        <v>279.32861083088517</v>
      </c>
      <c r="H3" s="16">
        <f t="shared" si="1"/>
        <v>1.6286108308851794</v>
      </c>
      <c r="I3" s="17">
        <f t="shared" si="2"/>
        <v>2.0995490126296761E-5</v>
      </c>
      <c r="J3" s="15">
        <f t="shared" si="3"/>
        <v>1.5789787049493917</v>
      </c>
      <c r="K3" s="15">
        <f t="shared" si="4"/>
        <v>3.6010082823190494E-3</v>
      </c>
      <c r="L3" s="15">
        <f t="shared" si="5"/>
        <v>3.5800127921927528E-3</v>
      </c>
      <c r="M3" s="18">
        <f t="shared" si="6"/>
        <v>6.6212813010224636E-11</v>
      </c>
      <c r="N3" s="15">
        <f t="shared" si="7"/>
        <v>0.97724159916175157</v>
      </c>
      <c r="O3" s="15">
        <f t="shared" si="8"/>
        <v>-2.3021370752518391E-2</v>
      </c>
      <c r="P3" s="26">
        <v>-8.8296499999999997E-3</v>
      </c>
      <c r="Q3" s="15">
        <f t="shared" si="9"/>
        <v>0.9912092168817852</v>
      </c>
      <c r="R3" s="15">
        <f t="shared" si="10"/>
        <v>0.98453979677088632</v>
      </c>
      <c r="S3" s="15">
        <f t="shared" si="11"/>
        <v>0.97129070786265204</v>
      </c>
      <c r="T3" s="15">
        <f t="shared" si="12"/>
        <v>-2.9129465321299723E-2</v>
      </c>
      <c r="U3" s="15">
        <v>0.98654286098775401</v>
      </c>
      <c r="V3" s="15">
        <f t="shared" si="13"/>
        <v>1.3457139012245989E-2</v>
      </c>
      <c r="W3" s="15">
        <f t="shared" si="14"/>
        <v>6.7285695061229944E-3</v>
      </c>
      <c r="X3" s="18">
        <f t="shared" si="15"/>
        <v>0.60894780821897387</v>
      </c>
      <c r="Y3" s="18">
        <f t="shared" si="16"/>
        <v>26.532280090720256</v>
      </c>
      <c r="Z3" s="19">
        <f t="shared" si="17"/>
        <v>2.6914278024491978E-2</v>
      </c>
    </row>
    <row r="4" spans="1:26" x14ac:dyDescent="0.25">
      <c r="A4" s="38"/>
      <c r="B4" s="39"/>
      <c r="C4" s="15">
        <v>280.3</v>
      </c>
      <c r="D4" s="15">
        <f t="shared" si="18"/>
        <v>64.3</v>
      </c>
      <c r="E4" s="15">
        <v>6.43</v>
      </c>
      <c r="F4" s="15">
        <f t="shared" si="0"/>
        <v>6430000</v>
      </c>
      <c r="G4" s="15">
        <v>282.04204525646475</v>
      </c>
      <c r="H4" s="16">
        <f t="shared" si="1"/>
        <v>1.7420452564647348</v>
      </c>
      <c r="I4" s="17">
        <f t="shared" si="2"/>
        <v>2.2035478224511455E-5</v>
      </c>
      <c r="J4" s="15">
        <f t="shared" si="3"/>
        <v>1.860974538249528</v>
      </c>
      <c r="K4" s="15">
        <f t="shared" si="4"/>
        <v>3.5676061362825543E-3</v>
      </c>
      <c r="L4" s="15">
        <f t="shared" si="5"/>
        <v>3.545570658058043E-3</v>
      </c>
      <c r="M4" s="18">
        <f t="shared" si="6"/>
        <v>3.1454838733679935E-11</v>
      </c>
      <c r="N4" s="15">
        <f t="shared" si="7"/>
        <v>0.97612784874667413</v>
      </c>
      <c r="O4" s="15">
        <f t="shared" si="8"/>
        <v>-2.416170857950822E-2</v>
      </c>
      <c r="P4" s="26">
        <v>-8.6389799999999992E-3</v>
      </c>
      <c r="Q4" s="15">
        <f t="shared" si="9"/>
        <v>0.99139822876204309</v>
      </c>
      <c r="R4" s="15">
        <f t="shared" si="10"/>
        <v>0.98472753687157044</v>
      </c>
      <c r="S4" s="15">
        <f t="shared" si="11"/>
        <v>0.9714759215187031</v>
      </c>
      <c r="T4" s="15">
        <f t="shared" si="12"/>
        <v>-2.8938795321299605E-2</v>
      </c>
      <c r="U4" s="15">
        <v>0.98654286098775401</v>
      </c>
      <c r="V4" s="15">
        <f t="shared" si="13"/>
        <v>1.3457139012245989E-2</v>
      </c>
      <c r="W4" s="15">
        <f t="shared" si="14"/>
        <v>6.7285695061229944E-3</v>
      </c>
      <c r="X4" s="18">
        <f t="shared" si="15"/>
        <v>0.47656946105410264</v>
      </c>
      <c r="Y4" s="18">
        <f t="shared" si="16"/>
        <v>19.771311809641141</v>
      </c>
      <c r="Z4" s="19">
        <f t="shared" si="17"/>
        <v>2.6914278024491978E-2</v>
      </c>
    </row>
    <row r="5" spans="1:26" x14ac:dyDescent="0.25">
      <c r="A5" s="38"/>
      <c r="B5" s="39"/>
      <c r="C5" s="15">
        <v>282.5</v>
      </c>
      <c r="D5" s="15">
        <f t="shared" si="18"/>
        <v>80.600000000000009</v>
      </c>
      <c r="E5" s="15">
        <v>8.06</v>
      </c>
      <c r="F5" s="15">
        <f t="shared" si="0"/>
        <v>8060000.0000000009</v>
      </c>
      <c r="G5" s="15">
        <v>284.10607117887884</v>
      </c>
      <c r="H5" s="16">
        <f t="shared" si="1"/>
        <v>1.6060711788788353</v>
      </c>
      <c r="I5" s="17">
        <f t="shared" si="2"/>
        <v>2.0010863158450124E-5</v>
      </c>
      <c r="J5" s="15">
        <f t="shared" si="3"/>
        <v>2.086913556518537</v>
      </c>
      <c r="K5" s="15">
        <f t="shared" si="4"/>
        <v>3.5398230088495575E-3</v>
      </c>
      <c r="L5" s="15">
        <f t="shared" si="5"/>
        <v>3.5198121456911074E-3</v>
      </c>
      <c r="M5" s="18">
        <f t="shared" si="6"/>
        <v>1.1045919734442577E-10</v>
      </c>
      <c r="N5" s="15">
        <f t="shared" si="7"/>
        <v>0.9782972329796068</v>
      </c>
      <c r="O5" s="15">
        <f t="shared" si="8"/>
        <v>-2.1941735919353236E-2</v>
      </c>
      <c r="P5" s="26">
        <v>-8.48141E-3</v>
      </c>
      <c r="Q5" s="15">
        <f t="shared" si="9"/>
        <v>0.99155445568896428</v>
      </c>
      <c r="R5" s="15">
        <f t="shared" si="10"/>
        <v>0.98488271261475513</v>
      </c>
      <c r="S5" s="15">
        <f t="shared" si="11"/>
        <v>0.97162900904034044</v>
      </c>
      <c r="T5" s="15">
        <f t="shared" si="12"/>
        <v>-2.8781225321299619E-2</v>
      </c>
      <c r="U5" s="15">
        <v>0.98654286098775401</v>
      </c>
      <c r="V5" s="15">
        <f t="shared" si="13"/>
        <v>1.3457139012245989E-2</v>
      </c>
      <c r="W5" s="15">
        <f t="shared" si="14"/>
        <v>6.7285695061229944E-3</v>
      </c>
      <c r="X5" s="18">
        <f t="shared" si="15"/>
        <v>0.68161533268952457</v>
      </c>
      <c r="Y5" s="18">
        <f t="shared" si="16"/>
        <v>31.171140820785098</v>
      </c>
      <c r="Z5" s="19">
        <f t="shared" si="17"/>
        <v>2.6914278024491978E-2</v>
      </c>
    </row>
    <row r="6" spans="1:26" x14ac:dyDescent="0.25">
      <c r="A6" s="38"/>
      <c r="B6" s="39"/>
      <c r="C6" s="15">
        <v>286.7</v>
      </c>
      <c r="D6" s="15">
        <f t="shared" si="18"/>
        <v>131.69999999999999</v>
      </c>
      <c r="E6" s="15">
        <v>13.17</v>
      </c>
      <c r="F6" s="15">
        <f t="shared" si="0"/>
        <v>13170000</v>
      </c>
      <c r="G6" s="15">
        <v>288.32777858840086</v>
      </c>
      <c r="H6" s="16">
        <f t="shared" si="1"/>
        <v>1.6277785884008722</v>
      </c>
      <c r="I6" s="17">
        <f t="shared" si="2"/>
        <v>1.9691606680499781E-5</v>
      </c>
      <c r="J6" s="15">
        <f t="shared" si="3"/>
        <v>2.5779415157551897</v>
      </c>
      <c r="K6" s="15">
        <f t="shared" si="4"/>
        <v>3.4879665155214509E-3</v>
      </c>
      <c r="L6" s="15">
        <f t="shared" si="5"/>
        <v>3.4682749088409512E-3</v>
      </c>
      <c r="M6" s="18">
        <f t="shared" si="6"/>
        <v>2.2299673219094984E-10</v>
      </c>
      <c r="N6" s="15">
        <f t="shared" si="7"/>
        <v>0.97863975754363375</v>
      </c>
      <c r="O6" s="15">
        <f t="shared" si="8"/>
        <v>-2.1591673991776094E-2</v>
      </c>
      <c r="P6" s="26">
        <v>-8.1900099999999993E-3</v>
      </c>
      <c r="Q6" s="15">
        <f t="shared" si="9"/>
        <v>0.99184343675984921</v>
      </c>
      <c r="R6" s="15">
        <f t="shared" si="10"/>
        <v>0.98516974925641865</v>
      </c>
      <c r="S6" s="15">
        <f t="shared" si="11"/>
        <v>0.97191218299001547</v>
      </c>
      <c r="T6" s="15">
        <f t="shared" si="12"/>
        <v>-2.8489825321299626E-2</v>
      </c>
      <c r="U6" s="15">
        <v>0.98654286098775401</v>
      </c>
      <c r="V6" s="15">
        <f t="shared" si="13"/>
        <v>1.3457139012245989E-2</v>
      </c>
      <c r="W6" s="15">
        <f t="shared" si="14"/>
        <v>6.7285695061229944E-3</v>
      </c>
      <c r="X6" s="18">
        <f t="shared" si="15"/>
        <v>0.68744136969300673</v>
      </c>
      <c r="Y6" s="18">
        <f t="shared" si="16"/>
        <v>31.948200645076994</v>
      </c>
      <c r="Z6" s="19">
        <f t="shared" si="17"/>
        <v>2.6914278024491978E-2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F42E3-A32B-41B9-A9F4-DA48CEBA005B}">
  <dimension ref="A1:Z8"/>
  <sheetViews>
    <sheetView workbookViewId="0">
      <selection activeCell="I1" sqref="I1"/>
    </sheetView>
  </sheetViews>
  <sheetFormatPr defaultRowHeight="15" x14ac:dyDescent="0.25"/>
  <cols>
    <col min="1" max="1" width="16.140625" bestFit="1" customWidth="1"/>
    <col min="2" max="2" width="20.85546875" bestFit="1" customWidth="1"/>
    <col min="3" max="3" width="6" bestFit="1" customWidth="1"/>
    <col min="4" max="4" width="6.7109375" bestFit="1" customWidth="1"/>
    <col min="5" max="5" width="7.140625" bestFit="1" customWidth="1"/>
    <col min="6" max="6" width="9" bestFit="1" customWidth="1"/>
    <col min="7" max="7" width="12" bestFit="1" customWidth="1"/>
    <col min="8" max="8" width="6.5703125" bestFit="1" customWidth="1"/>
    <col min="9" max="9" width="12.140625" bestFit="1" customWidth="1"/>
    <col min="10" max="12" width="12" bestFit="1" customWidth="1"/>
    <col min="13" max="13" width="4.5703125" bestFit="1" customWidth="1"/>
    <col min="14" max="14" width="12" bestFit="1" customWidth="1"/>
    <col min="15" max="15" width="12.7109375" bestFit="1" customWidth="1"/>
    <col min="16" max="16" width="14.28515625" bestFit="1" customWidth="1"/>
    <col min="17" max="17" width="14.140625" bestFit="1" customWidth="1"/>
    <col min="18" max="18" width="12" bestFit="1" customWidth="1"/>
    <col min="19" max="19" width="14.140625" bestFit="1" customWidth="1"/>
    <col min="20" max="20" width="12.7109375" bestFit="1" customWidth="1"/>
    <col min="21" max="23" width="12" bestFit="1" customWidth="1"/>
    <col min="24" max="24" width="11.28515625" customWidth="1"/>
    <col min="25" max="25" width="11.5703125" customWidth="1"/>
  </cols>
  <sheetData>
    <row r="1" spans="1:26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55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4" t="s">
        <v>16</v>
      </c>
      <c r="S1" s="1" t="s">
        <v>17</v>
      </c>
      <c r="T1" s="4" t="s">
        <v>18</v>
      </c>
      <c r="U1" s="1" t="s">
        <v>19</v>
      </c>
      <c r="V1" s="1" t="s">
        <v>20</v>
      </c>
      <c r="W1" s="1" t="s">
        <v>21</v>
      </c>
      <c r="X1" s="5" t="s">
        <v>22</v>
      </c>
      <c r="Y1" s="5" t="s">
        <v>23</v>
      </c>
      <c r="Z1" s="5" t="s">
        <v>24</v>
      </c>
    </row>
    <row r="2" spans="1:26" x14ac:dyDescent="0.25">
      <c r="A2" s="40" t="s">
        <v>38</v>
      </c>
      <c r="B2" s="37" t="s">
        <v>37</v>
      </c>
      <c r="C2">
        <v>279.33999999999997</v>
      </c>
      <c r="D2">
        <f>E2*10</f>
        <v>50</v>
      </c>
      <c r="E2">
        <v>5</v>
      </c>
      <c r="F2">
        <f t="shared" ref="F2:F8" si="0">E2*10^6</f>
        <v>5000000</v>
      </c>
      <c r="G2">
        <v>279.62956807392629</v>
      </c>
      <c r="H2" s="8">
        <f t="shared" ref="H2:H8" si="1">G2-C2</f>
        <v>0.28956807392631845</v>
      </c>
      <c r="I2" s="9">
        <f t="shared" ref="I2:I8" si="2">H2/(G2*C2)</f>
        <v>3.707101325918667E-6</v>
      </c>
      <c r="J2">
        <f t="shared" ref="J2:J8" si="3">LN(E2)</f>
        <v>1.6094379124341003</v>
      </c>
      <c r="K2">
        <f t="shared" ref="K2:K8" si="4">1/C2</f>
        <v>3.5798668289539633E-3</v>
      </c>
      <c r="L2">
        <f t="shared" ref="L2:L8" si="5">1/G2</f>
        <v>3.5761597276280444E-3</v>
      </c>
      <c r="M2" s="10">
        <f t="shared" ref="M2:M8" si="6">E2-10^(-4646.471 +5314653/G2 -2271392000/G2^2 +430306500000/G2^3 -30511740000000/G2^4)</f>
        <v>-1.9960033625920914E-11</v>
      </c>
      <c r="N2">
        <f t="shared" ref="N2:N8" si="7">EXP(I2/(-0.000912))</f>
        <v>0.99594344604851115</v>
      </c>
      <c r="O2">
        <f t="shared" ref="O2:O8" si="8">LN(N2)</f>
        <v>-4.0648040854371461E-3</v>
      </c>
      <c r="P2" s="25">
        <v>-8.7087999999999992E-3</v>
      </c>
      <c r="Q2">
        <f t="shared" ref="Q2:Q8" si="9">EXP(P2)</f>
        <v>0.99132901175410482</v>
      </c>
      <c r="R2">
        <f t="shared" ref="R2:R8" si="10">Q2*(U2+W2)</f>
        <v>0.98465878559508113</v>
      </c>
      <c r="S2">
        <f t="shared" ref="S2:S8" si="11">R2*U2</f>
        <v>0.97140809543769879</v>
      </c>
      <c r="T2">
        <f t="shared" ref="T2:T8" si="12">LN(S2)</f>
        <v>-2.9008615321299516E-2</v>
      </c>
      <c r="U2">
        <v>0.98654286098775401</v>
      </c>
      <c r="V2">
        <f t="shared" ref="V2:V8" si="13">1-U2</f>
        <v>1.3457139012245989E-2</v>
      </c>
      <c r="W2">
        <f t="shared" ref="W2:W8" si="14">V2/2</f>
        <v>6.7285695061229944E-3</v>
      </c>
      <c r="X2" s="10">
        <f t="shared" ref="X2:X8" si="15">100*ABS(S2-N2)/N2</f>
        <v>2.4635284973417328</v>
      </c>
      <c r="Y2" s="10">
        <f t="shared" ref="Y2:Y8" si="16">100*ABS((T2-O2)/O2)</f>
        <v>613.65346795501978</v>
      </c>
      <c r="Z2" s="11">
        <f t="shared" ref="Z2:Z8" si="17">2*V2</f>
        <v>2.6914278024491978E-2</v>
      </c>
    </row>
    <row r="3" spans="1:26" x14ac:dyDescent="0.25">
      <c r="A3" s="40"/>
      <c r="B3" s="37"/>
      <c r="C3">
        <v>285.33999999999997</v>
      </c>
      <c r="D3">
        <f t="shared" ref="D3:D8" si="18">E3*10</f>
        <v>100</v>
      </c>
      <c r="E3">
        <v>10</v>
      </c>
      <c r="F3">
        <f t="shared" si="0"/>
        <v>10000000</v>
      </c>
      <c r="G3">
        <v>285.99885457945607</v>
      </c>
      <c r="H3" s="8">
        <f t="shared" si="1"/>
        <v>0.65885457945609005</v>
      </c>
      <c r="I3" s="9">
        <f t="shared" si="2"/>
        <v>8.0735142881619925E-6</v>
      </c>
      <c r="J3">
        <f t="shared" si="3"/>
        <v>2.3025850929940459</v>
      </c>
      <c r="K3">
        <f t="shared" si="4"/>
        <v>3.50459101422864E-3</v>
      </c>
      <c r="L3">
        <f t="shared" si="5"/>
        <v>3.4965174999404777E-3</v>
      </c>
      <c r="M3" s="10">
        <f t="shared" si="6"/>
        <v>0</v>
      </c>
      <c r="N3">
        <f t="shared" si="7"/>
        <v>0.99118653074463137</v>
      </c>
      <c r="O3">
        <f t="shared" si="8"/>
        <v>-8.8525375966688694E-3</v>
      </c>
      <c r="P3" s="25">
        <v>-8.2830300000000003E-3</v>
      </c>
      <c r="Q3">
        <f t="shared" si="9"/>
        <v>0.99175117977430072</v>
      </c>
      <c r="R3">
        <f t="shared" si="10"/>
        <v>0.98507811302840986</v>
      </c>
      <c r="S3">
        <f t="shared" si="11"/>
        <v>0.97182177992346563</v>
      </c>
      <c r="T3">
        <f t="shared" si="12"/>
        <v>-2.8582845321299542E-2</v>
      </c>
      <c r="U3">
        <v>0.98654286098775401</v>
      </c>
      <c r="V3">
        <f t="shared" si="13"/>
        <v>1.3457139012245989E-2</v>
      </c>
      <c r="W3">
        <f t="shared" si="14"/>
        <v>6.7285695061229944E-3</v>
      </c>
      <c r="X3" s="10">
        <f t="shared" si="15"/>
        <v>1.9536939032674219</v>
      </c>
      <c r="Y3" s="10">
        <f t="shared" si="16"/>
        <v>222.87742366725456</v>
      </c>
      <c r="Z3" s="11">
        <f t="shared" si="17"/>
        <v>2.6914278024491978E-2</v>
      </c>
    </row>
    <row r="4" spans="1:26" x14ac:dyDescent="0.25">
      <c r="A4" s="40"/>
      <c r="B4" s="37"/>
      <c r="C4">
        <v>288.52999999999997</v>
      </c>
      <c r="D4">
        <f t="shared" si="18"/>
        <v>150</v>
      </c>
      <c r="E4">
        <v>15</v>
      </c>
      <c r="F4">
        <f t="shared" si="0"/>
        <v>15000000</v>
      </c>
      <c r="G4">
        <v>289.40149286798669</v>
      </c>
      <c r="H4" s="8">
        <f t="shared" si="1"/>
        <v>0.8714928679867171</v>
      </c>
      <c r="I4" s="9">
        <f t="shared" si="2"/>
        <v>1.0436913750130625E-5</v>
      </c>
      <c r="J4">
        <f t="shared" si="3"/>
        <v>2.7080502011022101</v>
      </c>
      <c r="K4">
        <f t="shared" si="4"/>
        <v>3.4658441063320977E-3</v>
      </c>
      <c r="L4">
        <f t="shared" si="5"/>
        <v>3.455407192581967E-3</v>
      </c>
      <c r="M4" s="10">
        <f t="shared" si="6"/>
        <v>-1.7678303265711293E-11</v>
      </c>
      <c r="N4">
        <f t="shared" si="7"/>
        <v>0.98862124893392445</v>
      </c>
      <c r="O4">
        <f t="shared" si="8"/>
        <v>-1.1443984375143197E-2</v>
      </c>
      <c r="P4" s="25">
        <v>-8.0667900000000008E-3</v>
      </c>
      <c r="Q4">
        <f t="shared" si="9"/>
        <v>0.99196565923809898</v>
      </c>
      <c r="R4">
        <f t="shared" si="10"/>
        <v>0.98529114935222828</v>
      </c>
      <c r="S4">
        <f t="shared" si="11"/>
        <v>0.97203194938785975</v>
      </c>
      <c r="T4">
        <f t="shared" si="12"/>
        <v>-2.8366605321299612E-2</v>
      </c>
      <c r="U4">
        <v>0.98654286098775401</v>
      </c>
      <c r="V4">
        <f t="shared" si="13"/>
        <v>1.3457139012245989E-2</v>
      </c>
      <c r="W4">
        <f t="shared" si="14"/>
        <v>6.7285695061229944E-3</v>
      </c>
      <c r="X4" s="10">
        <f t="shared" si="15"/>
        <v>1.6780237693609861</v>
      </c>
      <c r="Y4" s="10">
        <f t="shared" si="16"/>
        <v>147.87350621443562</v>
      </c>
      <c r="Z4" s="11">
        <f t="shared" si="17"/>
        <v>2.6914278024491978E-2</v>
      </c>
    </row>
    <row r="5" spans="1:26" x14ac:dyDescent="0.25">
      <c r="A5" s="40"/>
      <c r="B5" s="37"/>
      <c r="C5">
        <v>290.77</v>
      </c>
      <c r="D5">
        <f t="shared" si="18"/>
        <v>200</v>
      </c>
      <c r="E5">
        <v>20</v>
      </c>
      <c r="F5">
        <f t="shared" si="0"/>
        <v>20000000</v>
      </c>
      <c r="G5">
        <v>291.73300450654352</v>
      </c>
      <c r="H5" s="8">
        <f t="shared" si="1"/>
        <v>0.96300450654354108</v>
      </c>
      <c r="I5" s="9">
        <f t="shared" si="2"/>
        <v>1.135254307112366E-5</v>
      </c>
      <c r="J5">
        <f t="shared" si="3"/>
        <v>2.9957322735539909</v>
      </c>
      <c r="K5">
        <f t="shared" si="4"/>
        <v>3.4391443408879874E-3</v>
      </c>
      <c r="L5">
        <f t="shared" si="5"/>
        <v>3.4277917978168637E-3</v>
      </c>
      <c r="M5" s="10">
        <f t="shared" si="6"/>
        <v>3.730207254193374E-10</v>
      </c>
      <c r="N5">
        <f t="shared" si="7"/>
        <v>0.98762919153429563</v>
      </c>
      <c r="O5">
        <f t="shared" si="8"/>
        <v>-1.244796389377599E-2</v>
      </c>
      <c r="P5" s="25">
        <v>-7.9190300000000005E-3</v>
      </c>
      <c r="Q5">
        <f t="shared" si="9"/>
        <v>0.99211224291324329</v>
      </c>
      <c r="R5">
        <f t="shared" si="10"/>
        <v>0.98543674672892601</v>
      </c>
      <c r="S5">
        <f t="shared" si="11"/>
        <v>0.97217558744041943</v>
      </c>
      <c r="T5">
        <f t="shared" si="12"/>
        <v>-2.8218845321299462E-2</v>
      </c>
      <c r="U5">
        <v>0.98654286098775401</v>
      </c>
      <c r="V5">
        <f t="shared" si="13"/>
        <v>1.3457139012245989E-2</v>
      </c>
      <c r="W5">
        <f t="shared" si="14"/>
        <v>6.7285695061229944E-3</v>
      </c>
      <c r="X5" s="10">
        <f t="shared" si="15"/>
        <v>1.5647172264996345</v>
      </c>
      <c r="Y5" s="10">
        <f t="shared" si="16"/>
        <v>126.69446635693527</v>
      </c>
      <c r="Z5" s="11">
        <f t="shared" si="17"/>
        <v>2.6914278024491978E-2</v>
      </c>
    </row>
    <row r="6" spans="1:26" x14ac:dyDescent="0.25">
      <c r="A6" s="40"/>
      <c r="B6" s="37"/>
      <c r="C6">
        <v>292.27</v>
      </c>
      <c r="D6">
        <f t="shared" si="18"/>
        <v>250</v>
      </c>
      <c r="E6">
        <v>25</v>
      </c>
      <c r="F6">
        <f t="shared" si="0"/>
        <v>25000000</v>
      </c>
      <c r="G6">
        <v>293.51674967491078</v>
      </c>
      <c r="H6" s="8">
        <f t="shared" si="1"/>
        <v>1.2467496749108022</v>
      </c>
      <c r="I6" s="9">
        <f t="shared" si="2"/>
        <v>1.4533229595107643E-5</v>
      </c>
      <c r="J6">
        <f t="shared" si="3"/>
        <v>3.2188758248682006</v>
      </c>
      <c r="K6">
        <f t="shared" si="4"/>
        <v>3.4214938242036474E-3</v>
      </c>
      <c r="L6">
        <f t="shared" si="5"/>
        <v>3.40696059460854E-3</v>
      </c>
      <c r="M6" s="10">
        <f t="shared" si="6"/>
        <v>6.2165383951651165E-11</v>
      </c>
      <c r="N6">
        <f t="shared" si="7"/>
        <v>0.98419074047706934</v>
      </c>
      <c r="O6">
        <f t="shared" si="8"/>
        <v>-1.5935558766565383E-2</v>
      </c>
      <c r="P6" s="25">
        <v>-7.8219099999999996E-3</v>
      </c>
      <c r="Q6">
        <f t="shared" si="9"/>
        <v>0.99220860153337387</v>
      </c>
      <c r="R6">
        <f t="shared" si="10"/>
        <v>0.98553245699338343</v>
      </c>
      <c r="S6">
        <f t="shared" si="11"/>
        <v>0.97227000971854316</v>
      </c>
      <c r="T6">
        <f t="shared" si="12"/>
        <v>-2.8121725321299557E-2</v>
      </c>
      <c r="U6">
        <v>0.98654286098775401</v>
      </c>
      <c r="V6">
        <f t="shared" si="13"/>
        <v>1.3457139012245989E-2</v>
      </c>
      <c r="W6">
        <f t="shared" si="14"/>
        <v>6.7285695061229944E-3</v>
      </c>
      <c r="X6" s="10">
        <f t="shared" si="15"/>
        <v>1.2112215923457896</v>
      </c>
      <c r="Y6" s="10">
        <f t="shared" si="16"/>
        <v>76.471535973386366</v>
      </c>
      <c r="Z6" s="11">
        <f t="shared" si="17"/>
        <v>2.6914278024491978E-2</v>
      </c>
    </row>
    <row r="7" spans="1:26" x14ac:dyDescent="0.25">
      <c r="A7" s="40"/>
      <c r="B7" s="37"/>
      <c r="C7">
        <v>293.55</v>
      </c>
      <c r="D7">
        <f t="shared" si="18"/>
        <v>300</v>
      </c>
      <c r="E7">
        <v>30</v>
      </c>
      <c r="F7">
        <f t="shared" si="0"/>
        <v>30000000</v>
      </c>
      <c r="G7">
        <v>294.96921705532895</v>
      </c>
      <c r="H7" s="8">
        <f t="shared" si="1"/>
        <v>1.4192170553289429</v>
      </c>
      <c r="I7" s="9">
        <f t="shared" si="2"/>
        <v>1.6390418455722422E-5</v>
      </c>
      <c r="J7">
        <f t="shared" si="3"/>
        <v>3.4011973816621555</v>
      </c>
      <c r="K7">
        <f t="shared" si="4"/>
        <v>3.4065746891500594E-3</v>
      </c>
      <c r="L7">
        <f t="shared" si="5"/>
        <v>3.3901842706943373E-3</v>
      </c>
      <c r="M7" s="10">
        <f t="shared" si="6"/>
        <v>-9.8339114629197866E-12</v>
      </c>
      <c r="N7">
        <f t="shared" si="7"/>
        <v>0.98218858230163453</v>
      </c>
      <c r="O7">
        <f t="shared" si="8"/>
        <v>-1.7971950061099091E-2</v>
      </c>
      <c r="P7" s="25">
        <v>-7.7402E-3</v>
      </c>
      <c r="Q7">
        <f t="shared" si="9"/>
        <v>0.9922896782105477</v>
      </c>
      <c r="R7">
        <f t="shared" si="10"/>
        <v>0.98561298814049958</v>
      </c>
      <c r="S7">
        <f t="shared" si="11"/>
        <v>0.97234945714681775</v>
      </c>
      <c r="T7">
        <f t="shared" si="12"/>
        <v>-2.8040015321299544E-2</v>
      </c>
      <c r="U7">
        <v>0.98654286098775401</v>
      </c>
      <c r="V7">
        <f t="shared" si="13"/>
        <v>1.3457139012245989E-2</v>
      </c>
      <c r="W7">
        <f t="shared" si="14"/>
        <v>6.7285695061229944E-3</v>
      </c>
      <c r="X7" s="10">
        <f t="shared" si="15"/>
        <v>1.0017551957038668</v>
      </c>
      <c r="Y7" s="10">
        <f t="shared" si="16"/>
        <v>56.020995083850856</v>
      </c>
      <c r="Z7" s="11">
        <f t="shared" si="17"/>
        <v>2.6914278024491978E-2</v>
      </c>
    </row>
    <row r="8" spans="1:26" x14ac:dyDescent="0.25">
      <c r="A8" s="40"/>
      <c r="B8" s="37"/>
      <c r="C8">
        <v>294.73</v>
      </c>
      <c r="D8">
        <f t="shared" si="18"/>
        <v>350</v>
      </c>
      <c r="E8">
        <v>35</v>
      </c>
      <c r="F8">
        <f t="shared" si="0"/>
        <v>35000000</v>
      </c>
      <c r="G8">
        <v>296.2003770184503</v>
      </c>
      <c r="H8" s="8">
        <f t="shared" si="1"/>
        <v>1.4703770184502787</v>
      </c>
      <c r="I8" s="9">
        <f t="shared" si="2"/>
        <v>1.6842973103524449E-5</v>
      </c>
      <c r="J8">
        <f t="shared" si="3"/>
        <v>3.5553480614894135</v>
      </c>
      <c r="K8">
        <f t="shared" si="4"/>
        <v>3.3929359074407082E-3</v>
      </c>
      <c r="L8">
        <f t="shared" si="5"/>
        <v>3.3760929343371838E-3</v>
      </c>
      <c r="M8" s="10">
        <f t="shared" si="6"/>
        <v>2.1815083073306596E-10</v>
      </c>
      <c r="N8">
        <f t="shared" si="7"/>
        <v>0.98170131942632677</v>
      </c>
      <c r="O8">
        <f t="shared" si="8"/>
        <v>-1.8468172262636483E-2</v>
      </c>
      <c r="P8" s="25">
        <v>-7.6658000000000004E-3</v>
      </c>
      <c r="Q8">
        <f t="shared" si="9"/>
        <v>0.9923635073090149</v>
      </c>
      <c r="R8">
        <f t="shared" si="10"/>
        <v>0.98568632047474625</v>
      </c>
      <c r="S8">
        <f t="shared" si="11"/>
        <v>0.97242180263764832</v>
      </c>
      <c r="T8">
        <f t="shared" si="12"/>
        <v>-2.7965615321299583E-2</v>
      </c>
      <c r="U8">
        <v>0.98654286098775401</v>
      </c>
      <c r="V8">
        <f t="shared" si="13"/>
        <v>1.3457139012245989E-2</v>
      </c>
      <c r="W8">
        <f t="shared" si="14"/>
        <v>6.7285695061229944E-3</v>
      </c>
      <c r="X8" s="10">
        <f t="shared" si="15"/>
        <v>0.9452484788449792</v>
      </c>
      <c r="Y8" s="10">
        <f t="shared" si="16"/>
        <v>51.426004282392704</v>
      </c>
      <c r="Z8" s="11">
        <f t="shared" si="17"/>
        <v>2.6914278024491978E-2</v>
      </c>
    </row>
  </sheetData>
  <mergeCells count="2">
    <mergeCell ref="A2:A8"/>
    <mergeCell ref="B2:B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emimbf4_10_xiao</vt:lpstr>
      <vt:lpstr>emimbf4_10_kim</vt:lpstr>
      <vt:lpstr>emimbf4_10_mardani</vt:lpstr>
      <vt:lpstr>emimcl_01_partoon</vt:lpstr>
      <vt:lpstr>emimcl_05_partoon</vt:lpstr>
      <vt:lpstr>emimcl_1_partoon</vt:lpstr>
      <vt:lpstr>emimcl_10_xiao</vt:lpstr>
      <vt:lpstr>emimcl_10_long</vt:lpstr>
      <vt:lpstr>emimcl_10_chu</vt:lpstr>
      <vt:lpstr>emimetso4_8_zare</vt:lpstr>
      <vt:lpstr>emimetso4_10_zare</vt:lpstr>
      <vt:lpstr>emimhso4_10_zare</vt:lpstr>
      <vt:lpstr>emimclo4_10_long</vt:lpstr>
      <vt:lpstr>emimscn_10_long</vt:lpstr>
      <vt:lpstr>emimac_10_long</vt:lpstr>
      <vt:lpstr>emimno3_55_long</vt:lpstr>
      <vt:lpstr>emimno3_10_long</vt:lpstr>
      <vt:lpstr>emimno3_20_long</vt:lpstr>
      <vt:lpstr>emimno3_30_long</vt:lpstr>
      <vt:lpstr>emimno3_40_long</vt:lpstr>
      <vt:lpstr>emimdhp_10_sulaimon</vt:lpstr>
      <vt:lpstr>emimi_10_li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DEYVID OLIVEIRA</dc:creator>
  <cp:lastModifiedBy>DEYVID OLIVEIRA</cp:lastModifiedBy>
  <dcterms:created xsi:type="dcterms:W3CDTF">2024-04-01T17:26:13Z</dcterms:created>
  <dcterms:modified xsi:type="dcterms:W3CDTF">2024-04-01T18:52:32Z</dcterms:modified>
</cp:coreProperties>
</file>