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DESC\ThermoPhase - 2024\Testes de Consistência\consistency_tests_2024-01\"/>
    </mc:Choice>
  </mc:AlternateContent>
  <xr:revisionPtr revIDLastSave="0" documentId="8_{6AE59A9B-2890-478B-8015-734C1F9A508C}" xr6:coauthVersionLast="45" xr6:coauthVersionMax="45" xr10:uidLastSave="{00000000-0000-0000-0000-000000000000}"/>
  <bookViews>
    <workbookView xWindow="11205" yWindow="1500" windowWidth="8760" windowHeight="8715" firstSheet="1" activeTab="1" xr2:uid="{6B85F0E5-5E18-4F96-8F1E-00ECAAD1B895}"/>
  </bookViews>
  <sheets>
    <sheet name="dmeaof_5_altamash" sheetId="1" r:id="rId1"/>
    <sheet name="dmeaof_10_altamas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2" l="1"/>
  <c r="P4" i="2"/>
  <c r="O4" i="2"/>
  <c r="K4" i="2"/>
  <c r="J4" i="2"/>
  <c r="I4" i="2"/>
  <c r="Q3" i="2"/>
  <c r="P3" i="2"/>
  <c r="O3" i="2"/>
  <c r="K3" i="2"/>
  <c r="J3" i="2"/>
  <c r="I3" i="2"/>
  <c r="Q2" i="2"/>
  <c r="P2" i="2"/>
  <c r="R2" i="2" s="1"/>
  <c r="O2" i="2"/>
  <c r="S2" i="2" s="1"/>
  <c r="T2" i="2" s="1"/>
  <c r="K2" i="2"/>
  <c r="M2" i="2" s="1"/>
  <c r="J2" i="2"/>
  <c r="I2" i="2"/>
  <c r="Q5" i="1"/>
  <c r="P5" i="1"/>
  <c r="O5" i="1"/>
  <c r="K5" i="1"/>
  <c r="J5" i="1"/>
  <c r="I5" i="1"/>
  <c r="Q4" i="1"/>
  <c r="P4" i="1"/>
  <c r="O4" i="1"/>
  <c r="K4" i="1"/>
  <c r="J4" i="1"/>
  <c r="I4" i="1"/>
  <c r="Q3" i="1"/>
  <c r="P3" i="1"/>
  <c r="O3" i="1"/>
  <c r="K3" i="1"/>
  <c r="J3" i="1"/>
  <c r="I3" i="1"/>
  <c r="S2" i="1"/>
  <c r="T2" i="1" s="1"/>
  <c r="Q2" i="1"/>
  <c r="P2" i="1"/>
  <c r="O2" i="1"/>
  <c r="R2" i="1" s="1"/>
  <c r="L2" i="1"/>
  <c r="N2" i="1" s="1"/>
  <c r="K2" i="1"/>
  <c r="M2" i="1" s="1"/>
  <c r="J2" i="1"/>
  <c r="I2" i="1"/>
  <c r="L2" i="2" l="1"/>
  <c r="N2" i="2" s="1"/>
</calcChain>
</file>

<file path=xl/sharedStrings.xml><?xml version="1.0" encoding="utf-8"?>
<sst xmlns="http://schemas.openxmlformats.org/spreadsheetml/2006/main" count="44" uniqueCount="23">
  <si>
    <t xml:space="preserve">Author </t>
  </si>
  <si>
    <t xml:space="preserve">System </t>
  </si>
  <si>
    <t>T [°C]</t>
  </si>
  <si>
    <t>T [K]</t>
  </si>
  <si>
    <t>P [bar]</t>
  </si>
  <si>
    <t>P[MPa]</t>
  </si>
  <si>
    <t>P[Pa]</t>
  </si>
  <si>
    <t>T0 [K]</t>
  </si>
  <si>
    <t>f</t>
  </si>
  <si>
    <t>DT</t>
  </si>
  <si>
    <t>DT/T0T</t>
  </si>
  <si>
    <t>Sdev</t>
  </si>
  <si>
    <t>Average</t>
  </si>
  <si>
    <t>Error1</t>
  </si>
  <si>
    <t>ln(P)</t>
  </si>
  <si>
    <t>1/T</t>
  </si>
  <si>
    <t>1/T0</t>
  </si>
  <si>
    <t>Slope</t>
  </si>
  <si>
    <t>Slope0</t>
  </si>
  <si>
    <t>Error2</t>
  </si>
  <si>
    <t>ALTAMASH et al. [34]</t>
  </si>
  <si>
    <t xml:space="preserve"> [DMEA][Of] 5 wt% </t>
  </si>
  <si>
    <t xml:space="preserve"> [DMEA][Of] 10 wt%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</si>
</sst>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3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EDD2-775F-4F25-AE74-361AC3894E22}">
  <dimension ref="A1:T5"/>
  <sheetViews>
    <sheetView workbookViewId="0">
      <selection activeCell="D8" sqref="D8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s="4" t="s">
        <v>21</v>
      </c>
      <c r="C2" s="5">
        <v>3.65</v>
      </c>
      <c r="D2" s="6">
        <v>276.8</v>
      </c>
      <c r="E2" s="5">
        <v>38.26</v>
      </c>
      <c r="F2" s="5">
        <v>3.8260000000000001</v>
      </c>
      <c r="G2" s="6">
        <v>3826000</v>
      </c>
      <c r="H2" s="6">
        <v>276.91993259742202</v>
      </c>
      <c r="I2" s="7">
        <f t="shared" ref="I2:I5" si="0">F2-10^(-4646.471 +5314653/H2 -2271392000/H2^2 +430306500000/H2^3 -30511740000000/H2^4)</f>
        <v>2.1220980528369182E-10</v>
      </c>
      <c r="J2" s="7">
        <f t="shared" ref="J2:J5" si="1">H2-D2</f>
        <v>0.11993259742200735</v>
      </c>
      <c r="K2">
        <f t="shared" ref="K2:K5" si="2">(H2-D2)/(H2*D2)</f>
        <v>1.5646490343734232E-6</v>
      </c>
      <c r="L2">
        <f>_xlfn.STDEV.S(K2:K5)</f>
        <v>2.8882537798163412E-6</v>
      </c>
      <c r="M2">
        <f t="shared" ref="M2" si="3">AVERAGE(K2:K5)</f>
        <v>5.5182139781198336E-6</v>
      </c>
      <c r="N2">
        <f t="shared" ref="N2" si="4">100*L2/M2</f>
        <v>52.340373013234021</v>
      </c>
      <c r="O2" s="8">
        <f t="shared" ref="O2:O5" si="5">LN(F2)</f>
        <v>1.3418198710180611</v>
      </c>
      <c r="P2" s="8">
        <f t="shared" ref="P2:P5" si="6">1/D2</f>
        <v>3.6127167630057803E-3</v>
      </c>
      <c r="Q2" s="8">
        <f t="shared" ref="Q2:Q5" si="7">1/H2</f>
        <v>3.6111521139714068E-3</v>
      </c>
      <c r="R2">
        <f t="shared" ref="R2" si="8">SLOPE(O2:O5,P2:P5)</f>
        <v>-8766.6169380499596</v>
      </c>
      <c r="S2">
        <f>SLOPE(O2:O5,Q2:Q5)</f>
        <v>-8311.4409324175558</v>
      </c>
      <c r="T2">
        <f t="shared" ref="T2" si="9">100*ABS(S2-R2)/ABS(S2)</f>
        <v>5.4764993138200202</v>
      </c>
    </row>
    <row r="3" spans="1:20" x14ac:dyDescent="0.25">
      <c r="A3" s="9"/>
      <c r="B3" s="9"/>
      <c r="C3" s="5">
        <v>7.26</v>
      </c>
      <c r="D3" s="6">
        <v>280.41000000000003</v>
      </c>
      <c r="E3" s="5">
        <v>57.3</v>
      </c>
      <c r="F3" s="6">
        <v>5.73</v>
      </c>
      <c r="G3" s="6">
        <v>5730000</v>
      </c>
      <c r="H3" s="6">
        <v>280.9524775097899</v>
      </c>
      <c r="I3" s="7">
        <f t="shared" si="0"/>
        <v>2.7153390647072229E-11</v>
      </c>
      <c r="J3" s="7">
        <f t="shared" si="1"/>
        <v>0.54247750978987597</v>
      </c>
      <c r="K3">
        <f t="shared" si="2"/>
        <v>6.8858153771136807E-6</v>
      </c>
      <c r="O3" s="8">
        <f t="shared" si="5"/>
        <v>1.7457155307266483</v>
      </c>
      <c r="P3" s="8">
        <f t="shared" si="6"/>
        <v>3.5662066260119109E-3</v>
      </c>
      <c r="Q3" s="8">
        <f t="shared" si="7"/>
        <v>3.5593208106347971E-3</v>
      </c>
    </row>
    <row r="4" spans="1:20" x14ac:dyDescent="0.25">
      <c r="A4" s="9"/>
      <c r="B4" s="9"/>
      <c r="C4" s="5">
        <v>10.11</v>
      </c>
      <c r="D4" s="6">
        <v>283.26</v>
      </c>
      <c r="E4" s="5">
        <v>76.959999999999994</v>
      </c>
      <c r="F4" s="5">
        <v>7.6959999999999997</v>
      </c>
      <c r="G4" s="6">
        <v>7696000</v>
      </c>
      <c r="H4" s="6">
        <v>283.69114406777135</v>
      </c>
      <c r="I4" s="7">
        <f t="shared" si="0"/>
        <v>1.2898127010885219E-11</v>
      </c>
      <c r="J4" s="7">
        <f t="shared" si="1"/>
        <v>0.43114406777135628</v>
      </c>
      <c r="K4">
        <f t="shared" si="2"/>
        <v>5.3652675690975635E-6</v>
      </c>
      <c r="O4" s="8">
        <f t="shared" si="5"/>
        <v>2.0407007133634054</v>
      </c>
      <c r="P4" s="8">
        <f t="shared" si="6"/>
        <v>3.5303254960107324E-3</v>
      </c>
      <c r="Q4" s="8">
        <f t="shared" si="7"/>
        <v>3.5249602284416347E-3</v>
      </c>
    </row>
    <row r="5" spans="1:20" x14ac:dyDescent="0.25">
      <c r="A5" s="9"/>
      <c r="B5" s="9"/>
      <c r="C5" s="5">
        <v>11.82</v>
      </c>
      <c r="D5" s="6">
        <v>284.97000000000003</v>
      </c>
      <c r="E5" s="5">
        <v>95.96</v>
      </c>
      <c r="F5" s="5">
        <v>9.5960000000000001</v>
      </c>
      <c r="G5" s="6">
        <v>9596000</v>
      </c>
      <c r="H5" s="6">
        <v>285.6421252345732</v>
      </c>
      <c r="I5" s="7">
        <f t="shared" si="0"/>
        <v>8.1161743992197444E-11</v>
      </c>
      <c r="J5" s="7">
        <f t="shared" si="1"/>
        <v>0.67212523457317275</v>
      </c>
      <c r="K5">
        <f t="shared" si="2"/>
        <v>8.2571239318946665E-6</v>
      </c>
      <c r="O5" s="8">
        <f t="shared" si="5"/>
        <v>2.261346344977448</v>
      </c>
      <c r="P5" s="8">
        <f t="shared" si="6"/>
        <v>3.509141313120679E-3</v>
      </c>
      <c r="Q5" s="8">
        <f t="shared" si="7"/>
        <v>3.5008841891887845E-3</v>
      </c>
    </row>
  </sheetData>
  <mergeCells count="2">
    <mergeCell ref="A2:A5"/>
    <mergeCell ref="B2:B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9D8D-9311-4610-9E7F-9C240AFB9E69}">
  <dimension ref="A1:T4"/>
  <sheetViews>
    <sheetView tabSelected="1" workbookViewId="0">
      <selection sqref="A1:T4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s="4" t="s">
        <v>22</v>
      </c>
      <c r="C2" s="5">
        <v>6.44</v>
      </c>
      <c r="D2" s="6">
        <v>279.58999999999997</v>
      </c>
      <c r="E2" s="5">
        <v>60.554000000000002</v>
      </c>
      <c r="F2" s="5">
        <v>6.0553999999999997</v>
      </c>
      <c r="G2" s="6">
        <v>6055400</v>
      </c>
      <c r="H2" s="6">
        <v>281.47788998607064</v>
      </c>
      <c r="I2" s="7">
        <f t="shared" ref="I2:I4" si="0">F2-10^(-4646.471 +5314653/H2 -2271392000/H2^2 +430306500000/H2^3 -30511740000000/H2^4)</f>
        <v>5.7047699897339044E-11</v>
      </c>
      <c r="J2" s="7">
        <f t="shared" ref="J2:J4" si="1">H2-D2</f>
        <v>1.8878899860706611</v>
      </c>
      <c r="K2">
        <f t="shared" ref="K2:K4" si="2">(H2-D2)/(H2*D2)</f>
        <v>2.3988923635523107E-5</v>
      </c>
      <c r="L2">
        <f>_xlfn.STDEV.S(K2:K4)</f>
        <v>2.41591683202411E-6</v>
      </c>
      <c r="M2">
        <f>AVERAGE(K2:K4)</f>
        <v>2.2794688377093055E-5</v>
      </c>
      <c r="N2">
        <f t="shared" ref="N2" si="3">100*L2/M2</f>
        <v>10.598595567781151</v>
      </c>
      <c r="O2" s="8">
        <f t="shared" ref="O2:O4" si="4">LN(F2)</f>
        <v>1.8009504359296402</v>
      </c>
      <c r="P2" s="8">
        <f t="shared" ref="P2:P4" si="5">1/D2</f>
        <v>3.5766658321113062E-3</v>
      </c>
      <c r="Q2" s="8">
        <f t="shared" ref="Q2:Q4" si="6">1/H2</f>
        <v>3.5526769084757832E-3</v>
      </c>
      <c r="R2">
        <f>SLOPE(O2:O4,P2:P4)</f>
        <v>-9044.9431940506238</v>
      </c>
      <c r="S2">
        <f>SLOPE(O2:O4,Q2:Q4)</f>
        <v>-8975.7632379471015</v>
      </c>
      <c r="T2">
        <f t="shared" ref="T2" si="7">100*ABS(S2-R2)/ABS(S2)</f>
        <v>0.77074176612689727</v>
      </c>
    </row>
    <row r="3" spans="1:20" x14ac:dyDescent="0.25">
      <c r="A3" s="9"/>
      <c r="B3" s="9"/>
      <c r="C3" s="5">
        <v>8.6199999999999992</v>
      </c>
      <c r="D3" s="6">
        <v>281.77</v>
      </c>
      <c r="E3" s="5">
        <v>74.260000000000005</v>
      </c>
      <c r="F3" s="5">
        <v>7.4260000000000002</v>
      </c>
      <c r="G3" s="6">
        <v>7426000</v>
      </c>
      <c r="H3" s="6">
        <v>283.36802784394399</v>
      </c>
      <c r="I3" s="7">
        <f t="shared" si="0"/>
        <v>-7.5283779210622015E-11</v>
      </c>
      <c r="J3" s="7">
        <f t="shared" si="1"/>
        <v>1.5980278439440099</v>
      </c>
      <c r="K3">
        <f t="shared" si="2"/>
        <v>2.0014223375172693E-5</v>
      </c>
      <c r="O3" s="8">
        <f t="shared" si="4"/>
        <v>2.0049873557548885</v>
      </c>
      <c r="P3" s="8">
        <f t="shared" si="5"/>
        <v>3.5489938602406221E-3</v>
      </c>
      <c r="Q3" s="8">
        <f t="shared" si="6"/>
        <v>3.5289796368654495E-3</v>
      </c>
    </row>
    <row r="4" spans="1:20" x14ac:dyDescent="0.25">
      <c r="A4" s="9"/>
      <c r="B4" s="9"/>
      <c r="C4" s="5">
        <v>11.077999999999999</v>
      </c>
      <c r="D4" s="10">
        <v>284.22800000000001</v>
      </c>
      <c r="E4" s="5">
        <v>102.5</v>
      </c>
      <c r="F4" s="6">
        <v>10.25</v>
      </c>
      <c r="G4" s="6">
        <v>10250000</v>
      </c>
      <c r="H4" s="10">
        <v>286.21137026523138</v>
      </c>
      <c r="I4" s="7">
        <f t="shared" si="0"/>
        <v>-8.7752027866372373E-13</v>
      </c>
      <c r="J4" s="7">
        <f t="shared" si="1"/>
        <v>1.9833702652313718</v>
      </c>
      <c r="K4">
        <f t="shared" si="2"/>
        <v>2.4380918120583365E-5</v>
      </c>
      <c r="O4" s="8">
        <f t="shared" si="4"/>
        <v>2.3272777055844172</v>
      </c>
      <c r="P4" s="8">
        <f t="shared" si="5"/>
        <v>3.5183022080864657E-3</v>
      </c>
      <c r="Q4" s="8">
        <f t="shared" si="6"/>
        <v>3.4939212899658821E-3</v>
      </c>
    </row>
  </sheetData>
  <mergeCells count="2">
    <mergeCell ref="A2:A4"/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dmeaof_5_altamash</vt:lpstr>
      <vt:lpstr>dmeaof_10_altamash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2024-04-09T04:02:15Z</dcterms:created>
  <dcterms:modified xsi:type="dcterms:W3CDTF">2024-04-09T04:03:58Z</dcterms:modified>
</cp:coreProperties>
</file>