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13_ncr:1_{39EF748E-9E97-43C2-B50F-26BCED2567EB}" xr6:coauthVersionLast="45" xr6:coauthVersionMax="45" xr10:uidLastSave="{00000000-0000-0000-0000-000000000000}"/>
  <bookViews>
    <workbookView xWindow="11205" yWindow="1500" windowWidth="8760" windowHeight="8715" firstSheet="1" activeTab="1" xr2:uid="{E95E882B-5EEA-4EB1-81DD-B70F960720AC}"/>
  </bookViews>
  <sheets>
    <sheet name="eaof_5_altamash" sheetId="1" r:id="rId1"/>
    <sheet name="eaof_10_altam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P4" i="2"/>
  <c r="O4" i="2"/>
  <c r="K4" i="2"/>
  <c r="J4" i="2"/>
  <c r="I4" i="2"/>
  <c r="Q3" i="2"/>
  <c r="P3" i="2"/>
  <c r="O3" i="2"/>
  <c r="K3" i="2"/>
  <c r="J3" i="2"/>
  <c r="I3" i="2"/>
  <c r="S2" i="2"/>
  <c r="T2" i="2" s="1"/>
  <c r="Q2" i="2"/>
  <c r="P2" i="2"/>
  <c r="R2" i="2" s="1"/>
  <c r="O2" i="2"/>
  <c r="K2" i="2"/>
  <c r="M2" i="2" s="1"/>
  <c r="J2" i="2"/>
  <c r="I2" i="2"/>
  <c r="Q5" i="1"/>
  <c r="P5" i="1"/>
  <c r="O5" i="1"/>
  <c r="K5" i="1"/>
  <c r="J5" i="1"/>
  <c r="I5" i="1"/>
  <c r="Q4" i="1"/>
  <c r="P4" i="1"/>
  <c r="O4" i="1"/>
  <c r="K4" i="1"/>
  <c r="J4" i="1"/>
  <c r="I4" i="1"/>
  <c r="Q3" i="1"/>
  <c r="P3" i="1"/>
  <c r="O3" i="1"/>
  <c r="K3" i="1"/>
  <c r="J3" i="1"/>
  <c r="I3" i="1"/>
  <c r="S2" i="1"/>
  <c r="Q2" i="1"/>
  <c r="P2" i="1"/>
  <c r="O2" i="1"/>
  <c r="R2" i="1" s="1"/>
  <c r="K2" i="1"/>
  <c r="M2" i="1" s="1"/>
  <c r="J2" i="1"/>
  <c r="I2" i="1"/>
  <c r="L2" i="2" l="1"/>
  <c r="N2" i="2" s="1"/>
  <c r="T2" i="1"/>
  <c r="L2" i="1"/>
  <c r="N2" i="1" s="1"/>
</calcChain>
</file>

<file path=xl/sharedStrings.xml><?xml version="1.0" encoding="utf-8"?>
<sst xmlns="http://schemas.openxmlformats.org/spreadsheetml/2006/main" count="44" uniqueCount="23">
  <si>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</si>
  <si>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</si>
  <si>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</si>
  <si>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</si>
  <si>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</si>
  <si>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</si>
  <si>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</si>
  <si>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</si>
  <si>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</si>
  <si>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</si>
  <si>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</si>
  <si>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</si>
  <si>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</si>
  <si>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</si>
  <si>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</si>
  <si>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</si>
  <si>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</si>
  <si>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</si>
  <si>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</si>
  <si>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</si>
  <si>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ALTAMASH et al. [34]</t>
  </si>
  <si>
    <t xml:space="preserve"> [EA][Of] 5 wt% </t>
  </si>
  <si>
    <t xml:space="preserve"> [EA][Of] 10 wt%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</si>
</sst>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3" fontId="4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2B49-6A84-497F-99E0-A58E289F6790}">
  <dimension ref="A1:T5"/>
  <sheetViews>
    <sheetView workbookViewId="0">
      <selection activeCell="D7" sqref="D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21</v>
      </c>
      <c r="C2" s="5">
        <v>3.8</v>
      </c>
      <c r="D2" s="6">
        <v>276.95</v>
      </c>
      <c r="E2" s="5">
        <v>39.020000000000003</v>
      </c>
      <c r="F2" s="5">
        <v>3.9020000000000001</v>
      </c>
      <c r="G2" s="6">
        <v>3902000</v>
      </c>
      <c r="H2" s="6">
        <v>277.12395702725587</v>
      </c>
      <c r="I2" s="7">
        <f t="shared" ref="I2:I5" si="0">F2-10^(-4646.471 +5314653/H2 -2271392000/H2^2 +430306500000/H2^3 -30511740000000/H2^4)</f>
        <v>2.099236340313837E-10</v>
      </c>
      <c r="J2" s="7">
        <f t="shared" ref="J2:J5" si="1">H2-D2</f>
        <v>0.1739570272558808</v>
      </c>
      <c r="K2">
        <f t="shared" ref="K2:K5" si="2">(H2-D2)/(H2*D2)</f>
        <v>2.2665564312030042E-6</v>
      </c>
      <c r="L2">
        <f>_xlfn.STDEV.S(K2:K5)</f>
        <v>2.1066740559266241E-6</v>
      </c>
      <c r="M2">
        <f t="shared" ref="M2" si="3">AVERAGE(K2:K5)</f>
        <v>5.3619711998446883E-6</v>
      </c>
      <c r="N2">
        <f t="shared" ref="N2" si="4">100*L2/M2</f>
        <v>39.289171414938686</v>
      </c>
      <c r="O2" s="8">
        <f t="shared" ref="O2:O5" si="5">LN(F2)</f>
        <v>1.3614892422009195</v>
      </c>
      <c r="P2" s="8">
        <f t="shared" ref="P2:P5" si="6">1/D2</f>
        <v>3.6107600649936812E-3</v>
      </c>
      <c r="Q2" s="8">
        <f t="shared" ref="Q2:Q5" si="7">1/H2</f>
        <v>3.6084935085624781E-3</v>
      </c>
      <c r="R2">
        <f>SLOPE(O2:O5,P2:P5)</f>
        <v>-8710.7652949156945</v>
      </c>
      <c r="S2">
        <f t="shared" ref="S2" si="8">SLOPE(O2:O5,Q2:Q5)</f>
        <v>-8337.7853357301065</v>
      </c>
      <c r="T2">
        <f t="shared" ref="T2" si="9">100*ABS(S2-R2)/ABS(S2)</f>
        <v>4.4733696559354721</v>
      </c>
    </row>
    <row r="3" spans="1:20" x14ac:dyDescent="0.25">
      <c r="A3" s="9"/>
      <c r="B3" s="9"/>
      <c r="C3" s="5">
        <v>7.61</v>
      </c>
      <c r="D3" s="6">
        <v>280.76</v>
      </c>
      <c r="E3" s="5">
        <v>59</v>
      </c>
      <c r="F3" s="5">
        <v>5.9</v>
      </c>
      <c r="G3" s="6">
        <v>5900000</v>
      </c>
      <c r="H3" s="6">
        <v>281.23134662255904</v>
      </c>
      <c r="I3" s="7">
        <f t="shared" si="0"/>
        <v>4.9800705781422039E-9</v>
      </c>
      <c r="J3" s="7">
        <f t="shared" si="1"/>
        <v>0.47134662255905369</v>
      </c>
      <c r="K3">
        <f t="shared" si="2"/>
        <v>5.9695478724229881E-6</v>
      </c>
      <c r="O3" s="8">
        <f t="shared" si="5"/>
        <v>1.7749523509116738</v>
      </c>
      <c r="P3" s="8">
        <f t="shared" si="6"/>
        <v>3.5617609346060694E-3</v>
      </c>
      <c r="Q3" s="8">
        <f t="shared" si="7"/>
        <v>3.5557913867336464E-3</v>
      </c>
    </row>
    <row r="4" spans="1:20" x14ac:dyDescent="0.25">
      <c r="A4" s="9"/>
      <c r="B4" s="9"/>
      <c r="C4" s="5">
        <v>10.15</v>
      </c>
      <c r="D4" s="6">
        <v>283.3</v>
      </c>
      <c r="E4" s="5">
        <v>77.91</v>
      </c>
      <c r="F4" s="5">
        <v>7.7910000000000004</v>
      </c>
      <c r="G4" s="6">
        <v>7791000</v>
      </c>
      <c r="H4" s="6">
        <v>283.80164387224352</v>
      </c>
      <c r="I4" s="7">
        <f t="shared" si="0"/>
        <v>2.068036408786611E-9</v>
      </c>
      <c r="J4" s="7">
        <f t="shared" si="1"/>
        <v>0.50164387224350548</v>
      </c>
      <c r="K4">
        <f t="shared" si="2"/>
        <v>6.2392735988787618E-6</v>
      </c>
      <c r="O4" s="8">
        <f t="shared" si="5"/>
        <v>2.0529692213487212</v>
      </c>
      <c r="P4" s="8">
        <f t="shared" si="6"/>
        <v>3.5298270384751147E-3</v>
      </c>
      <c r="Q4" s="8">
        <f t="shared" si="7"/>
        <v>3.5235877648762356E-3</v>
      </c>
    </row>
    <row r="5" spans="1:20" x14ac:dyDescent="0.25">
      <c r="A5" s="9"/>
      <c r="B5" s="9"/>
      <c r="C5" s="5">
        <v>11.98</v>
      </c>
      <c r="D5" s="6">
        <v>285.13</v>
      </c>
      <c r="E5" s="5">
        <v>96.58</v>
      </c>
      <c r="F5" s="5">
        <v>9.6579999999999995</v>
      </c>
      <c r="G5" s="6">
        <v>9658000</v>
      </c>
      <c r="H5" s="6">
        <v>285.69798785341311</v>
      </c>
      <c r="I5" s="7">
        <f t="shared" si="0"/>
        <v>1.2335092947068915E-9</v>
      </c>
      <c r="J5" s="7">
        <f t="shared" si="1"/>
        <v>0.56798785341311486</v>
      </c>
      <c r="K5">
        <f t="shared" si="2"/>
        <v>6.9725068968739993E-6</v>
      </c>
      <c r="O5" s="8">
        <f t="shared" si="5"/>
        <v>2.2677865874513503</v>
      </c>
      <c r="P5" s="8">
        <f t="shared" si="6"/>
        <v>3.5071721670816821E-3</v>
      </c>
      <c r="Q5" s="8">
        <f t="shared" si="7"/>
        <v>3.5001996601848081E-3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A0F4-C332-42F0-BC45-35A514ECAE02}">
  <dimension ref="A1:T4"/>
  <sheetViews>
    <sheetView tabSelected="1" workbookViewId="0">
      <selection activeCell="D8" sqref="D8"/>
    </sheetView>
  </sheetViews>
  <sheetFormatPr defaultRowHeight="15" x14ac:dyDescent="0.25"/>
  <cols>
    <col min="1" max="1" width="19.140625" bestFit="1" customWidth="1"/>
    <col min="2" max="2" width="15.28515625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22</v>
      </c>
      <c r="C2" s="5">
        <v>6.4279999999999999</v>
      </c>
      <c r="D2" s="10">
        <v>279.57799999999997</v>
      </c>
      <c r="E2" s="5">
        <v>59.38</v>
      </c>
      <c r="F2" s="5">
        <v>5.9379999999999997</v>
      </c>
      <c r="G2" s="6">
        <v>5938000</v>
      </c>
      <c r="H2" s="10">
        <v>281.29235342343782</v>
      </c>
      <c r="I2" s="7">
        <f t="shared" ref="I2:I4" si="0">F2-10^(-4646.471 +5314653/H2 -2271392000/H2^2 +430306500000/H2^3 -30511740000000/H2^4)</f>
        <v>4.9152992787071526E-9</v>
      </c>
      <c r="J2" s="7">
        <f t="shared" ref="J2:J4" si="1">H2-D2</f>
        <v>1.7143534234378421</v>
      </c>
      <c r="K2">
        <f t="shared" ref="K2:K4" si="2">(H2-D2)/(H2*D2)</f>
        <v>2.1799143921356169E-5</v>
      </c>
      <c r="L2">
        <f>_xlfn.STDEV.S(K2:K4)</f>
        <v>2.2473709774557151E-6</v>
      </c>
      <c r="M2">
        <f>AVERAGE(K2:K4)</f>
        <v>2.4389431616897902E-5</v>
      </c>
      <c r="N2" s="11">
        <f t="shared" ref="N2" si="3">100*L2/M2</f>
        <v>9.2145278855069872</v>
      </c>
      <c r="O2" s="8">
        <f t="shared" ref="O2:O4" si="4">LN(F2)</f>
        <v>1.7813723763415681</v>
      </c>
      <c r="P2" s="8">
        <f t="shared" ref="P2:P4" si="5">1/D2</f>
        <v>3.5768193491619517E-3</v>
      </c>
      <c r="Q2" s="8">
        <f t="shared" ref="Q2:Q4" si="6">1/H2</f>
        <v>3.5550202052405952E-3</v>
      </c>
      <c r="R2">
        <f>SLOPE(O2:O4,P2:P4)</f>
        <v>-9507.3552205253782</v>
      </c>
      <c r="S2">
        <f t="shared" ref="S2" si="7">SLOPE(O2:O5,Q2:Q5)</f>
        <v>-9042.817767101531</v>
      </c>
      <c r="T2">
        <f t="shared" ref="T2" si="8">100*ABS(S2-R2)/ABS(S2)</f>
        <v>5.1370874144325933</v>
      </c>
    </row>
    <row r="3" spans="1:20" x14ac:dyDescent="0.25">
      <c r="A3" s="9"/>
      <c r="B3" s="9"/>
      <c r="C3" s="5">
        <v>8.44</v>
      </c>
      <c r="D3" s="6">
        <v>281.58999999999997</v>
      </c>
      <c r="E3" s="5">
        <v>76.63</v>
      </c>
      <c r="F3" s="5">
        <v>7.6630000000000003</v>
      </c>
      <c r="G3" s="6">
        <v>7663000</v>
      </c>
      <c r="H3" s="6">
        <v>283.65238056683626</v>
      </c>
      <c r="I3" s="7">
        <f t="shared" si="0"/>
        <v>2.0864456828917355E-9</v>
      </c>
      <c r="J3" s="7">
        <f t="shared" si="1"/>
        <v>2.062380566836282</v>
      </c>
      <c r="K3">
        <f t="shared" si="2"/>
        <v>2.5820529688781447E-5</v>
      </c>
      <c r="O3" s="8">
        <f t="shared" si="4"/>
        <v>2.0364035519882675</v>
      </c>
      <c r="P3" s="8">
        <f t="shared" si="5"/>
        <v>3.5512624738094395E-3</v>
      </c>
      <c r="Q3" s="8">
        <f t="shared" si="6"/>
        <v>3.5254419441206582E-3</v>
      </c>
    </row>
    <row r="4" spans="1:20" x14ac:dyDescent="0.25">
      <c r="A4" s="9"/>
      <c r="B4" s="9"/>
      <c r="C4" s="5">
        <v>11.73</v>
      </c>
      <c r="D4" s="6">
        <v>284.88</v>
      </c>
      <c r="E4" s="5">
        <v>112.01</v>
      </c>
      <c r="F4" s="5">
        <v>11.201000000000001</v>
      </c>
      <c r="G4" s="6">
        <v>11201000</v>
      </c>
      <c r="H4" s="6">
        <v>286.9686413424136</v>
      </c>
      <c r="I4" s="7">
        <f t="shared" si="0"/>
        <v>6.0609117724652606E-10</v>
      </c>
      <c r="J4" s="7">
        <f t="shared" si="1"/>
        <v>2.0886413424136094</v>
      </c>
      <c r="K4">
        <f t="shared" si="2"/>
        <v>2.5548621240556089E-5</v>
      </c>
      <c r="O4" s="8">
        <f t="shared" si="4"/>
        <v>2.4160030600296025</v>
      </c>
      <c r="P4" s="8">
        <f t="shared" si="5"/>
        <v>3.5102499297950014E-3</v>
      </c>
      <c r="Q4" s="8">
        <f t="shared" si="6"/>
        <v>3.4847013085544452E-3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eaof_5_altamash</vt:lpstr>
      <vt:lpstr>eaof_10_altamash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2024-04-09T04:04:07Z</dcterms:created>
  <dcterms:modified xsi:type="dcterms:W3CDTF">2024-04-09T04:05:41Z</dcterms:modified>
</cp:coreProperties>
</file>