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DESC\ThermoPhase - 2024\Testes de Consistência\consistency_tests_2024-01\"/>
    </mc:Choice>
  </mc:AlternateContent>
  <xr:revisionPtr revIDLastSave="0" documentId="8_{301A3C5E-CDE2-424B-9B7D-DD747ED55DB9}" xr6:coauthVersionLast="45" xr6:coauthVersionMax="45" xr10:uidLastSave="{00000000-0000-0000-0000-000000000000}"/>
  <bookViews>
    <workbookView xWindow="11205" yWindow="1500" windowWidth="8760" windowHeight="8715" firstSheet="1" activeTab="1" xr2:uid="{0DC7EE4D-B8B4-49F1-817F-608EF44E7547}"/>
  </bookViews>
  <sheets>
    <sheet name="tbmaof_5_altamash" sheetId="1" r:id="rId1"/>
    <sheet name="tbmaof_10_altamash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2" l="1"/>
  <c r="P5" i="2"/>
  <c r="O5" i="2"/>
  <c r="K5" i="2"/>
  <c r="J5" i="2"/>
  <c r="I5" i="2"/>
  <c r="Q4" i="2"/>
  <c r="P4" i="2"/>
  <c r="O4" i="2"/>
  <c r="K4" i="2"/>
  <c r="J4" i="2"/>
  <c r="I4" i="2"/>
  <c r="Q3" i="2"/>
  <c r="P3" i="2"/>
  <c r="O3" i="2"/>
  <c r="K3" i="2"/>
  <c r="J3" i="2"/>
  <c r="I3" i="2"/>
  <c r="S2" i="2"/>
  <c r="Q2" i="2"/>
  <c r="P2" i="2"/>
  <c r="O2" i="2"/>
  <c r="R2" i="2" s="1"/>
  <c r="K2" i="2"/>
  <c r="M2" i="2" s="1"/>
  <c r="J2" i="2"/>
  <c r="I2" i="2"/>
  <c r="Q6" i="1"/>
  <c r="P6" i="1"/>
  <c r="O6" i="1"/>
  <c r="K6" i="1"/>
  <c r="J6" i="1"/>
  <c r="I6" i="1"/>
  <c r="Q5" i="1"/>
  <c r="P5" i="1"/>
  <c r="O5" i="1"/>
  <c r="K5" i="1"/>
  <c r="J5" i="1"/>
  <c r="I5" i="1"/>
  <c r="Q4" i="1"/>
  <c r="P4" i="1"/>
  <c r="O4" i="1"/>
  <c r="K4" i="1"/>
  <c r="J4" i="1"/>
  <c r="I4" i="1"/>
  <c r="Q3" i="1"/>
  <c r="P3" i="1"/>
  <c r="O3" i="1"/>
  <c r="K3" i="1"/>
  <c r="J3" i="1"/>
  <c r="I3" i="1"/>
  <c r="S2" i="1"/>
  <c r="Q2" i="1"/>
  <c r="P2" i="1"/>
  <c r="R2" i="1" s="1"/>
  <c r="O2" i="1"/>
  <c r="K2" i="1"/>
  <c r="M2" i="1" s="1"/>
  <c r="J2" i="1"/>
  <c r="I2" i="1"/>
  <c r="T2" i="2" l="1"/>
  <c r="L2" i="2"/>
  <c r="N2" i="2" s="1"/>
  <c r="T2" i="1"/>
  <c r="L2" i="1"/>
  <c r="N2" i="1" s="1"/>
</calcChain>
</file>

<file path=xl/sharedStrings.xml><?xml version="1.0" encoding="utf-8"?>
<sst xmlns="http://schemas.openxmlformats.org/spreadsheetml/2006/main" count="44" uniqueCount="23">
  <si>
    <t xml:space="preserve">Author </t>
  </si>
  <si>
    <t xml:space="preserve">System </t>
  </si>
  <si>
    <t>T [°C]</t>
  </si>
  <si>
    <t>T [K]</t>
  </si>
  <si>
    <t>P [bar]</t>
  </si>
  <si>
    <t>P[MPa]</t>
  </si>
  <si>
    <t>P[Pa]</t>
  </si>
  <si>
    <t>T0 [K]</t>
  </si>
  <si>
    <t>f</t>
  </si>
  <si>
    <t>DT</t>
  </si>
  <si>
    <t>DT/T0T</t>
  </si>
  <si>
    <t>Sdev</t>
  </si>
  <si>
    <t>Average</t>
  </si>
  <si>
    <t>Error1</t>
  </si>
  <si>
    <t>ln(P)</t>
  </si>
  <si>
    <t>1/T</t>
  </si>
  <si>
    <t>1/T0</t>
  </si>
  <si>
    <t>Slope</t>
  </si>
  <si>
    <t>Slope0</t>
  </si>
  <si>
    <t>Error2</t>
  </si>
  <si>
    <t>ALTAMASH et al. [34]</t>
  </si>
  <si>
    <t xml:space="preserve"> [TBMA][Of] 5 wt% </t>
  </si>
  <si>
    <t xml:space="preserve"> [TBMA][Of] 10 wt%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</si>
</sst>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D446-0DF4-43EA-B6E2-FBE6E59BA006}">
  <dimension ref="A1:T6"/>
  <sheetViews>
    <sheetView workbookViewId="0">
      <selection activeCell="E7" sqref="E7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s="4" t="s">
        <v>21</v>
      </c>
      <c r="C2" s="5">
        <v>3.9409999999999998</v>
      </c>
      <c r="D2" s="6">
        <v>277.09100000000001</v>
      </c>
      <c r="E2" s="5">
        <v>38.46</v>
      </c>
      <c r="F2" s="5">
        <v>3.8460000000000001</v>
      </c>
      <c r="G2" s="7">
        <v>3846000</v>
      </c>
      <c r="H2" s="6">
        <v>276.97408411731061</v>
      </c>
      <c r="I2" s="8">
        <f t="shared" ref="I2:I6" si="0">F2-10^(-4646.471 +5314653/H2 -2271392000/H2^2 +430306500000/H2^3 -30511740000000/H2^4)</f>
        <v>-3.5274005938390474E-11</v>
      </c>
      <c r="J2" s="8">
        <f>H2-D2</f>
        <v>-0.11691588268939768</v>
      </c>
      <c r="K2">
        <f t="shared" ref="K2:K6" si="1">(H2-D2)/(H2*D2)</f>
        <v>-1.5233930077958512E-6</v>
      </c>
      <c r="L2">
        <f>_xlfn.STDEV.S(K2:K6)</f>
        <v>1.46016201386834E-6</v>
      </c>
      <c r="M2">
        <f>AVERAGE(K2:K6)</f>
        <v>-1.0878815605861165E-9</v>
      </c>
      <c r="N2">
        <f>100*ABS(L2/M2)</f>
        <v>134220.67868138608</v>
      </c>
      <c r="O2" s="9">
        <f t="shared" ref="O2:O6" si="2">LN(F2)</f>
        <v>1.347033647166588</v>
      </c>
      <c r="P2" s="9">
        <f t="shared" ref="P2:P6" si="3">1/D2</f>
        <v>3.6089227004846782E-3</v>
      </c>
      <c r="Q2" s="9">
        <f t="shared" ref="Q2:Q6" si="4">1/H2</f>
        <v>3.610446093492474E-3</v>
      </c>
      <c r="R2">
        <f>SLOPE(O2:O6,P2:P6)</f>
        <v>-8723.7475830174717</v>
      </c>
      <c r="S2">
        <f>SLOPE(O2:O6,Q2:Q6)</f>
        <v>-8502.0198978554126</v>
      </c>
      <c r="T2">
        <f t="shared" ref="T2" si="5">100*ABS(S2-R2)/ABS(S2)</f>
        <v>2.6079412636753374</v>
      </c>
    </row>
    <row r="3" spans="1:20" x14ac:dyDescent="0.25">
      <c r="A3" s="10"/>
      <c r="B3" s="10"/>
      <c r="C3" s="5">
        <v>8.3000000000000007</v>
      </c>
      <c r="D3" s="7">
        <v>281.45</v>
      </c>
      <c r="E3" s="5">
        <v>59.8</v>
      </c>
      <c r="F3" s="7">
        <v>5.98</v>
      </c>
      <c r="G3" s="7">
        <v>5980000</v>
      </c>
      <c r="H3" s="7">
        <v>281.35923497096707</v>
      </c>
      <c r="I3" s="8">
        <f t="shared" si="0"/>
        <v>-1.6981971384666394E-11</v>
      </c>
      <c r="J3" s="8">
        <f t="shared" ref="J3:J6" si="6">H3-D3</f>
        <v>-9.0765029032922939E-2</v>
      </c>
      <c r="K3">
        <f t="shared" si="1"/>
        <v>-1.1461887024503763E-6</v>
      </c>
      <c r="O3" s="9">
        <f t="shared" si="2"/>
        <v>1.7884205679625405</v>
      </c>
      <c r="P3" s="9">
        <f t="shared" si="3"/>
        <v>3.5530289571860012E-3</v>
      </c>
      <c r="Q3" s="9">
        <f t="shared" si="4"/>
        <v>3.5541751458884516E-3</v>
      </c>
    </row>
    <row r="4" spans="1:20" x14ac:dyDescent="0.25">
      <c r="A4" s="10"/>
      <c r="B4" s="10"/>
      <c r="C4" s="5">
        <v>10.51</v>
      </c>
      <c r="D4" s="7">
        <v>283.66000000000003</v>
      </c>
      <c r="E4" s="5">
        <v>76.430000000000007</v>
      </c>
      <c r="F4" s="5">
        <v>7.6429999999999998</v>
      </c>
      <c r="G4" s="7">
        <v>7643000</v>
      </c>
      <c r="H4" s="7">
        <v>283.62879094180312</v>
      </c>
      <c r="I4" s="8">
        <f t="shared" si="0"/>
        <v>-6.4231286955873657E-11</v>
      </c>
      <c r="J4" s="8">
        <f t="shared" si="6"/>
        <v>-3.1209058196907336E-2</v>
      </c>
      <c r="K4">
        <f t="shared" si="1"/>
        <v>-3.8791113913841401E-7</v>
      </c>
      <c r="O4" s="9">
        <f t="shared" si="2"/>
        <v>2.033790196260747</v>
      </c>
      <c r="P4" s="9">
        <f t="shared" si="3"/>
        <v>3.5253472467038E-3</v>
      </c>
      <c r="Q4" s="9">
        <f t="shared" si="4"/>
        <v>3.5257351578429383E-3</v>
      </c>
    </row>
    <row r="5" spans="1:20" x14ac:dyDescent="0.25">
      <c r="A5" s="10"/>
      <c r="B5" s="10"/>
      <c r="C5" s="5">
        <v>12.32</v>
      </c>
      <c r="D5" s="7">
        <v>285.47000000000003</v>
      </c>
      <c r="E5" s="5">
        <v>95.62</v>
      </c>
      <c r="F5" s="5">
        <v>9.5619999999999994</v>
      </c>
      <c r="G5" s="7">
        <v>9562000</v>
      </c>
      <c r="H5" s="7">
        <v>285.61131299405315</v>
      </c>
      <c r="I5" s="8">
        <f t="shared" si="0"/>
        <v>3.3235636465178686E-12</v>
      </c>
      <c r="J5" s="8">
        <f t="shared" si="6"/>
        <v>0.14131299405312348</v>
      </c>
      <c r="K5">
        <f t="shared" si="1"/>
        <v>1.7331901702437224E-6</v>
      </c>
      <c r="O5" s="9">
        <f t="shared" si="2"/>
        <v>2.2577969102039117</v>
      </c>
      <c r="P5" s="9">
        <f t="shared" si="3"/>
        <v>3.5029950607769638E-3</v>
      </c>
      <c r="Q5" s="9">
        <f t="shared" si="4"/>
        <v>3.5012618706067203E-3</v>
      </c>
    </row>
    <row r="6" spans="1:20" x14ac:dyDescent="0.25">
      <c r="A6" s="10"/>
      <c r="B6" s="10"/>
      <c r="C6" s="5">
        <v>13.93</v>
      </c>
      <c r="D6" s="7">
        <v>287.08</v>
      </c>
      <c r="E6" s="5">
        <v>114.96</v>
      </c>
      <c r="F6" s="5">
        <v>11.496</v>
      </c>
      <c r="G6" s="7">
        <v>11496000</v>
      </c>
      <c r="H6" s="7">
        <v>287.1887351886765</v>
      </c>
      <c r="I6" s="8">
        <f t="shared" si="0"/>
        <v>-6.4300564872610266E-11</v>
      </c>
      <c r="J6" s="8">
        <f t="shared" si="6"/>
        <v>0.1087351886765191</v>
      </c>
      <c r="K6">
        <f t="shared" si="1"/>
        <v>1.3188632713379886E-6</v>
      </c>
      <c r="O6" s="9">
        <f t="shared" si="2"/>
        <v>2.4419991487767239</v>
      </c>
      <c r="P6" s="9">
        <f t="shared" si="3"/>
        <v>3.4833495889647487E-3</v>
      </c>
      <c r="Q6" s="9">
        <f t="shared" si="4"/>
        <v>3.4820307256934109E-3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C397-6CAF-4F43-A5E0-6386C93B6DFE}">
  <dimension ref="A1:T5"/>
  <sheetViews>
    <sheetView tabSelected="1" workbookViewId="0">
      <selection activeCell="D7" sqref="D7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s="4" t="s">
        <v>22</v>
      </c>
      <c r="C2" s="5">
        <v>4.54</v>
      </c>
      <c r="D2" s="7">
        <v>277.69</v>
      </c>
      <c r="E2" s="5">
        <v>42.411999999999999</v>
      </c>
      <c r="F2" s="5">
        <v>4.24</v>
      </c>
      <c r="G2" s="7">
        <v>4241200</v>
      </c>
      <c r="H2" s="7">
        <v>277.97740727874003</v>
      </c>
      <c r="I2" s="8">
        <f t="shared" ref="I2:I5" si="0">F2-10^(-4646.471 +5314653/H2 -2271392000/H2^2 +430306500000/H2^3 -30511740000000/H2^4)</f>
        <v>2.0955681634404755E-11</v>
      </c>
      <c r="J2" s="8">
        <f t="shared" ref="J2:J5" si="1">H2-D2</f>
        <v>0.28740727874003369</v>
      </c>
      <c r="K2">
        <f t="shared" ref="K2:K5" si="2">(H2-D2)/(H2*D2)</f>
        <v>3.7232999309791755E-6</v>
      </c>
      <c r="L2">
        <f>_xlfn.STDEV.S(K2:K5)</f>
        <v>2.2069091113032218E-6</v>
      </c>
      <c r="M2">
        <f t="shared" ref="M2" si="3">AVERAGE(K2:K5)</f>
        <v>6.8502282264069339E-6</v>
      </c>
      <c r="N2">
        <f t="shared" ref="N2" si="4">100*L2/M2</f>
        <v>32.216577876862722</v>
      </c>
      <c r="O2" s="9">
        <f t="shared" ref="O2:O5" si="5">LN(F2)</f>
        <v>1.4445632692438664</v>
      </c>
      <c r="P2" s="9">
        <f t="shared" ref="P2:P5" si="6">1/D2</f>
        <v>3.6011379595952322E-3</v>
      </c>
      <c r="Q2" s="9">
        <f t="shared" ref="Q2:Q5" si="7">1/H2</f>
        <v>3.5974146596642531E-3</v>
      </c>
      <c r="R2">
        <f>SLOPE(O2:O5,P2:P5)</f>
        <v>-9014.6654426144742</v>
      </c>
      <c r="S2">
        <f>SLOPE(O2:O5,Q2:Q5)</f>
        <v>-8645.2624020927742</v>
      </c>
      <c r="T2">
        <f>100*ABS(S2-R2)/ABS(S2)</f>
        <v>4.2728956431938707</v>
      </c>
    </row>
    <row r="3" spans="1:20" x14ac:dyDescent="0.25">
      <c r="A3" s="10"/>
      <c r="B3" s="10"/>
      <c r="C3" s="5">
        <v>8.0500000000000007</v>
      </c>
      <c r="D3" s="7">
        <v>281.2</v>
      </c>
      <c r="E3" s="5">
        <v>62.32</v>
      </c>
      <c r="F3" s="5">
        <v>6.2320000000000002</v>
      </c>
      <c r="G3" s="7">
        <v>6232000</v>
      </c>
      <c r="H3" s="7">
        <v>281.74894956596677</v>
      </c>
      <c r="I3" s="8">
        <f t="shared" si="0"/>
        <v>-5.7990945379060577E-11</v>
      </c>
      <c r="J3" s="8">
        <f t="shared" si="1"/>
        <v>0.54894956596677957</v>
      </c>
      <c r="K3">
        <f t="shared" si="2"/>
        <v>6.9287489236122235E-6</v>
      </c>
      <c r="O3" s="9">
        <f t="shared" si="5"/>
        <v>1.8296973085684471</v>
      </c>
      <c r="P3" s="9">
        <f t="shared" si="6"/>
        <v>3.5561877667140826E-3</v>
      </c>
      <c r="Q3" s="9">
        <f t="shared" si="7"/>
        <v>3.5492590177904704E-3</v>
      </c>
    </row>
    <row r="4" spans="1:20" x14ac:dyDescent="0.25">
      <c r="A4" s="10"/>
      <c r="B4" s="10"/>
      <c r="C4" s="5">
        <v>12.19</v>
      </c>
      <c r="D4" s="7">
        <v>285.33999999999997</v>
      </c>
      <c r="E4" s="5">
        <v>100</v>
      </c>
      <c r="F4" s="5">
        <v>10</v>
      </c>
      <c r="G4" s="7">
        <v>10000000</v>
      </c>
      <c r="H4" s="7">
        <v>285.99885457943827</v>
      </c>
      <c r="I4" s="8">
        <f t="shared" si="0"/>
        <v>1.0470557754160836E-10</v>
      </c>
      <c r="J4" s="8">
        <f t="shared" si="1"/>
        <v>0.65885457943829806</v>
      </c>
      <c r="K4">
        <f t="shared" si="2"/>
        <v>8.0735142879444745E-6</v>
      </c>
      <c r="O4" s="9">
        <f t="shared" si="5"/>
        <v>2.3025850929940459</v>
      </c>
      <c r="P4" s="9">
        <f t="shared" si="6"/>
        <v>3.50459101422864E-3</v>
      </c>
      <c r="Q4" s="9">
        <f t="shared" si="7"/>
        <v>3.4965174999406954E-3</v>
      </c>
    </row>
    <row r="5" spans="1:20" x14ac:dyDescent="0.25">
      <c r="A5" s="10"/>
      <c r="B5" s="10"/>
      <c r="C5" s="5">
        <v>13.25</v>
      </c>
      <c r="D5" s="7">
        <v>286.39999999999998</v>
      </c>
      <c r="E5" s="5">
        <v>113.94</v>
      </c>
      <c r="F5" s="5">
        <v>11.394</v>
      </c>
      <c r="G5" s="7">
        <v>11394000</v>
      </c>
      <c r="H5" s="7">
        <v>287.1133676649942</v>
      </c>
      <c r="I5" s="8">
        <f t="shared" si="0"/>
        <v>1.1951328815484885E-11</v>
      </c>
      <c r="J5" s="8">
        <f t="shared" si="1"/>
        <v>0.71336766499422311</v>
      </c>
      <c r="K5">
        <f t="shared" si="2"/>
        <v>8.6753497630918607E-6</v>
      </c>
      <c r="O5" s="9">
        <f t="shared" si="5"/>
        <v>2.4330869010582039</v>
      </c>
      <c r="P5" s="9">
        <f t="shared" si="6"/>
        <v>3.4916201117318438E-3</v>
      </c>
      <c r="Q5" s="9">
        <f t="shared" si="7"/>
        <v>3.482944761968752E-3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tbmaof_5_altamash</vt:lpstr>
      <vt:lpstr>tbmaof_10_altamash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2024-04-09T04:06:52Z</dcterms:created>
  <dcterms:modified xsi:type="dcterms:W3CDTF">2024-04-09T04:08:34Z</dcterms:modified>
</cp:coreProperties>
</file>