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esktop\UDESC\ThermoPhase - 2024\Testes de Consistência\consistency_tests_2024-01\"/>
    </mc:Choice>
  </mc:AlternateContent>
  <xr:revisionPtr revIDLastSave="0" documentId="8_{6D14FC2E-03BE-49BD-AC95-2EA83E26553C}" xr6:coauthVersionLast="45" xr6:coauthVersionMax="45" xr10:uidLastSave="{00000000-0000-0000-0000-000000000000}"/>
  <bookViews>
    <workbookView xWindow="780" yWindow="780" windowWidth="10245" windowHeight="8715" xr2:uid="{944E1063-1194-46A8-9E06-4071CE0322CA}"/>
  </bookViews>
  <sheets>
    <sheet name="tribahso4_1_gupta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6" i="1" l="1"/>
  <c r="P6" i="1"/>
  <c r="O6" i="1"/>
  <c r="K6" i="1"/>
  <c r="J6" i="1"/>
  <c r="I6" i="1"/>
  <c r="G6" i="1"/>
  <c r="E6" i="1"/>
  <c r="C6" i="1"/>
  <c r="Q5" i="1"/>
  <c r="P5" i="1"/>
  <c r="O5" i="1"/>
  <c r="K5" i="1"/>
  <c r="J5" i="1"/>
  <c r="I5" i="1"/>
  <c r="G5" i="1"/>
  <c r="E5" i="1"/>
  <c r="C5" i="1"/>
  <c r="Q4" i="1"/>
  <c r="P4" i="1"/>
  <c r="R2" i="1" s="1"/>
  <c r="O4" i="1"/>
  <c r="K4" i="1"/>
  <c r="J4" i="1"/>
  <c r="I4" i="1"/>
  <c r="G4" i="1"/>
  <c r="E4" i="1"/>
  <c r="C4" i="1"/>
  <c r="Q3" i="1"/>
  <c r="P3" i="1"/>
  <c r="O3" i="1"/>
  <c r="K3" i="1"/>
  <c r="L2" i="1" s="1"/>
  <c r="N2" i="1" s="1"/>
  <c r="J3" i="1"/>
  <c r="I3" i="1"/>
  <c r="G3" i="1"/>
  <c r="E3" i="1"/>
  <c r="C3" i="1"/>
  <c r="Q2" i="1"/>
  <c r="P2" i="1"/>
  <c r="O2" i="1"/>
  <c r="S2" i="1" s="1"/>
  <c r="M2" i="1"/>
  <c r="K2" i="1"/>
  <c r="J2" i="1"/>
  <c r="I2" i="1"/>
  <c r="G2" i="1"/>
  <c r="E2" i="1"/>
  <c r="C2" i="1"/>
  <c r="T2" i="1" l="1"/>
</calcChain>
</file>

<file path=xl/sharedStrings.xml><?xml version="1.0" encoding="utf-8"?>
<sst xmlns="http://schemas.openxmlformats.org/spreadsheetml/2006/main" count="22" uniqueCount="22">
  <si>
    <t xml:space="preserve">Author </t>
  </si>
  <si>
    <t xml:space="preserve">System </t>
  </si>
  <si>
    <t>T [°C]</t>
  </si>
  <si>
    <t>T [K]</t>
  </si>
  <si>
    <t>P [bar]</t>
  </si>
  <si>
    <t>P[MPa]</t>
  </si>
  <si>
    <t>P[Pa]</t>
  </si>
  <si>
    <t>T0 [K]</t>
  </si>
  <si>
    <t>f</t>
  </si>
  <si>
    <t>DT</t>
  </si>
  <si>
    <t>DT/T0T</t>
  </si>
  <si>
    <t>Sdev</t>
  </si>
  <si>
    <t>Average</t>
  </si>
  <si>
    <t>Error1</t>
  </si>
  <si>
    <t>ln(P)</t>
  </si>
  <si>
    <t>1/T</t>
  </si>
  <si>
    <t>1/T0</t>
  </si>
  <si>
    <t>Slope</t>
  </si>
  <si>
    <t>Slope0</t>
  </si>
  <si>
    <t>Error2</t>
  </si>
  <si>
    <t>GUPTA 2018 [12]</t>
  </si>
  <si>
    <t>[TriBA][HSO4] 1 wt%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</si>
</sst>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 Light"/>
      <family val="2"/>
      <scheme val="maj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3" fillId="0" borderId="0" xfId="0" applyFont="1" applyAlignment="1">
      <alignment horizontal="center" vertical="center"/>
    </xf>
    <xf numFmtId="2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/>
    </xf>
    <xf numFmtId="2" fontId="0" fillId="0" borderId="0" xfId="0" applyNumberFormat="1"/>
    <xf numFmtId="164" fontId="0" fillId="0" borderId="0" xfId="0" applyNumberFormat="1"/>
    <xf numFmtId="2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205C2-E4F2-45FF-85F4-72A1A90DD9D8}">
  <dimension ref="A1:T6"/>
  <sheetViews>
    <sheetView tabSelected="1" workbookViewId="0">
      <selection activeCell="D11" sqref="D11"/>
    </sheetView>
  </sheetViews>
  <sheetFormatPr defaultRowHeight="15" x14ac:dyDescent="0.25"/>
  <sheetData>
    <row r="1" spans="1:20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 x14ac:dyDescent="0.25">
      <c r="A2" s="3" t="s">
        <v>20</v>
      </c>
      <c r="B2" s="3" t="s">
        <v>21</v>
      </c>
      <c r="C2" s="4">
        <f t="shared" ref="C2:C6" si="0">D2-273.15</f>
        <v>9.2361000000000217</v>
      </c>
      <c r="D2" s="5">
        <v>282.3861</v>
      </c>
      <c r="E2" s="6">
        <f t="shared" ref="E2:E6" si="1">F2*10</f>
        <v>75.900000000000006</v>
      </c>
      <c r="F2" s="7">
        <v>7.59</v>
      </c>
      <c r="G2" s="8">
        <f t="shared" ref="G2:G6" si="2">F2*10^6</f>
        <v>7590000</v>
      </c>
      <c r="H2" s="5">
        <v>283.56592210568164</v>
      </c>
      <c r="I2" s="9">
        <f t="shared" ref="I2:I6" si="3">F2-10^(-4646.471 +5314653/H2 -2271392000/H2^2 +430306500000/H2^3 -30511740000000/H2^4)</f>
        <v>5.2079229817536543E-11</v>
      </c>
      <c r="J2" s="9">
        <f t="shared" ref="J2:J6" si="4">H2-D2</f>
        <v>1.1798221056816374</v>
      </c>
      <c r="K2">
        <f t="shared" ref="K2:K6" si="5">(H2-D2)/(H2*D2)</f>
        <v>1.4733949460467988E-5</v>
      </c>
      <c r="L2">
        <f>_xlfn.STDEV.S(K2:K6)</f>
        <v>3.6658077703100561E-6</v>
      </c>
      <c r="M2">
        <f>AVERAGE(K2:K6)</f>
        <v>8.5665022844033557E-6</v>
      </c>
      <c r="N2">
        <f t="shared" ref="N2" si="6">100*L2/M2</f>
        <v>42.792351517657643</v>
      </c>
      <c r="O2" s="10">
        <f t="shared" ref="O2:O6" si="7">LN(F2)</f>
        <v>2.0268315914075385</v>
      </c>
      <c r="P2" s="10">
        <f t="shared" ref="P2:P6" si="8">1/D2</f>
        <v>3.5412507910268956E-3</v>
      </c>
      <c r="Q2" s="10">
        <f t="shared" ref="Q2:Q6" si="9">1/H2</f>
        <v>3.5265168415664276E-3</v>
      </c>
      <c r="R2">
        <f>SLOPE(O2:O6,P2:P6)</f>
        <v>-8852.3061569104848</v>
      </c>
      <c r="S2">
        <f>SLOPE(O2:O6,Q2:Q6)</f>
        <v>-8124.1373787299244</v>
      </c>
      <c r="T2">
        <f t="shared" ref="T2" si="10">100*ABS(S2-R2)/ABS(S2)</f>
        <v>8.9630288636797708</v>
      </c>
    </row>
    <row r="3" spans="1:20" x14ac:dyDescent="0.25">
      <c r="A3" s="3"/>
      <c r="B3" s="3"/>
      <c r="C3" s="4">
        <f t="shared" si="0"/>
        <v>8.5363000000000397</v>
      </c>
      <c r="D3" s="5">
        <v>281.68630000000002</v>
      </c>
      <c r="E3" s="6">
        <f t="shared" si="1"/>
        <v>65.900000000000006</v>
      </c>
      <c r="F3" s="7">
        <v>6.59</v>
      </c>
      <c r="G3" s="8">
        <f t="shared" si="2"/>
        <v>6590000</v>
      </c>
      <c r="H3" s="5">
        <v>282.27105829340383</v>
      </c>
      <c r="I3" s="9">
        <f t="shared" si="3"/>
        <v>1.7724488543535699E-11</v>
      </c>
      <c r="J3" s="9">
        <f t="shared" si="4"/>
        <v>0.58475829340380869</v>
      </c>
      <c r="K3">
        <f t="shared" si="5"/>
        <v>7.3543503159941064E-6</v>
      </c>
      <c r="O3" s="10">
        <f t="shared" si="7"/>
        <v>1.8855533485144158</v>
      </c>
      <c r="P3" s="10">
        <f t="shared" si="8"/>
        <v>3.5500484049100006E-3</v>
      </c>
      <c r="Q3" s="10">
        <f t="shared" si="9"/>
        <v>3.5426940545940067E-3</v>
      </c>
    </row>
    <row r="4" spans="1:20" x14ac:dyDescent="0.25">
      <c r="A4" s="3"/>
      <c r="B4" s="3"/>
      <c r="C4" s="4">
        <f t="shared" si="0"/>
        <v>7.2369000000000483</v>
      </c>
      <c r="D4" s="5">
        <v>280.38690000000003</v>
      </c>
      <c r="E4" s="6">
        <f t="shared" si="1"/>
        <v>57.300000000000004</v>
      </c>
      <c r="F4" s="7">
        <v>5.73</v>
      </c>
      <c r="G4" s="8">
        <f t="shared" si="2"/>
        <v>5730000</v>
      </c>
      <c r="H4" s="5">
        <v>280.95247750994832</v>
      </c>
      <c r="I4" s="9">
        <f t="shared" si="3"/>
        <v>-2.0845547510361939E-11</v>
      </c>
      <c r="J4" s="9">
        <f t="shared" si="4"/>
        <v>0.56557750994829803</v>
      </c>
      <c r="K4">
        <f t="shared" si="5"/>
        <v>7.1796214487369091E-6</v>
      </c>
      <c r="O4" s="10">
        <f t="shared" si="7"/>
        <v>1.7457155307266483</v>
      </c>
      <c r="P4" s="10">
        <f t="shared" si="8"/>
        <v>3.566500432081527E-3</v>
      </c>
      <c r="Q4" s="10">
        <f t="shared" si="9"/>
        <v>3.55932081063279E-3</v>
      </c>
    </row>
    <row r="5" spans="1:20" x14ac:dyDescent="0.25">
      <c r="A5" s="3"/>
      <c r="B5" s="3"/>
      <c r="C5" s="4">
        <f t="shared" si="0"/>
        <v>5.6375000000000455</v>
      </c>
      <c r="D5" s="5">
        <v>278.78750000000002</v>
      </c>
      <c r="E5" s="6">
        <f t="shared" si="1"/>
        <v>49.1</v>
      </c>
      <c r="F5" s="7">
        <v>4.91</v>
      </c>
      <c r="G5" s="8">
        <f t="shared" si="2"/>
        <v>4910000</v>
      </c>
      <c r="H5" s="5">
        <v>279.4503296025535</v>
      </c>
      <c r="I5" s="9">
        <f t="shared" si="3"/>
        <v>-8.234213311197891E-11</v>
      </c>
      <c r="J5" s="9">
        <f t="shared" si="4"/>
        <v>0.66282960255347234</v>
      </c>
      <c r="K5">
        <f t="shared" si="5"/>
        <v>8.5079312642835055E-6</v>
      </c>
      <c r="O5" s="10">
        <f t="shared" si="7"/>
        <v>1.5912739418064292</v>
      </c>
      <c r="P5" s="10">
        <f t="shared" si="8"/>
        <v>3.5869613953279826E-3</v>
      </c>
      <c r="Q5" s="10">
        <f t="shared" si="9"/>
        <v>3.578453464063699E-3</v>
      </c>
    </row>
    <row r="6" spans="1:20" x14ac:dyDescent="0.25">
      <c r="A6" s="3"/>
      <c r="B6" s="3"/>
      <c r="C6" s="4">
        <f t="shared" si="0"/>
        <v>3.7383000000000379</v>
      </c>
      <c r="D6" s="11">
        <v>276.88830000000002</v>
      </c>
      <c r="E6" s="6">
        <f t="shared" si="1"/>
        <v>39.6</v>
      </c>
      <c r="F6" s="7">
        <v>3.96</v>
      </c>
      <c r="G6" s="8">
        <f t="shared" si="2"/>
        <v>3960000</v>
      </c>
      <c r="H6" s="11">
        <v>277.27652309385127</v>
      </c>
      <c r="I6" s="9">
        <f t="shared" si="3"/>
        <v>-1.7548851261039999E-10</v>
      </c>
      <c r="J6" s="9">
        <f t="shared" si="4"/>
        <v>0.38822309385125209</v>
      </c>
      <c r="K6">
        <f t="shared" si="5"/>
        <v>5.0566589325342761E-6</v>
      </c>
      <c r="O6" s="10">
        <f t="shared" si="7"/>
        <v>1.3762440252663892</v>
      </c>
      <c r="P6" s="10">
        <f t="shared" si="8"/>
        <v>3.6115646634400948E-3</v>
      </c>
      <c r="Q6" s="10">
        <f t="shared" si="9"/>
        <v>3.6065080045075601E-3</v>
      </c>
    </row>
  </sheetData>
  <mergeCells count="2">
    <mergeCell ref="A2:A6"/>
    <mergeCell ref="B2:B6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tribahso4_1_gupta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2024-04-09T04:19:28Z</dcterms:created>
  <dcterms:modified xsi:type="dcterms:W3CDTF">2024-04-09T04:20:08Z</dcterms:modified>
</cp:coreProperties>
</file>