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DESC\ThermoPhase - 2024\Testes de Consistência\consistency_tests_2024-01\"/>
    </mc:Choice>
  </mc:AlternateContent>
  <xr:revisionPtr revIDLastSave="0" documentId="13_ncr:1_{0775CFE6-2B5D-468F-A991-292E4C218A7B}" xr6:coauthVersionLast="45" xr6:coauthVersionMax="45" xr10:uidLastSave="{00000000-0000-0000-0000-000000000000}"/>
  <bookViews>
    <workbookView xWindow="-120" yWindow="-120" windowWidth="20730" windowHeight="11160" xr2:uid="{374A84F8-05C8-4AAA-9046-90133252D7C9}"/>
  </bookViews>
  <sheets>
    <sheet name="deahso4_1_gup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P5" i="1"/>
  <c r="O5" i="1"/>
  <c r="K5" i="1"/>
  <c r="J5" i="1"/>
  <c r="I5" i="1"/>
  <c r="G5" i="1"/>
  <c r="E5" i="1"/>
  <c r="C5" i="1"/>
  <c r="Q4" i="1"/>
  <c r="S2" i="1" s="1"/>
  <c r="T2" i="1" s="1"/>
  <c r="P4" i="1"/>
  <c r="O4" i="1"/>
  <c r="K4" i="1"/>
  <c r="J4" i="1"/>
  <c r="I4" i="1"/>
  <c r="G4" i="1"/>
  <c r="E4" i="1"/>
  <c r="C4" i="1"/>
  <c r="Q3" i="1"/>
  <c r="P3" i="1"/>
  <c r="O3" i="1"/>
  <c r="K3" i="1"/>
  <c r="J3" i="1"/>
  <c r="I3" i="1"/>
  <c r="G3" i="1"/>
  <c r="E3" i="1"/>
  <c r="C3" i="1"/>
  <c r="R2" i="1"/>
  <c r="Q2" i="1"/>
  <c r="P2" i="1"/>
  <c r="O2" i="1"/>
  <c r="K2" i="1"/>
  <c r="M2" i="1" s="1"/>
  <c r="J2" i="1"/>
  <c r="I2" i="1"/>
  <c r="G2" i="1"/>
  <c r="E2" i="1"/>
  <c r="C2" i="1"/>
  <c r="L2" i="1" l="1"/>
  <c r="N2" i="1" s="1"/>
</calcChain>
</file>

<file path=xl/sharedStrings.xml><?xml version="1.0" encoding="utf-8"?>
<sst xmlns="http://schemas.openxmlformats.org/spreadsheetml/2006/main" count="28" uniqueCount="28">
  <si>
    <t>T [K]</t>
  </si>
  <si>
    <t>P [bar]</t>
  </si>
  <si>
    <t>P[MPa]</t>
  </si>
  <si>
    <t>P[Pa]</t>
  </si>
  <si>
    <t>f</t>
  </si>
  <si>
    <t>ln(P)</t>
  </si>
  <si>
    <t>1/T</t>
  </si>
  <si>
    <t>GUPTA et al. 2018 [12]</t>
  </si>
  <si>
    <t>[DEA][HSO4] 1wt%</t>
  </si>
  <si>
    <t>Author</t>
  </si>
  <si>
    <t>System</t>
  </si>
  <si>
    <r>
      <t>T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[K]</t>
    </r>
  </si>
  <si>
    <t>ΔT [K]</t>
  </si>
  <si>
    <t>dT(T0T)</t>
  </si>
  <si>
    <r>
      <t>1/T</t>
    </r>
    <r>
      <rPr>
        <vertAlign val="subscript"/>
        <sz val="11"/>
        <color theme="1"/>
        <rFont val="Calibri"/>
        <family val="2"/>
        <scheme val="minor"/>
      </rPr>
      <t>0</t>
    </r>
  </si>
  <si>
    <t>aw</t>
  </si>
  <si>
    <t>ln(aw)</t>
  </si>
  <si>
    <t>ln(COSMO-RS)</t>
  </si>
  <si>
    <r>
      <t xml:space="preserve">COSMO-RS </t>
    </r>
    <r>
      <rPr>
        <sz val="11"/>
        <color theme="1"/>
        <rFont val="Calibri"/>
        <family val="2"/>
      </rPr>
      <t>γw</t>
    </r>
  </si>
  <si>
    <r>
      <t xml:space="preserve">COSMO-RS </t>
    </r>
    <r>
      <rPr>
        <sz val="11"/>
        <color theme="1"/>
        <rFont val="Calibri"/>
        <family val="2"/>
      </rPr>
      <t>γw  CORR</t>
    </r>
  </si>
  <si>
    <t>COSMO-RS aw</t>
  </si>
  <si>
    <t>ln(aw) COSMO-RS</t>
  </si>
  <si>
    <t>xw</t>
  </si>
  <si>
    <t>xIL</t>
  </si>
  <si>
    <t>xIL cosmo</t>
  </si>
  <si>
    <t>RD COSMO-RS - aw</t>
  </si>
  <si>
    <t>RD COSMO-RS - LN(aw)</t>
  </si>
  <si>
    <t>xIL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</si>
</sst>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 Light"/>
      <family val="2"/>
      <scheme val="major"/>
    </font>
    <font>
      <sz val="11"/>
      <color rgb="FF000000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D7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CFE6-8235-4E6F-8D5C-21FB2CFD088E}">
  <dimension ref="A1:Z5"/>
  <sheetViews>
    <sheetView tabSelected="1" topLeftCell="G1" workbookViewId="0">
      <selection activeCell="N12" sqref="N12"/>
    </sheetView>
  </sheetViews>
  <sheetFormatPr defaultRowHeight="15" x14ac:dyDescent="0.25"/>
  <cols>
    <col min="1" max="1" width="20.7109375" bestFit="1" customWidth="1"/>
    <col min="2" max="2" width="17" bestFit="1" customWidth="1"/>
  </cols>
  <sheetData>
    <row r="1" spans="1:26" ht="60" x14ac:dyDescent="0.25">
      <c r="A1" s="10" t="s">
        <v>9</v>
      </c>
      <c r="B1" s="10" t="s">
        <v>10</v>
      </c>
      <c r="C1" s="11" t="s">
        <v>0</v>
      </c>
      <c r="D1" s="11" t="s">
        <v>1</v>
      </c>
      <c r="E1" s="11" t="s">
        <v>2</v>
      </c>
      <c r="F1" s="10" t="s">
        <v>3</v>
      </c>
      <c r="G1" s="10" t="s">
        <v>11</v>
      </c>
      <c r="H1" s="10" t="s">
        <v>12</v>
      </c>
      <c r="I1" s="12" t="s">
        <v>13</v>
      </c>
      <c r="J1" s="10" t="s">
        <v>5</v>
      </c>
      <c r="K1" s="10" t="s">
        <v>6</v>
      </c>
      <c r="L1" s="10" t="s">
        <v>14</v>
      </c>
      <c r="M1" s="10" t="s">
        <v>4</v>
      </c>
      <c r="N1" s="10" t="s">
        <v>15</v>
      </c>
      <c r="O1" s="10" t="s">
        <v>16</v>
      </c>
      <c r="P1" s="10" t="s">
        <v>17</v>
      </c>
      <c r="Q1" s="10" t="s">
        <v>18</v>
      </c>
      <c r="R1" s="13" t="s">
        <v>19</v>
      </c>
      <c r="S1" s="10" t="s">
        <v>20</v>
      </c>
      <c r="T1" s="13" t="s">
        <v>21</v>
      </c>
      <c r="U1" s="10" t="s">
        <v>22</v>
      </c>
      <c r="V1" s="10" t="s">
        <v>23</v>
      </c>
      <c r="W1" s="10" t="s">
        <v>24</v>
      </c>
      <c r="X1" s="14" t="s">
        <v>25</v>
      </c>
      <c r="Y1" s="14" t="s">
        <v>26</v>
      </c>
      <c r="Z1" s="14" t="s">
        <v>27</v>
      </c>
    </row>
    <row r="2" spans="1:26" x14ac:dyDescent="0.25">
      <c r="A2" s="8" t="s">
        <v>7</v>
      </c>
      <c r="B2" s="8" t="s">
        <v>8</v>
      </c>
      <c r="C2" s="1">
        <f>D2-273.15</f>
        <v>10.03000000000003</v>
      </c>
      <c r="D2" s="2">
        <v>283.18</v>
      </c>
      <c r="E2" s="1">
        <f>F2*10</f>
        <v>76.599999999999994</v>
      </c>
      <c r="F2" s="3">
        <v>7.66</v>
      </c>
      <c r="G2" s="4">
        <f>F2*10^6</f>
        <v>7660000</v>
      </c>
      <c r="H2" s="2">
        <v>283.6488467894726</v>
      </c>
      <c r="I2" s="5">
        <f>F2-10^(-4646.471 +5314653/H2 -2271392000/H2^2 +430306500000/H2^3 -30511740000000/H2^4)</f>
        <v>-1.4213519250461104E-11</v>
      </c>
      <c r="J2" s="5">
        <f>H2-D2</f>
        <v>0.46884678947259317</v>
      </c>
      <c r="K2">
        <f>(H2-D2)/(H2*D2)</f>
        <v>5.8369684623546403E-6</v>
      </c>
      <c r="L2">
        <f>_xlfn.STDEV.S(K2:K5)</f>
        <v>4.629504201161252E-6</v>
      </c>
      <c r="M2">
        <f>AVERAGE(K2:K5)</f>
        <v>1.9647588150421916E-6</v>
      </c>
      <c r="N2">
        <f>100*L2/M2</f>
        <v>235.62709914915624</v>
      </c>
      <c r="O2" s="6">
        <f>LN(F2)</f>
        <v>2.0360119837525001</v>
      </c>
      <c r="P2" s="6">
        <f>1/D2</f>
        <v>3.5313228335334414E-3</v>
      </c>
      <c r="Q2" s="6">
        <f>1/H2</f>
        <v>3.5254858650710869E-3</v>
      </c>
      <c r="R2">
        <f>SLOPE(O2:O5,P2:P5)</f>
        <v>-9306.3313483956044</v>
      </c>
      <c r="S2">
        <f>SLOPE(O2:O5,Q2:Q5)</f>
        <v>-8115.2770137180923</v>
      </c>
      <c r="T2" s="7">
        <f>100*ABS(S2-R2)/ABS(S2)</f>
        <v>14.676693508602968</v>
      </c>
    </row>
    <row r="3" spans="1:26" x14ac:dyDescent="0.25">
      <c r="A3" s="9"/>
      <c r="B3" s="9"/>
      <c r="C3" s="1">
        <f t="shared" ref="C3:C5" si="0">D3-273.15</f>
        <v>9.0400000000000205</v>
      </c>
      <c r="D3" s="2">
        <v>282.19</v>
      </c>
      <c r="E3" s="1">
        <f t="shared" ref="E3:E5" si="1">F3*10</f>
        <v>68.400000000000006</v>
      </c>
      <c r="F3" s="3">
        <v>6.84</v>
      </c>
      <c r="G3" s="4">
        <f t="shared" ref="G3:G5" si="2">F3*10^6</f>
        <v>6840000</v>
      </c>
      <c r="H3" s="2">
        <v>282.61582977425536</v>
      </c>
      <c r="I3" s="5">
        <f t="shared" ref="I3:I5" si="3">F3-10^(-4646.471 +5314653/H3 -2271392000/H3^2 +430306500000/H3^3 -30511740000000/H3^4)</f>
        <v>-2.0541790490824496E-11</v>
      </c>
      <c r="J3" s="5">
        <f t="shared" ref="J3:J5" si="4">H3-D3</f>
        <v>0.42582977425536228</v>
      </c>
      <c r="K3">
        <f t="shared" ref="K3:K5" si="5">(H3-D3)/(H3*D3)</f>
        <v>5.3394671751623122E-6</v>
      </c>
      <c r="O3" s="6">
        <f t="shared" ref="O3:O5" si="6">LN(F3)</f>
        <v>1.922787731634459</v>
      </c>
      <c r="P3" s="6">
        <f t="shared" ref="P3:P5" si="7">1/D3</f>
        <v>3.5437116836174211E-3</v>
      </c>
      <c r="Q3" s="6">
        <f t="shared" ref="Q3:Q5" si="8">1/H3</f>
        <v>3.5383722164422588E-3</v>
      </c>
    </row>
    <row r="4" spans="1:26" x14ac:dyDescent="0.25">
      <c r="A4" s="9"/>
      <c r="B4" s="9"/>
      <c r="C4" s="1">
        <f t="shared" si="0"/>
        <v>7.5400000000000205</v>
      </c>
      <c r="D4" s="2">
        <v>280.69</v>
      </c>
      <c r="E4" s="1">
        <f t="shared" si="1"/>
        <v>56.1</v>
      </c>
      <c r="F4" s="3">
        <v>5.61</v>
      </c>
      <c r="G4" s="4">
        <f t="shared" si="2"/>
        <v>5610000</v>
      </c>
      <c r="H4" s="2">
        <v>280.74952491116335</v>
      </c>
      <c r="I4" s="5">
        <f t="shared" si="3"/>
        <v>-5.4933835258452746E-12</v>
      </c>
      <c r="J4" s="5">
        <f t="shared" si="4"/>
        <v>5.952491116335068E-2</v>
      </c>
      <c r="K4">
        <f t="shared" si="5"/>
        <v>7.5535791686930824E-7</v>
      </c>
      <c r="O4" s="6">
        <f t="shared" si="6"/>
        <v>1.724550719534605</v>
      </c>
      <c r="P4" s="6">
        <f t="shared" si="7"/>
        <v>3.5626491859346611E-3</v>
      </c>
      <c r="Q4" s="6">
        <f t="shared" si="8"/>
        <v>3.5618938280177919E-3</v>
      </c>
    </row>
    <row r="5" spans="1:26" x14ac:dyDescent="0.25">
      <c r="A5" s="9"/>
      <c r="B5" s="9"/>
      <c r="C5" s="1">
        <f t="shared" si="0"/>
        <v>4.4399999999999977</v>
      </c>
      <c r="D5" s="2">
        <v>277.58999999999997</v>
      </c>
      <c r="E5" s="1">
        <f t="shared" si="1"/>
        <v>39.6</v>
      </c>
      <c r="F5" s="3">
        <v>3.96</v>
      </c>
      <c r="G5" s="4">
        <f t="shared" si="2"/>
        <v>3960000</v>
      </c>
      <c r="H5" s="2">
        <v>277.2765230928436</v>
      </c>
      <c r="I5" s="5">
        <f t="shared" si="3"/>
        <v>2.2257529153080213E-10</v>
      </c>
      <c r="J5" s="5">
        <f t="shared" si="4"/>
        <v>-0.313476907156371</v>
      </c>
      <c r="K5">
        <f t="shared" si="5"/>
        <v>-4.0727582942174934E-6</v>
      </c>
      <c r="O5" s="6">
        <f t="shared" si="6"/>
        <v>1.3762440252663892</v>
      </c>
      <c r="P5" s="6">
        <f t="shared" si="7"/>
        <v>3.6024352462264496E-3</v>
      </c>
      <c r="Q5" s="6">
        <f t="shared" si="8"/>
        <v>3.6065080045206668E-3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deahso4_1_gupta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2024-04-06T18:52:06Z</dcterms:created>
  <dcterms:modified xsi:type="dcterms:W3CDTF">2024-04-06T18:58:19Z</dcterms:modified>
</cp:coreProperties>
</file>