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b\Desktop\Débora\BEPE\"/>
    </mc:Choice>
  </mc:AlternateContent>
  <xr:revisionPtr revIDLastSave="0" documentId="8_{4EF6055B-EF30-413C-99E4-AA7978F7DFC9}" xr6:coauthVersionLast="47" xr6:coauthVersionMax="47" xr10:uidLastSave="{00000000-0000-0000-0000-000000000000}"/>
  <bookViews>
    <workbookView xWindow="-120" yWindow="-120" windowWidth="29040" windowHeight="15840" xr2:uid="{BE504F9C-668E-4E84-8F66-FB42BFFC1230}"/>
  </bookViews>
  <sheets>
    <sheet name="bmimac_10_long" sheetId="1" r:id="rId1"/>
    <sheet name="bmimbr_10_xiao" sheetId="5" r:id="rId2"/>
    <sheet name="bmimbr_1_gupta" sheetId="6" r:id="rId3"/>
    <sheet name="bmimch3so4_10_sabil" sheetId="7" r:id="rId4"/>
    <sheet name="bmimcl_10_xiao" sheetId="8" r:id="rId5"/>
    <sheet name="bmimcl_10_sabil" sheetId="9" r:id="rId6"/>
    <sheet name="bmimcl_1_gupta" sheetId="10" r:id="rId7"/>
    <sheet name="bmimhso4_10_sabil" sheetId="11" r:id="rId8"/>
    <sheet name="bmimhso4_1_gupta" sheetId="12" r:id="rId9"/>
    <sheet name="bmimncn2_10_keshavarz" sheetId="13" r:id="rId10"/>
    <sheet name="bmimncn2_10_sabil" sheetId="14" r:id="rId11"/>
    <sheet name="bmimi_10_xiao" sheetId="15" r:id="rId12"/>
    <sheet name="bmimbf4_10_zare" sheetId="16" r:id="rId13"/>
    <sheet name="bmimbf4_10_keshavarz" sheetId="17" r:id="rId14"/>
    <sheet name="bmimbf4_10_xiao" sheetId="18" r:id="rId15"/>
    <sheet name="bmimbf4_15_keshavarz" sheetId="19" r:id="rId16"/>
    <sheet name="bmimbf4_20_keshavarz" sheetId="20" r:id="rId17"/>
    <sheet name="bmimcf3so3_10_sabil" sheetId="21" r:id="rId18"/>
    <sheet name="bmimclo4_10_sabil" sheetId="22" r:id="rId19"/>
    <sheet name="bmimdhp_10_sulaimon" sheetId="2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23" l="1"/>
  <c r="Z6" i="23" s="1"/>
  <c r="Q6" i="23"/>
  <c r="L6" i="23"/>
  <c r="K6" i="23"/>
  <c r="H6" i="23"/>
  <c r="I6" i="23" s="1"/>
  <c r="N6" i="23" s="1"/>
  <c r="O6" i="23" s="1"/>
  <c r="F6" i="23"/>
  <c r="E6" i="23"/>
  <c r="J6" i="23" s="1"/>
  <c r="W5" i="23"/>
  <c r="V5" i="23"/>
  <c r="Z5" i="23" s="1"/>
  <c r="Q5" i="23"/>
  <c r="R5" i="23" s="1"/>
  <c r="S5" i="23" s="1"/>
  <c r="L5" i="23"/>
  <c r="K5" i="23"/>
  <c r="H5" i="23"/>
  <c r="I5" i="23" s="1"/>
  <c r="N5" i="23" s="1"/>
  <c r="O5" i="23" s="1"/>
  <c r="F5" i="23"/>
  <c r="E5" i="23"/>
  <c r="J5" i="23" s="1"/>
  <c r="W4" i="23"/>
  <c r="V4" i="23"/>
  <c r="Z4" i="23" s="1"/>
  <c r="S4" i="23"/>
  <c r="X4" i="23" s="1"/>
  <c r="R4" i="23"/>
  <c r="Q4" i="23"/>
  <c r="N4" i="23"/>
  <c r="O4" i="23" s="1"/>
  <c r="L4" i="23"/>
  <c r="K4" i="23"/>
  <c r="I4" i="23"/>
  <c r="H4" i="23"/>
  <c r="E4" i="23"/>
  <c r="J4" i="23" s="1"/>
  <c r="W3" i="23"/>
  <c r="V3" i="23"/>
  <c r="Z3" i="23" s="1"/>
  <c r="R3" i="23"/>
  <c r="S3" i="23" s="1"/>
  <c r="Q3" i="23"/>
  <c r="M3" i="23"/>
  <c r="L3" i="23"/>
  <c r="K3" i="23"/>
  <c r="I3" i="23"/>
  <c r="N3" i="23" s="1"/>
  <c r="O3" i="23" s="1"/>
  <c r="H3" i="23"/>
  <c r="E3" i="23"/>
  <c r="F3" i="23" s="1"/>
  <c r="V2" i="23"/>
  <c r="Z2" i="23" s="1"/>
  <c r="Q2" i="23"/>
  <c r="L2" i="23"/>
  <c r="K2" i="23"/>
  <c r="H2" i="23"/>
  <c r="I2" i="23" s="1"/>
  <c r="N2" i="23" s="1"/>
  <c r="O2" i="23" s="1"/>
  <c r="F2" i="23"/>
  <c r="E2" i="23"/>
  <c r="J2" i="23" s="1"/>
  <c r="V7" i="22"/>
  <c r="W7" i="22" s="1"/>
  <c r="Q7" i="22"/>
  <c r="M7" i="22"/>
  <c r="L7" i="22"/>
  <c r="K7" i="22"/>
  <c r="J7" i="22"/>
  <c r="I7" i="22"/>
  <c r="N7" i="22" s="1"/>
  <c r="O7" i="22" s="1"/>
  <c r="H7" i="22"/>
  <c r="F7" i="22"/>
  <c r="D7" i="22"/>
  <c r="V6" i="22"/>
  <c r="W6" i="22" s="1"/>
  <c r="Q6" i="22"/>
  <c r="R6" i="22" s="1"/>
  <c r="S6" i="22" s="1"/>
  <c r="M6" i="22"/>
  <c r="L6" i="22"/>
  <c r="K6" i="22"/>
  <c r="J6" i="22"/>
  <c r="H6" i="22"/>
  <c r="I6" i="22" s="1"/>
  <c r="N6" i="22" s="1"/>
  <c r="O6" i="22" s="1"/>
  <c r="F6" i="22"/>
  <c r="D6" i="22"/>
  <c r="W5" i="22"/>
  <c r="V5" i="22"/>
  <c r="Z5" i="22" s="1"/>
  <c r="R5" i="22"/>
  <c r="S5" i="22" s="1"/>
  <c r="Q5" i="22"/>
  <c r="M5" i="22"/>
  <c r="L5" i="22"/>
  <c r="K5" i="22"/>
  <c r="J5" i="22"/>
  <c r="I5" i="22"/>
  <c r="N5" i="22" s="1"/>
  <c r="O5" i="22" s="1"/>
  <c r="H5" i="22"/>
  <c r="F5" i="22"/>
  <c r="D5" i="22"/>
  <c r="V4" i="22"/>
  <c r="Z4" i="22" s="1"/>
  <c r="Q4" i="22"/>
  <c r="M4" i="22"/>
  <c r="L4" i="22"/>
  <c r="K4" i="22"/>
  <c r="J4" i="22"/>
  <c r="H4" i="22"/>
  <c r="I4" i="22" s="1"/>
  <c r="N4" i="22" s="1"/>
  <c r="O4" i="22" s="1"/>
  <c r="F4" i="22"/>
  <c r="D4" i="22"/>
  <c r="W3" i="22"/>
  <c r="R3" i="22" s="1"/>
  <c r="S3" i="22" s="1"/>
  <c r="V3" i="22"/>
  <c r="Z3" i="22" s="1"/>
  <c r="Q3" i="22"/>
  <c r="M3" i="22"/>
  <c r="L3" i="22"/>
  <c r="K3" i="22"/>
  <c r="J3" i="22"/>
  <c r="I3" i="22"/>
  <c r="N3" i="22" s="1"/>
  <c r="O3" i="22" s="1"/>
  <c r="H3" i="22"/>
  <c r="F3" i="22"/>
  <c r="D3" i="22"/>
  <c r="V2" i="22"/>
  <c r="Q2" i="22"/>
  <c r="M2" i="22"/>
  <c r="L2" i="22"/>
  <c r="K2" i="22"/>
  <c r="J2" i="22"/>
  <c r="H2" i="22"/>
  <c r="I2" i="22" s="1"/>
  <c r="N2" i="22" s="1"/>
  <c r="O2" i="22" s="1"/>
  <c r="F2" i="22"/>
  <c r="D2" i="22"/>
  <c r="W7" i="21"/>
  <c r="V7" i="21"/>
  <c r="Z7" i="21" s="1"/>
  <c r="T7" i="21"/>
  <c r="Y7" i="21" s="1"/>
  <c r="R7" i="21"/>
  <c r="S7" i="21" s="1"/>
  <c r="Q7" i="21"/>
  <c r="M7" i="21"/>
  <c r="L7" i="21"/>
  <c r="K7" i="21"/>
  <c r="J7" i="21"/>
  <c r="I7" i="21"/>
  <c r="N7" i="21" s="1"/>
  <c r="O7" i="21" s="1"/>
  <c r="H7" i="21"/>
  <c r="F7" i="21"/>
  <c r="D7" i="21"/>
  <c r="V6" i="21"/>
  <c r="Z6" i="21" s="1"/>
  <c r="Q6" i="21"/>
  <c r="N6" i="21"/>
  <c r="O6" i="21" s="1"/>
  <c r="M6" i="21"/>
  <c r="L6" i="21"/>
  <c r="K6" i="21"/>
  <c r="J6" i="21"/>
  <c r="H6" i="21"/>
  <c r="I6" i="21" s="1"/>
  <c r="F6" i="21"/>
  <c r="D6" i="21"/>
  <c r="W5" i="21"/>
  <c r="R5" i="21" s="1"/>
  <c r="S5" i="21" s="1"/>
  <c r="V5" i="21"/>
  <c r="Z5" i="21" s="1"/>
  <c r="Q5" i="21"/>
  <c r="M5" i="21"/>
  <c r="L5" i="21"/>
  <c r="K5" i="21"/>
  <c r="J5" i="21"/>
  <c r="I5" i="21"/>
  <c r="N5" i="21" s="1"/>
  <c r="O5" i="21" s="1"/>
  <c r="H5" i="21"/>
  <c r="F5" i="21"/>
  <c r="D5" i="21"/>
  <c r="Z4" i="21"/>
  <c r="V4" i="21"/>
  <c r="W4" i="21" s="1"/>
  <c r="Q4" i="21"/>
  <c r="M4" i="21"/>
  <c r="L4" i="21"/>
  <c r="K4" i="21"/>
  <c r="J4" i="21"/>
  <c r="H4" i="21"/>
  <c r="I4" i="21" s="1"/>
  <c r="N4" i="21" s="1"/>
  <c r="O4" i="21" s="1"/>
  <c r="F4" i="21"/>
  <c r="D4" i="21"/>
  <c r="W3" i="21"/>
  <c r="V3" i="21"/>
  <c r="Z3" i="21" s="1"/>
  <c r="T3" i="21"/>
  <c r="Y3" i="21" s="1"/>
  <c r="R3" i="21"/>
  <c r="S3" i="21" s="1"/>
  <c r="Q3" i="21"/>
  <c r="O3" i="21"/>
  <c r="M3" i="21"/>
  <c r="L3" i="21"/>
  <c r="K3" i="21"/>
  <c r="J3" i="21"/>
  <c r="I3" i="21"/>
  <c r="N3" i="21" s="1"/>
  <c r="H3" i="21"/>
  <c r="F3" i="21"/>
  <c r="D3" i="21"/>
  <c r="V2" i="21"/>
  <c r="Z2" i="21" s="1"/>
  <c r="Q2" i="21"/>
  <c r="N2" i="21"/>
  <c r="O2" i="21" s="1"/>
  <c r="M2" i="21"/>
  <c r="L2" i="21"/>
  <c r="K2" i="21"/>
  <c r="J2" i="21"/>
  <c r="H2" i="21"/>
  <c r="I2" i="21" s="1"/>
  <c r="F2" i="21"/>
  <c r="D2" i="21"/>
  <c r="W9" i="20"/>
  <c r="V9" i="20"/>
  <c r="Z9" i="20" s="1"/>
  <c r="R9" i="20"/>
  <c r="S9" i="20" s="1"/>
  <c r="Q9" i="20"/>
  <c r="M9" i="20"/>
  <c r="L9" i="20"/>
  <c r="K9" i="20"/>
  <c r="J9" i="20"/>
  <c r="I9" i="20"/>
  <c r="N9" i="20" s="1"/>
  <c r="O9" i="20" s="1"/>
  <c r="H9" i="20"/>
  <c r="F9" i="20"/>
  <c r="D9" i="20"/>
  <c r="Z8" i="20"/>
  <c r="V8" i="20"/>
  <c r="W8" i="20" s="1"/>
  <c r="Q8" i="20"/>
  <c r="R8" i="20" s="1"/>
  <c r="S8" i="20" s="1"/>
  <c r="M8" i="20"/>
  <c r="L8" i="20"/>
  <c r="K8" i="20"/>
  <c r="J8" i="20"/>
  <c r="H8" i="20"/>
  <c r="I8" i="20" s="1"/>
  <c r="N8" i="20" s="1"/>
  <c r="O8" i="20" s="1"/>
  <c r="F8" i="20"/>
  <c r="D8" i="20"/>
  <c r="W7" i="20"/>
  <c r="V7" i="20"/>
  <c r="Z7" i="20" s="1"/>
  <c r="R7" i="20"/>
  <c r="S7" i="20" s="1"/>
  <c r="X7" i="20" s="1"/>
  <c r="Q7" i="20"/>
  <c r="O7" i="20"/>
  <c r="M7" i="20"/>
  <c r="L7" i="20"/>
  <c r="K7" i="20"/>
  <c r="J7" i="20"/>
  <c r="I7" i="20"/>
  <c r="N7" i="20" s="1"/>
  <c r="H7" i="20"/>
  <c r="F7" i="20"/>
  <c r="D7" i="20"/>
  <c r="V6" i="20"/>
  <c r="Z6" i="20" s="1"/>
  <c r="Q6" i="20"/>
  <c r="M6" i="20"/>
  <c r="L6" i="20"/>
  <c r="K6" i="20"/>
  <c r="J6" i="20"/>
  <c r="H6" i="20"/>
  <c r="I6" i="20" s="1"/>
  <c r="N6" i="20" s="1"/>
  <c r="O6" i="20" s="1"/>
  <c r="F6" i="20"/>
  <c r="D6" i="20"/>
  <c r="W5" i="20"/>
  <c r="V5" i="20"/>
  <c r="Z5" i="20" s="1"/>
  <c r="R5" i="20"/>
  <c r="S5" i="20" s="1"/>
  <c r="Q5" i="20"/>
  <c r="M5" i="20"/>
  <c r="L5" i="20"/>
  <c r="K5" i="20"/>
  <c r="J5" i="20"/>
  <c r="I5" i="20"/>
  <c r="N5" i="20" s="1"/>
  <c r="O5" i="20" s="1"/>
  <c r="H5" i="20"/>
  <c r="F5" i="20"/>
  <c r="D5" i="20"/>
  <c r="V4" i="20"/>
  <c r="W4" i="20" s="1"/>
  <c r="Q4" i="20"/>
  <c r="R4" i="20" s="1"/>
  <c r="S4" i="20" s="1"/>
  <c r="M4" i="20"/>
  <c r="L4" i="20"/>
  <c r="K4" i="20"/>
  <c r="J4" i="20"/>
  <c r="H4" i="20"/>
  <c r="I4" i="20" s="1"/>
  <c r="N4" i="20" s="1"/>
  <c r="O4" i="20" s="1"/>
  <c r="F4" i="20"/>
  <c r="D4" i="20"/>
  <c r="W3" i="20"/>
  <c r="V3" i="20"/>
  <c r="Z3" i="20" s="1"/>
  <c r="Q3" i="20"/>
  <c r="R3" i="20" s="1"/>
  <c r="S3" i="20" s="1"/>
  <c r="O3" i="20"/>
  <c r="M3" i="20"/>
  <c r="L3" i="20"/>
  <c r="K3" i="20"/>
  <c r="J3" i="20"/>
  <c r="I3" i="20"/>
  <c r="N3" i="20" s="1"/>
  <c r="H3" i="20"/>
  <c r="F3" i="20"/>
  <c r="D3" i="20"/>
  <c r="V2" i="20"/>
  <c r="Z2" i="20" s="1"/>
  <c r="Q2" i="20"/>
  <c r="M2" i="20"/>
  <c r="L2" i="20"/>
  <c r="K2" i="20"/>
  <c r="J2" i="20"/>
  <c r="H2" i="20"/>
  <c r="I2" i="20" s="1"/>
  <c r="N2" i="20" s="1"/>
  <c r="O2" i="20" s="1"/>
  <c r="F2" i="20"/>
  <c r="D2" i="20"/>
  <c r="W6" i="19"/>
  <c r="V6" i="19"/>
  <c r="Z6" i="19" s="1"/>
  <c r="R6" i="19"/>
  <c r="S6" i="19" s="1"/>
  <c r="Q6" i="19"/>
  <c r="M6" i="19"/>
  <c r="L6" i="19"/>
  <c r="K6" i="19"/>
  <c r="J6" i="19"/>
  <c r="I6" i="19"/>
  <c r="N6" i="19" s="1"/>
  <c r="O6" i="19" s="1"/>
  <c r="H6" i="19"/>
  <c r="F6" i="19"/>
  <c r="D6" i="19"/>
  <c r="V5" i="19"/>
  <c r="W5" i="19" s="1"/>
  <c r="Q5" i="19"/>
  <c r="R5" i="19" s="1"/>
  <c r="S5" i="19" s="1"/>
  <c r="M5" i="19"/>
  <c r="L5" i="19"/>
  <c r="K5" i="19"/>
  <c r="J5" i="19"/>
  <c r="H5" i="19"/>
  <c r="I5" i="19" s="1"/>
  <c r="N5" i="19" s="1"/>
  <c r="O5" i="19" s="1"/>
  <c r="F5" i="19"/>
  <c r="D5" i="19"/>
  <c r="V4" i="19"/>
  <c r="W4" i="19" s="1"/>
  <c r="Q4" i="19"/>
  <c r="R4" i="19" s="1"/>
  <c r="S4" i="19" s="1"/>
  <c r="X4" i="19" s="1"/>
  <c r="O4" i="19"/>
  <c r="M4" i="19"/>
  <c r="L4" i="19"/>
  <c r="K4" i="19"/>
  <c r="J4" i="19"/>
  <c r="H4" i="19"/>
  <c r="I4" i="19" s="1"/>
  <c r="N4" i="19" s="1"/>
  <c r="F4" i="19"/>
  <c r="D4" i="19"/>
  <c r="V3" i="19"/>
  <c r="Z3" i="19" s="1"/>
  <c r="Q3" i="19"/>
  <c r="N3" i="19"/>
  <c r="O3" i="19" s="1"/>
  <c r="M3" i="19"/>
  <c r="L3" i="19"/>
  <c r="K3" i="19"/>
  <c r="J3" i="19"/>
  <c r="H3" i="19"/>
  <c r="I3" i="19" s="1"/>
  <c r="F3" i="19"/>
  <c r="D3" i="19"/>
  <c r="W2" i="19"/>
  <c r="R2" i="19" s="1"/>
  <c r="S2" i="19" s="1"/>
  <c r="V2" i="19"/>
  <c r="Z2" i="19" s="1"/>
  <c r="Q2" i="19"/>
  <c r="M2" i="19"/>
  <c r="L2" i="19"/>
  <c r="K2" i="19"/>
  <c r="J2" i="19"/>
  <c r="I2" i="19"/>
  <c r="N2" i="19" s="1"/>
  <c r="O2" i="19" s="1"/>
  <c r="H2" i="19"/>
  <c r="F2" i="19"/>
  <c r="D2" i="19"/>
  <c r="Z6" i="18"/>
  <c r="V6" i="18"/>
  <c r="W6" i="18" s="1"/>
  <c r="Q6" i="18"/>
  <c r="L6" i="18"/>
  <c r="K6" i="18"/>
  <c r="H6" i="18"/>
  <c r="I6" i="18" s="1"/>
  <c r="N6" i="18" s="1"/>
  <c r="O6" i="18" s="1"/>
  <c r="F6" i="18"/>
  <c r="E6" i="18"/>
  <c r="J6" i="18" s="1"/>
  <c r="V5" i="18"/>
  <c r="W5" i="18" s="1"/>
  <c r="Q5" i="18"/>
  <c r="R5" i="18" s="1"/>
  <c r="S5" i="18" s="1"/>
  <c r="O5" i="18"/>
  <c r="L5" i="18"/>
  <c r="K5" i="18"/>
  <c r="H5" i="18"/>
  <c r="I5" i="18" s="1"/>
  <c r="N5" i="18" s="1"/>
  <c r="F5" i="18"/>
  <c r="E5" i="18"/>
  <c r="W4" i="18"/>
  <c r="V4" i="18"/>
  <c r="Z4" i="18" s="1"/>
  <c r="R4" i="18"/>
  <c r="S4" i="18" s="1"/>
  <c r="Q4" i="18"/>
  <c r="M4" i="18"/>
  <c r="L4" i="18"/>
  <c r="K4" i="18"/>
  <c r="I4" i="18"/>
  <c r="N4" i="18" s="1"/>
  <c r="O4" i="18" s="1"/>
  <c r="H4" i="18"/>
  <c r="E4" i="18"/>
  <c r="F4" i="18" s="1"/>
  <c r="Z3" i="18"/>
  <c r="V3" i="18"/>
  <c r="W3" i="18" s="1"/>
  <c r="Q3" i="18"/>
  <c r="M3" i="18"/>
  <c r="L3" i="18"/>
  <c r="K3" i="18"/>
  <c r="H3" i="18"/>
  <c r="I3" i="18" s="1"/>
  <c r="N3" i="18" s="1"/>
  <c r="O3" i="18" s="1"/>
  <c r="F3" i="18"/>
  <c r="E3" i="18"/>
  <c r="J3" i="18" s="1"/>
  <c r="V2" i="18"/>
  <c r="W2" i="18" s="1"/>
  <c r="Q2" i="18"/>
  <c r="R2" i="18" s="1"/>
  <c r="S2" i="18" s="1"/>
  <c r="L2" i="18"/>
  <c r="K2" i="18"/>
  <c r="H2" i="18"/>
  <c r="I2" i="18" s="1"/>
  <c r="N2" i="18" s="1"/>
  <c r="O2" i="18" s="1"/>
  <c r="F2" i="18"/>
  <c r="E2" i="18"/>
  <c r="J2" i="18" s="1"/>
  <c r="V8" i="17"/>
  <c r="W8" i="17" s="1"/>
  <c r="Q8" i="17"/>
  <c r="N8" i="17"/>
  <c r="O8" i="17" s="1"/>
  <c r="M8" i="17"/>
  <c r="L8" i="17"/>
  <c r="K8" i="17"/>
  <c r="J8" i="17"/>
  <c r="I8" i="17"/>
  <c r="H8" i="17"/>
  <c r="F8" i="17"/>
  <c r="D8" i="17"/>
  <c r="W7" i="17"/>
  <c r="R7" i="17" s="1"/>
  <c r="S7" i="17" s="1"/>
  <c r="V7" i="17"/>
  <c r="Z7" i="17" s="1"/>
  <c r="Q7" i="17"/>
  <c r="M7" i="17"/>
  <c r="L7" i="17"/>
  <c r="K7" i="17"/>
  <c r="J7" i="17"/>
  <c r="I7" i="17"/>
  <c r="N7" i="17" s="1"/>
  <c r="O7" i="17" s="1"/>
  <c r="H7" i="17"/>
  <c r="F7" i="17"/>
  <c r="D7" i="17"/>
  <c r="Z6" i="17"/>
  <c r="V6" i="17"/>
  <c r="W6" i="17" s="1"/>
  <c r="Q6" i="17"/>
  <c r="M6" i="17"/>
  <c r="L6" i="17"/>
  <c r="K6" i="17"/>
  <c r="J6" i="17"/>
  <c r="H6" i="17"/>
  <c r="I6" i="17" s="1"/>
  <c r="N6" i="17" s="1"/>
  <c r="O6" i="17" s="1"/>
  <c r="F6" i="17"/>
  <c r="D6" i="17"/>
  <c r="V5" i="17"/>
  <c r="W5" i="17" s="1"/>
  <c r="T5" i="17"/>
  <c r="Y5" i="17" s="1"/>
  <c r="Q5" i="17"/>
  <c r="R5" i="17" s="1"/>
  <c r="S5" i="17" s="1"/>
  <c r="X5" i="17" s="1"/>
  <c r="M5" i="17"/>
  <c r="L5" i="17"/>
  <c r="K5" i="17"/>
  <c r="J5" i="17"/>
  <c r="H5" i="17"/>
  <c r="I5" i="17" s="1"/>
  <c r="N5" i="17" s="1"/>
  <c r="O5" i="17" s="1"/>
  <c r="F5" i="17"/>
  <c r="D5" i="17"/>
  <c r="V4" i="17"/>
  <c r="W4" i="17" s="1"/>
  <c r="S4" i="17"/>
  <c r="Q4" i="17"/>
  <c r="R4" i="17" s="1"/>
  <c r="M4" i="17"/>
  <c r="L4" i="17"/>
  <c r="K4" i="17"/>
  <c r="J4" i="17"/>
  <c r="H4" i="17"/>
  <c r="I4" i="17" s="1"/>
  <c r="N4" i="17" s="1"/>
  <c r="O4" i="17" s="1"/>
  <c r="F4" i="17"/>
  <c r="D4" i="17"/>
  <c r="W3" i="17"/>
  <c r="V3" i="17"/>
  <c r="Z3" i="17" s="1"/>
  <c r="R3" i="17"/>
  <c r="S3" i="17" s="1"/>
  <c r="Q3" i="17"/>
  <c r="M3" i="17"/>
  <c r="L3" i="17"/>
  <c r="K3" i="17"/>
  <c r="J3" i="17"/>
  <c r="I3" i="17"/>
  <c r="N3" i="17" s="1"/>
  <c r="O3" i="17" s="1"/>
  <c r="H3" i="17"/>
  <c r="F3" i="17"/>
  <c r="D3" i="17"/>
  <c r="Z2" i="17"/>
  <c r="V2" i="17"/>
  <c r="W2" i="17" s="1"/>
  <c r="Q2" i="17"/>
  <c r="R2" i="17" s="1"/>
  <c r="S2" i="17" s="1"/>
  <c r="M2" i="17"/>
  <c r="L2" i="17"/>
  <c r="K2" i="17"/>
  <c r="J2" i="17"/>
  <c r="H2" i="17"/>
  <c r="I2" i="17" s="1"/>
  <c r="N2" i="17" s="1"/>
  <c r="O2" i="17" s="1"/>
  <c r="F2" i="17"/>
  <c r="D2" i="17"/>
  <c r="Y5" i="16"/>
  <c r="V5" i="16"/>
  <c r="W5" i="16" s="1"/>
  <c r="R5" i="16" s="1"/>
  <c r="S5" i="16" s="1"/>
  <c r="T5" i="16" s="1"/>
  <c r="Q5" i="16"/>
  <c r="O5" i="16"/>
  <c r="M5" i="16"/>
  <c r="L5" i="16"/>
  <c r="K5" i="16"/>
  <c r="J5" i="16"/>
  <c r="I5" i="16"/>
  <c r="N5" i="16" s="1"/>
  <c r="H5" i="16"/>
  <c r="F5" i="16"/>
  <c r="W4" i="16"/>
  <c r="R4" i="16" s="1"/>
  <c r="S4" i="16" s="1"/>
  <c r="V4" i="16"/>
  <c r="Z4" i="16" s="1"/>
  <c r="Q4" i="16"/>
  <c r="M4" i="16"/>
  <c r="L4" i="16"/>
  <c r="K4" i="16"/>
  <c r="J4" i="16"/>
  <c r="I4" i="16"/>
  <c r="N4" i="16" s="1"/>
  <c r="O4" i="16" s="1"/>
  <c r="H4" i="16"/>
  <c r="F4" i="16"/>
  <c r="W3" i="16"/>
  <c r="V3" i="16"/>
  <c r="Z3" i="16" s="1"/>
  <c r="T3" i="16"/>
  <c r="Y3" i="16" s="1"/>
  <c r="R3" i="16"/>
  <c r="S3" i="16" s="1"/>
  <c r="Q3" i="16"/>
  <c r="O3" i="16"/>
  <c r="M3" i="16"/>
  <c r="L3" i="16"/>
  <c r="K3" i="16"/>
  <c r="J3" i="16"/>
  <c r="I3" i="16"/>
  <c r="N3" i="16" s="1"/>
  <c r="H3" i="16"/>
  <c r="F3" i="16"/>
  <c r="W2" i="16"/>
  <c r="R2" i="16" s="1"/>
  <c r="S2" i="16" s="1"/>
  <c r="V2" i="16"/>
  <c r="Z2" i="16" s="1"/>
  <c r="Q2" i="16"/>
  <c r="M2" i="16"/>
  <c r="L2" i="16"/>
  <c r="K2" i="16"/>
  <c r="J2" i="16"/>
  <c r="I2" i="16"/>
  <c r="N2" i="16" s="1"/>
  <c r="O2" i="16" s="1"/>
  <c r="H2" i="16"/>
  <c r="F2" i="16"/>
  <c r="V4" i="15"/>
  <c r="W4" i="15" s="1"/>
  <c r="Q4" i="15"/>
  <c r="O4" i="15"/>
  <c r="L4" i="15"/>
  <c r="K4" i="15"/>
  <c r="H4" i="15"/>
  <c r="I4" i="15" s="1"/>
  <c r="N4" i="15" s="1"/>
  <c r="F4" i="15"/>
  <c r="E4" i="15"/>
  <c r="J4" i="15" s="1"/>
  <c r="V3" i="15"/>
  <c r="W3" i="15" s="1"/>
  <c r="S3" i="15"/>
  <c r="Q3" i="15"/>
  <c r="R3" i="15" s="1"/>
  <c r="L3" i="15"/>
  <c r="K3" i="15"/>
  <c r="J3" i="15"/>
  <c r="H3" i="15"/>
  <c r="I3" i="15" s="1"/>
  <c r="N3" i="15" s="1"/>
  <c r="O3" i="15" s="1"/>
  <c r="E3" i="15"/>
  <c r="W2" i="15"/>
  <c r="R2" i="15" s="1"/>
  <c r="S2" i="15" s="1"/>
  <c r="V2" i="15"/>
  <c r="Z2" i="15" s="1"/>
  <c r="Q2" i="15"/>
  <c r="M2" i="15"/>
  <c r="L2" i="15"/>
  <c r="K2" i="15"/>
  <c r="I2" i="15"/>
  <c r="N2" i="15" s="1"/>
  <c r="O2" i="15" s="1"/>
  <c r="H2" i="15"/>
  <c r="E2" i="15"/>
  <c r="F2" i="15" s="1"/>
  <c r="Z7" i="14"/>
  <c r="V7" i="14"/>
  <c r="W7" i="14" s="1"/>
  <c r="Q7" i="14"/>
  <c r="R7" i="14" s="1"/>
  <c r="S7" i="14" s="1"/>
  <c r="M7" i="14"/>
  <c r="L7" i="14"/>
  <c r="K7" i="14"/>
  <c r="J7" i="14"/>
  <c r="H7" i="14"/>
  <c r="I7" i="14" s="1"/>
  <c r="N7" i="14" s="1"/>
  <c r="O7" i="14" s="1"/>
  <c r="F7" i="14"/>
  <c r="D7" i="14"/>
  <c r="V6" i="14"/>
  <c r="W6" i="14" s="1"/>
  <c r="Q6" i="14"/>
  <c r="O6" i="14"/>
  <c r="M6" i="14"/>
  <c r="L6" i="14"/>
  <c r="K6" i="14"/>
  <c r="J6" i="14"/>
  <c r="H6" i="14"/>
  <c r="I6" i="14" s="1"/>
  <c r="N6" i="14" s="1"/>
  <c r="F6" i="14"/>
  <c r="D6" i="14"/>
  <c r="V5" i="14"/>
  <c r="W5" i="14" s="1"/>
  <c r="Q5" i="14"/>
  <c r="N5" i="14"/>
  <c r="O5" i="14" s="1"/>
  <c r="M5" i="14"/>
  <c r="L5" i="14"/>
  <c r="K5" i="14"/>
  <c r="J5" i="14"/>
  <c r="I5" i="14"/>
  <c r="H5" i="14"/>
  <c r="F5" i="14"/>
  <c r="D5" i="14"/>
  <c r="W4" i="14"/>
  <c r="R4" i="14" s="1"/>
  <c r="S4" i="14" s="1"/>
  <c r="V4" i="14"/>
  <c r="Z4" i="14" s="1"/>
  <c r="Q4" i="14"/>
  <c r="M4" i="14"/>
  <c r="L4" i="14"/>
  <c r="K4" i="14"/>
  <c r="J4" i="14"/>
  <c r="I4" i="14"/>
  <c r="N4" i="14" s="1"/>
  <c r="O4" i="14" s="1"/>
  <c r="H4" i="14"/>
  <c r="F4" i="14"/>
  <c r="D4" i="14"/>
  <c r="Z3" i="14"/>
  <c r="V3" i="14"/>
  <c r="W3" i="14" s="1"/>
  <c r="Q3" i="14"/>
  <c r="M3" i="14"/>
  <c r="L3" i="14"/>
  <c r="K3" i="14"/>
  <c r="J3" i="14"/>
  <c r="H3" i="14"/>
  <c r="I3" i="14" s="1"/>
  <c r="N3" i="14" s="1"/>
  <c r="O3" i="14" s="1"/>
  <c r="F3" i="14"/>
  <c r="D3" i="14"/>
  <c r="V2" i="14"/>
  <c r="W2" i="14" s="1"/>
  <c r="Q2" i="14"/>
  <c r="M2" i="14"/>
  <c r="L2" i="14"/>
  <c r="K2" i="14"/>
  <c r="J2" i="14"/>
  <c r="H2" i="14"/>
  <c r="I2" i="14" s="1"/>
  <c r="N2" i="14" s="1"/>
  <c r="O2" i="14" s="1"/>
  <c r="F2" i="14"/>
  <c r="D2" i="14"/>
  <c r="V8" i="13"/>
  <c r="Q8" i="13"/>
  <c r="O8" i="13"/>
  <c r="N8" i="13"/>
  <c r="M8" i="13"/>
  <c r="L8" i="13"/>
  <c r="K8" i="13"/>
  <c r="J8" i="13"/>
  <c r="I8" i="13"/>
  <c r="H8" i="13"/>
  <c r="F8" i="13"/>
  <c r="D8" i="13"/>
  <c r="W7" i="13"/>
  <c r="V7" i="13"/>
  <c r="Z7" i="13" s="1"/>
  <c r="S7" i="13"/>
  <c r="R7" i="13"/>
  <c r="Q7" i="13"/>
  <c r="N7" i="13"/>
  <c r="O7" i="13" s="1"/>
  <c r="M7" i="13"/>
  <c r="L7" i="13"/>
  <c r="K7" i="13"/>
  <c r="J7" i="13"/>
  <c r="I7" i="13"/>
  <c r="H7" i="13"/>
  <c r="F7" i="13"/>
  <c r="D7" i="13"/>
  <c r="W6" i="13"/>
  <c r="V6" i="13"/>
  <c r="Z6" i="13" s="1"/>
  <c r="R6" i="13"/>
  <c r="S6" i="13" s="1"/>
  <c r="Q6" i="13"/>
  <c r="M6" i="13"/>
  <c r="L6" i="13"/>
  <c r="K6" i="13"/>
  <c r="J6" i="13"/>
  <c r="I6" i="13"/>
  <c r="N6" i="13" s="1"/>
  <c r="O6" i="13" s="1"/>
  <c r="H6" i="13"/>
  <c r="F6" i="13"/>
  <c r="D6" i="13"/>
  <c r="Z5" i="13"/>
  <c r="V5" i="13"/>
  <c r="W5" i="13" s="1"/>
  <c r="Q5" i="13"/>
  <c r="R5" i="13" s="1"/>
  <c r="S5" i="13" s="1"/>
  <c r="M5" i="13"/>
  <c r="L5" i="13"/>
  <c r="K5" i="13"/>
  <c r="J5" i="13"/>
  <c r="H5" i="13"/>
  <c r="I5" i="13" s="1"/>
  <c r="N5" i="13" s="1"/>
  <c r="O5" i="13" s="1"/>
  <c r="F5" i="13"/>
  <c r="D5" i="13"/>
  <c r="V4" i="13"/>
  <c r="W4" i="13" s="1"/>
  <c r="Q4" i="13"/>
  <c r="O4" i="13"/>
  <c r="M4" i="13"/>
  <c r="L4" i="13"/>
  <c r="K4" i="13"/>
  <c r="J4" i="13"/>
  <c r="H4" i="13"/>
  <c r="I4" i="13" s="1"/>
  <c r="N4" i="13" s="1"/>
  <c r="F4" i="13"/>
  <c r="D4" i="13"/>
  <c r="X3" i="13"/>
  <c r="W3" i="13"/>
  <c r="V3" i="13"/>
  <c r="Z3" i="13" s="1"/>
  <c r="S3" i="13"/>
  <c r="T3" i="13" s="1"/>
  <c r="R3" i="13"/>
  <c r="Q3" i="13"/>
  <c r="N3" i="13"/>
  <c r="O3" i="13" s="1"/>
  <c r="M3" i="13"/>
  <c r="L3" i="13"/>
  <c r="K3" i="13"/>
  <c r="J3" i="13"/>
  <c r="I3" i="13"/>
  <c r="H3" i="13"/>
  <c r="F3" i="13"/>
  <c r="D3" i="13"/>
  <c r="W2" i="13"/>
  <c r="V2" i="13"/>
  <c r="Z2" i="13" s="1"/>
  <c r="R2" i="13"/>
  <c r="S2" i="13" s="1"/>
  <c r="Q2" i="13"/>
  <c r="M2" i="13"/>
  <c r="L2" i="13"/>
  <c r="K2" i="13"/>
  <c r="J2" i="13"/>
  <c r="I2" i="13"/>
  <c r="N2" i="13" s="1"/>
  <c r="O2" i="13" s="1"/>
  <c r="H2" i="13"/>
  <c r="F2" i="13"/>
  <c r="D2" i="13"/>
  <c r="V5" i="12"/>
  <c r="Q5" i="12"/>
  <c r="M5" i="12"/>
  <c r="L5" i="12"/>
  <c r="K5" i="12"/>
  <c r="J5" i="12"/>
  <c r="H5" i="12"/>
  <c r="I5" i="12" s="1"/>
  <c r="N5" i="12" s="1"/>
  <c r="O5" i="12" s="1"/>
  <c r="F5" i="12"/>
  <c r="D5" i="12"/>
  <c r="V4" i="12"/>
  <c r="W4" i="12" s="1"/>
  <c r="Q4" i="12"/>
  <c r="R4" i="12" s="1"/>
  <c r="S4" i="12" s="1"/>
  <c r="M4" i="12"/>
  <c r="L4" i="12"/>
  <c r="K4" i="12"/>
  <c r="J4" i="12"/>
  <c r="H4" i="12"/>
  <c r="I4" i="12" s="1"/>
  <c r="N4" i="12" s="1"/>
  <c r="O4" i="12" s="1"/>
  <c r="F4" i="12"/>
  <c r="D4" i="12"/>
  <c r="X3" i="12"/>
  <c r="W3" i="12"/>
  <c r="V3" i="12"/>
  <c r="Z3" i="12" s="1"/>
  <c r="S3" i="12"/>
  <c r="T3" i="12" s="1"/>
  <c r="Y3" i="12" s="1"/>
  <c r="R3" i="12"/>
  <c r="Q3" i="12"/>
  <c r="M3" i="12"/>
  <c r="L3" i="12"/>
  <c r="K3" i="12"/>
  <c r="J3" i="12"/>
  <c r="H3" i="12"/>
  <c r="I3" i="12" s="1"/>
  <c r="N3" i="12" s="1"/>
  <c r="O3" i="12" s="1"/>
  <c r="F3" i="12"/>
  <c r="D3" i="12"/>
  <c r="W2" i="12"/>
  <c r="R2" i="12" s="1"/>
  <c r="S2" i="12" s="1"/>
  <c r="X2" i="12" s="1"/>
  <c r="V2" i="12"/>
  <c r="Z2" i="12" s="1"/>
  <c r="Q2" i="12"/>
  <c r="O2" i="12"/>
  <c r="M2" i="12"/>
  <c r="L2" i="12"/>
  <c r="K2" i="12"/>
  <c r="J2" i="12"/>
  <c r="I2" i="12"/>
  <c r="N2" i="12" s="1"/>
  <c r="H2" i="12"/>
  <c r="F2" i="12"/>
  <c r="D2" i="12"/>
  <c r="V7" i="11"/>
  <c r="W7" i="11" s="1"/>
  <c r="Q7" i="11"/>
  <c r="R7" i="11" s="1"/>
  <c r="S7" i="11" s="1"/>
  <c r="M7" i="11"/>
  <c r="L7" i="11"/>
  <c r="K7" i="11"/>
  <c r="J7" i="11"/>
  <c r="H7" i="11"/>
  <c r="I7" i="11" s="1"/>
  <c r="N7" i="11" s="1"/>
  <c r="O7" i="11" s="1"/>
  <c r="F7" i="11"/>
  <c r="D7" i="11"/>
  <c r="W6" i="11"/>
  <c r="R6" i="11" s="1"/>
  <c r="S6" i="11" s="1"/>
  <c r="X6" i="11" s="1"/>
  <c r="V6" i="11"/>
  <c r="Z6" i="11" s="1"/>
  <c r="Q6" i="11"/>
  <c r="O6" i="11"/>
  <c r="M6" i="11"/>
  <c r="L6" i="11"/>
  <c r="K6" i="11"/>
  <c r="J6" i="11"/>
  <c r="I6" i="11"/>
  <c r="N6" i="11" s="1"/>
  <c r="H6" i="11"/>
  <c r="F6" i="11"/>
  <c r="D6" i="11"/>
  <c r="Z5" i="11"/>
  <c r="V5" i="11"/>
  <c r="W5" i="11" s="1"/>
  <c r="Q5" i="11"/>
  <c r="R5" i="11" s="1"/>
  <c r="S5" i="11" s="1"/>
  <c r="M5" i="11"/>
  <c r="L5" i="11"/>
  <c r="K5" i="11"/>
  <c r="J5" i="11"/>
  <c r="H5" i="11"/>
  <c r="I5" i="11" s="1"/>
  <c r="N5" i="11" s="1"/>
  <c r="O5" i="11" s="1"/>
  <c r="F5" i="11"/>
  <c r="D5" i="11"/>
  <c r="W4" i="11"/>
  <c r="R4" i="11" s="1"/>
  <c r="S4" i="11" s="1"/>
  <c r="X4" i="11" s="1"/>
  <c r="V4" i="11"/>
  <c r="Z4" i="11" s="1"/>
  <c r="Q4" i="11"/>
  <c r="O4" i="11"/>
  <c r="M4" i="11"/>
  <c r="L4" i="11"/>
  <c r="K4" i="11"/>
  <c r="J4" i="11"/>
  <c r="I4" i="11"/>
  <c r="N4" i="11" s="1"/>
  <c r="H4" i="11"/>
  <c r="F4" i="11"/>
  <c r="D4" i="11"/>
  <c r="Z3" i="11"/>
  <c r="V3" i="11"/>
  <c r="W3" i="11" s="1"/>
  <c r="Q3" i="11"/>
  <c r="R3" i="11" s="1"/>
  <c r="S3" i="11" s="1"/>
  <c r="M3" i="11"/>
  <c r="L3" i="11"/>
  <c r="K3" i="11"/>
  <c r="J3" i="11"/>
  <c r="H3" i="11"/>
  <c r="I3" i="11" s="1"/>
  <c r="N3" i="11" s="1"/>
  <c r="O3" i="11" s="1"/>
  <c r="F3" i="11"/>
  <c r="D3" i="11"/>
  <c r="W2" i="11"/>
  <c r="R2" i="11" s="1"/>
  <c r="S2" i="11" s="1"/>
  <c r="X2" i="11" s="1"/>
  <c r="V2" i="11"/>
  <c r="Z2" i="11" s="1"/>
  <c r="Q2" i="11"/>
  <c r="O2" i="11"/>
  <c r="M2" i="11"/>
  <c r="L2" i="11"/>
  <c r="K2" i="11"/>
  <c r="J2" i="11"/>
  <c r="I2" i="11"/>
  <c r="N2" i="11" s="1"/>
  <c r="H2" i="11"/>
  <c r="F2" i="11"/>
  <c r="D2" i="11"/>
  <c r="Z5" i="10"/>
  <c r="V5" i="10"/>
  <c r="W5" i="10" s="1"/>
  <c r="Q5" i="10"/>
  <c r="R5" i="10" s="1"/>
  <c r="S5" i="10" s="1"/>
  <c r="M5" i="10"/>
  <c r="L5" i="10"/>
  <c r="K5" i="10"/>
  <c r="J5" i="10"/>
  <c r="H5" i="10"/>
  <c r="I5" i="10" s="1"/>
  <c r="N5" i="10" s="1"/>
  <c r="O5" i="10" s="1"/>
  <c r="F5" i="10"/>
  <c r="D5" i="10"/>
  <c r="W4" i="10"/>
  <c r="R4" i="10" s="1"/>
  <c r="S4" i="10" s="1"/>
  <c r="X4" i="10" s="1"/>
  <c r="V4" i="10"/>
  <c r="Z4" i="10" s="1"/>
  <c r="Q4" i="10"/>
  <c r="O4" i="10"/>
  <c r="M4" i="10"/>
  <c r="L4" i="10"/>
  <c r="K4" i="10"/>
  <c r="J4" i="10"/>
  <c r="I4" i="10"/>
  <c r="N4" i="10" s="1"/>
  <c r="H4" i="10"/>
  <c r="F4" i="10"/>
  <c r="D4" i="10"/>
  <c r="Z3" i="10"/>
  <c r="V3" i="10"/>
  <c r="W3" i="10" s="1"/>
  <c r="Q3" i="10"/>
  <c r="R3" i="10" s="1"/>
  <c r="S3" i="10" s="1"/>
  <c r="M3" i="10"/>
  <c r="L3" i="10"/>
  <c r="K3" i="10"/>
  <c r="J3" i="10"/>
  <c r="H3" i="10"/>
  <c r="I3" i="10" s="1"/>
  <c r="N3" i="10" s="1"/>
  <c r="O3" i="10" s="1"/>
  <c r="F3" i="10"/>
  <c r="D3" i="10"/>
  <c r="W2" i="10"/>
  <c r="R2" i="10" s="1"/>
  <c r="S2" i="10" s="1"/>
  <c r="X2" i="10" s="1"/>
  <c r="V2" i="10"/>
  <c r="Z2" i="10" s="1"/>
  <c r="Q2" i="10"/>
  <c r="O2" i="10"/>
  <c r="M2" i="10"/>
  <c r="L2" i="10"/>
  <c r="K2" i="10"/>
  <c r="J2" i="10"/>
  <c r="I2" i="10"/>
  <c r="N2" i="10" s="1"/>
  <c r="H2" i="10"/>
  <c r="F2" i="10"/>
  <c r="D2" i="10"/>
  <c r="Z7" i="9"/>
  <c r="V7" i="9"/>
  <c r="W7" i="9" s="1"/>
  <c r="Q7" i="9"/>
  <c r="R7" i="9" s="1"/>
  <c r="S7" i="9" s="1"/>
  <c r="N7" i="9"/>
  <c r="O7" i="9" s="1"/>
  <c r="M7" i="9"/>
  <c r="L7" i="9"/>
  <c r="K7" i="9"/>
  <c r="J7" i="9"/>
  <c r="I7" i="9"/>
  <c r="F7" i="9"/>
  <c r="D7" i="9"/>
  <c r="V6" i="9"/>
  <c r="Q6" i="9"/>
  <c r="N6" i="9"/>
  <c r="O6" i="9" s="1"/>
  <c r="M6" i="9"/>
  <c r="L6" i="9"/>
  <c r="K6" i="9"/>
  <c r="J6" i="9"/>
  <c r="I6" i="9"/>
  <c r="F6" i="9"/>
  <c r="D6" i="9"/>
  <c r="V5" i="9"/>
  <c r="W5" i="9" s="1"/>
  <c r="Q5" i="9"/>
  <c r="R5" i="9" s="1"/>
  <c r="S5" i="9" s="1"/>
  <c r="T5" i="9" s="1"/>
  <c r="Y5" i="9" s="1"/>
  <c r="N5" i="9"/>
  <c r="O5" i="9" s="1"/>
  <c r="M5" i="9"/>
  <c r="L5" i="9"/>
  <c r="K5" i="9"/>
  <c r="J5" i="9"/>
  <c r="I5" i="9"/>
  <c r="F5" i="9"/>
  <c r="D5" i="9"/>
  <c r="Z4" i="9"/>
  <c r="V4" i="9"/>
  <c r="W4" i="9" s="1"/>
  <c r="S4" i="9"/>
  <c r="T4" i="9" s="1"/>
  <c r="Y4" i="9" s="1"/>
  <c r="Q4" i="9"/>
  <c r="R4" i="9" s="1"/>
  <c r="N4" i="9"/>
  <c r="O4" i="9" s="1"/>
  <c r="M4" i="9"/>
  <c r="L4" i="9"/>
  <c r="K4" i="9"/>
  <c r="J4" i="9"/>
  <c r="I4" i="9"/>
  <c r="F4" i="9"/>
  <c r="D4" i="9"/>
  <c r="V3" i="9"/>
  <c r="W3" i="9" s="1"/>
  <c r="Q3" i="9"/>
  <c r="N3" i="9"/>
  <c r="O3" i="9" s="1"/>
  <c r="M3" i="9"/>
  <c r="L3" i="9"/>
  <c r="K3" i="9"/>
  <c r="J3" i="9"/>
  <c r="I3" i="9"/>
  <c r="F3" i="9"/>
  <c r="D3" i="9"/>
  <c r="V2" i="9"/>
  <c r="Q2" i="9"/>
  <c r="N2" i="9"/>
  <c r="O2" i="9" s="1"/>
  <c r="M2" i="9"/>
  <c r="L2" i="9"/>
  <c r="K2" i="9"/>
  <c r="J2" i="9"/>
  <c r="I2" i="9"/>
  <c r="F2" i="9"/>
  <c r="D2" i="9"/>
  <c r="V4" i="8"/>
  <c r="W4" i="8" s="1"/>
  <c r="Q4" i="8"/>
  <c r="N4" i="8"/>
  <c r="O4" i="8" s="1"/>
  <c r="L4" i="8"/>
  <c r="K4" i="8"/>
  <c r="J4" i="8"/>
  <c r="I4" i="8"/>
  <c r="F4" i="8"/>
  <c r="E4" i="8"/>
  <c r="M4" i="8" s="1"/>
  <c r="V3" i="8"/>
  <c r="W3" i="8" s="1"/>
  <c r="R3" i="8"/>
  <c r="S3" i="8" s="1"/>
  <c r="T3" i="8" s="1"/>
  <c r="Q3" i="8"/>
  <c r="L3" i="8"/>
  <c r="K3" i="8"/>
  <c r="I3" i="8"/>
  <c r="N3" i="8" s="1"/>
  <c r="O3" i="8" s="1"/>
  <c r="E3" i="8"/>
  <c r="J3" i="8" s="1"/>
  <c r="W2" i="8"/>
  <c r="V2" i="8"/>
  <c r="Z2" i="8" s="1"/>
  <c r="R2" i="8"/>
  <c r="S2" i="8" s="1"/>
  <c r="Q2" i="8"/>
  <c r="L2" i="8"/>
  <c r="K2" i="8"/>
  <c r="I2" i="8"/>
  <c r="N2" i="8" s="1"/>
  <c r="O2" i="8" s="1"/>
  <c r="E2" i="8"/>
  <c r="F2" i="8" s="1"/>
  <c r="V7" i="7"/>
  <c r="Z7" i="7" s="1"/>
  <c r="Q7" i="7"/>
  <c r="O7" i="7"/>
  <c r="M7" i="7"/>
  <c r="L7" i="7"/>
  <c r="K7" i="7"/>
  <c r="J7" i="7"/>
  <c r="I7" i="7"/>
  <c r="N7" i="7" s="1"/>
  <c r="F7" i="7"/>
  <c r="D7" i="7"/>
  <c r="W6" i="7"/>
  <c r="V6" i="7"/>
  <c r="Z6" i="7" s="1"/>
  <c r="T6" i="7"/>
  <c r="S6" i="7"/>
  <c r="X6" i="7" s="1"/>
  <c r="R6" i="7"/>
  <c r="Q6" i="7"/>
  <c r="O6" i="7"/>
  <c r="Y6" i="7" s="1"/>
  <c r="N6" i="7"/>
  <c r="M6" i="7"/>
  <c r="L6" i="7"/>
  <c r="K6" i="7"/>
  <c r="J6" i="7"/>
  <c r="I6" i="7"/>
  <c r="F6" i="7"/>
  <c r="D6" i="7"/>
  <c r="V5" i="7"/>
  <c r="Z5" i="7" s="1"/>
  <c r="Q5" i="7"/>
  <c r="O5" i="7"/>
  <c r="M5" i="7"/>
  <c r="L5" i="7"/>
  <c r="K5" i="7"/>
  <c r="J5" i="7"/>
  <c r="I5" i="7"/>
  <c r="N5" i="7" s="1"/>
  <c r="F5" i="7"/>
  <c r="D5" i="7"/>
  <c r="W4" i="7"/>
  <c r="V4" i="7"/>
  <c r="Z4" i="7" s="1"/>
  <c r="T4" i="7"/>
  <c r="Y4" i="7" s="1"/>
  <c r="S4" i="7"/>
  <c r="X4" i="7" s="1"/>
  <c r="R4" i="7"/>
  <c r="Q4" i="7"/>
  <c r="O4" i="7"/>
  <c r="N4" i="7"/>
  <c r="M4" i="7"/>
  <c r="L4" i="7"/>
  <c r="K4" i="7"/>
  <c r="J4" i="7"/>
  <c r="I4" i="7"/>
  <c r="F4" i="7"/>
  <c r="D4" i="7"/>
  <c r="V3" i="7"/>
  <c r="Z3" i="7" s="1"/>
  <c r="Q3" i="7"/>
  <c r="O3" i="7"/>
  <c r="M3" i="7"/>
  <c r="L3" i="7"/>
  <c r="K3" i="7"/>
  <c r="J3" i="7"/>
  <c r="I3" i="7"/>
  <c r="N3" i="7" s="1"/>
  <c r="F3" i="7"/>
  <c r="D3" i="7"/>
  <c r="W2" i="7"/>
  <c r="V2" i="7"/>
  <c r="Z2" i="7" s="1"/>
  <c r="T2" i="7"/>
  <c r="Y2" i="7" s="1"/>
  <c r="S2" i="7"/>
  <c r="X2" i="7" s="1"/>
  <c r="R2" i="7"/>
  <c r="Q2" i="7"/>
  <c r="O2" i="7"/>
  <c r="N2" i="7"/>
  <c r="M2" i="7"/>
  <c r="L2" i="7"/>
  <c r="K2" i="7"/>
  <c r="J2" i="7"/>
  <c r="I2" i="7"/>
  <c r="F2" i="7"/>
  <c r="D2" i="7"/>
  <c r="V5" i="6"/>
  <c r="Z5" i="6" s="1"/>
  <c r="Q5" i="6"/>
  <c r="O5" i="6"/>
  <c r="M5" i="6"/>
  <c r="L5" i="6"/>
  <c r="K5" i="6"/>
  <c r="J5" i="6"/>
  <c r="I5" i="6"/>
  <c r="N5" i="6" s="1"/>
  <c r="F5" i="6"/>
  <c r="D5" i="6"/>
  <c r="W4" i="6"/>
  <c r="V4" i="6"/>
  <c r="Z4" i="6" s="1"/>
  <c r="T4" i="6"/>
  <c r="Y4" i="6" s="1"/>
  <c r="S4" i="6"/>
  <c r="X4" i="6" s="1"/>
  <c r="R4" i="6"/>
  <c r="Q4" i="6"/>
  <c r="O4" i="6"/>
  <c r="N4" i="6"/>
  <c r="M4" i="6"/>
  <c r="L4" i="6"/>
  <c r="K4" i="6"/>
  <c r="J4" i="6"/>
  <c r="I4" i="6"/>
  <c r="F4" i="6"/>
  <c r="D4" i="6"/>
  <c r="V3" i="6"/>
  <c r="Z3" i="6" s="1"/>
  <c r="Q3" i="6"/>
  <c r="O3" i="6"/>
  <c r="M3" i="6"/>
  <c r="L3" i="6"/>
  <c r="K3" i="6"/>
  <c r="J3" i="6"/>
  <c r="I3" i="6"/>
  <c r="N3" i="6" s="1"/>
  <c r="F3" i="6"/>
  <c r="D3" i="6"/>
  <c r="W2" i="6"/>
  <c r="V2" i="6"/>
  <c r="Z2" i="6" s="1"/>
  <c r="T2" i="6"/>
  <c r="Y2" i="6" s="1"/>
  <c r="S2" i="6"/>
  <c r="X2" i="6" s="1"/>
  <c r="R2" i="6"/>
  <c r="Q2" i="6"/>
  <c r="O2" i="6"/>
  <c r="N2" i="6"/>
  <c r="M2" i="6"/>
  <c r="L2" i="6"/>
  <c r="K2" i="6"/>
  <c r="J2" i="6"/>
  <c r="I2" i="6"/>
  <c r="F2" i="6"/>
  <c r="D2" i="6"/>
  <c r="V4" i="5"/>
  <c r="Z4" i="5" s="1"/>
  <c r="Q4" i="5"/>
  <c r="M4" i="5"/>
  <c r="L4" i="5"/>
  <c r="K4" i="5"/>
  <c r="I4" i="5"/>
  <c r="N4" i="5" s="1"/>
  <c r="O4" i="5" s="1"/>
  <c r="F4" i="5"/>
  <c r="E4" i="5"/>
  <c r="J4" i="5" s="1"/>
  <c r="W3" i="5"/>
  <c r="V3" i="5"/>
  <c r="Z3" i="5" s="1"/>
  <c r="S3" i="5"/>
  <c r="X3" i="5" s="1"/>
  <c r="R3" i="5"/>
  <c r="Q3" i="5"/>
  <c r="N3" i="5"/>
  <c r="O3" i="5" s="1"/>
  <c r="M3" i="5"/>
  <c r="L3" i="5"/>
  <c r="K3" i="5"/>
  <c r="J3" i="5"/>
  <c r="I3" i="5"/>
  <c r="E3" i="5"/>
  <c r="F3" i="5" s="1"/>
  <c r="Z2" i="5"/>
  <c r="W2" i="5"/>
  <c r="V2" i="5"/>
  <c r="R2" i="5"/>
  <c r="S2" i="5" s="1"/>
  <c r="X2" i="5" s="1"/>
  <c r="Q2" i="5"/>
  <c r="L2" i="5"/>
  <c r="K2" i="5"/>
  <c r="I2" i="5"/>
  <c r="N2" i="5" s="1"/>
  <c r="O2" i="5" s="1"/>
  <c r="E2" i="5"/>
  <c r="J2" i="5" s="1"/>
  <c r="V6" i="1"/>
  <c r="W6" i="1" s="1"/>
  <c r="Q6" i="1"/>
  <c r="O6" i="1"/>
  <c r="N6" i="1"/>
  <c r="M6" i="1"/>
  <c r="L6" i="1"/>
  <c r="K6" i="1"/>
  <c r="J6" i="1"/>
  <c r="H6" i="1"/>
  <c r="I6" i="1" s="1"/>
  <c r="F6" i="1"/>
  <c r="D6" i="1"/>
  <c r="W5" i="1"/>
  <c r="V5" i="1"/>
  <c r="Z5" i="1" s="1"/>
  <c r="R5" i="1"/>
  <c r="S5" i="1" s="1"/>
  <c r="Q5" i="1"/>
  <c r="M5" i="1"/>
  <c r="L5" i="1"/>
  <c r="K5" i="1"/>
  <c r="J5" i="1"/>
  <c r="I5" i="1"/>
  <c r="N5" i="1" s="1"/>
  <c r="O5" i="1" s="1"/>
  <c r="H5" i="1"/>
  <c r="F5" i="1"/>
  <c r="D5" i="1"/>
  <c r="Z4" i="1"/>
  <c r="W4" i="1"/>
  <c r="V4" i="1"/>
  <c r="R4" i="1"/>
  <c r="S4" i="1" s="1"/>
  <c r="Q4" i="1"/>
  <c r="M4" i="1"/>
  <c r="L4" i="1"/>
  <c r="K4" i="1"/>
  <c r="J4" i="1"/>
  <c r="H4" i="1"/>
  <c r="I4" i="1" s="1"/>
  <c r="N4" i="1" s="1"/>
  <c r="O4" i="1" s="1"/>
  <c r="F4" i="1"/>
  <c r="D4" i="1"/>
  <c r="Z3" i="1"/>
  <c r="W3" i="1"/>
  <c r="V3" i="1"/>
  <c r="R3" i="1"/>
  <c r="S3" i="1" s="1"/>
  <c r="Q3" i="1"/>
  <c r="M3" i="1"/>
  <c r="L3" i="1"/>
  <c r="K3" i="1"/>
  <c r="J3" i="1"/>
  <c r="H3" i="1"/>
  <c r="I3" i="1" s="1"/>
  <c r="N3" i="1" s="1"/>
  <c r="O3" i="1" s="1"/>
  <c r="F3" i="1"/>
  <c r="D3" i="1"/>
  <c r="W2" i="1"/>
  <c r="V2" i="1"/>
  <c r="Z2" i="1" s="1"/>
  <c r="S2" i="1"/>
  <c r="T2" i="1" s="1"/>
  <c r="Y2" i="1" s="1"/>
  <c r="R2" i="1"/>
  <c r="Q2" i="1"/>
  <c r="N2" i="1"/>
  <c r="O2" i="1" s="1"/>
  <c r="M2" i="1"/>
  <c r="L2" i="1"/>
  <c r="K2" i="1"/>
  <c r="J2" i="1"/>
  <c r="I2" i="1"/>
  <c r="H2" i="1"/>
  <c r="F2" i="1"/>
  <c r="D2" i="1"/>
  <c r="T4" i="1" l="1"/>
  <c r="Y4" i="1" s="1"/>
  <c r="X4" i="1"/>
  <c r="T5" i="1"/>
  <c r="Y5" i="1" s="1"/>
  <c r="X5" i="1"/>
  <c r="T7" i="9"/>
  <c r="Y7" i="9" s="1"/>
  <c r="X7" i="9"/>
  <c r="T5" i="10"/>
  <c r="Y5" i="10" s="1"/>
  <c r="X5" i="10"/>
  <c r="T5" i="11"/>
  <c r="Y5" i="11" s="1"/>
  <c r="X5" i="11"/>
  <c r="T2" i="8"/>
  <c r="Y2" i="8" s="1"/>
  <c r="X2" i="8"/>
  <c r="T3" i="10"/>
  <c r="Y3" i="10" s="1"/>
  <c r="X3" i="10"/>
  <c r="T3" i="11"/>
  <c r="Y3" i="11" s="1"/>
  <c r="X3" i="11"/>
  <c r="T7" i="11"/>
  <c r="Y7" i="11" s="1"/>
  <c r="X7" i="11"/>
  <c r="T2" i="5"/>
  <c r="Y2" i="5" s="1"/>
  <c r="T3" i="5"/>
  <c r="Y3" i="5" s="1"/>
  <c r="W3" i="6"/>
  <c r="R3" i="6" s="1"/>
  <c r="S3" i="6" s="1"/>
  <c r="W7" i="7"/>
  <c r="R7" i="7" s="1"/>
  <c r="S7" i="7" s="1"/>
  <c r="W2" i="9"/>
  <c r="Z2" i="9"/>
  <c r="T7" i="14"/>
  <c r="Y7" i="14" s="1"/>
  <c r="X7" i="14"/>
  <c r="T2" i="17"/>
  <c r="Y2" i="17" s="1"/>
  <c r="X2" i="17"/>
  <c r="T3" i="17"/>
  <c r="Y3" i="17" s="1"/>
  <c r="X3" i="17"/>
  <c r="X2" i="18"/>
  <c r="T2" i="18"/>
  <c r="Y2" i="18" s="1"/>
  <c r="X5" i="19"/>
  <c r="T5" i="19"/>
  <c r="Y5" i="19" s="1"/>
  <c r="W2" i="22"/>
  <c r="Z2" i="22"/>
  <c r="J2" i="8"/>
  <c r="X3" i="8"/>
  <c r="Z4" i="8"/>
  <c r="Z3" i="9"/>
  <c r="X4" i="9"/>
  <c r="X5" i="9"/>
  <c r="W6" i="9"/>
  <c r="Z6" i="9"/>
  <c r="T2" i="10"/>
  <c r="Y2" i="10" s="1"/>
  <c r="T4" i="10"/>
  <c r="Y4" i="10" s="1"/>
  <c r="T2" i="11"/>
  <c r="Y2" i="11" s="1"/>
  <c r="T4" i="11"/>
  <c r="Y4" i="11" s="1"/>
  <c r="T6" i="11"/>
  <c r="Y6" i="11" s="1"/>
  <c r="T2" i="12"/>
  <c r="Y2" i="12" s="1"/>
  <c r="X4" i="12"/>
  <c r="T4" i="12"/>
  <c r="Y4" i="12" s="1"/>
  <c r="T7" i="13"/>
  <c r="Y7" i="13" s="1"/>
  <c r="X7" i="13"/>
  <c r="T4" i="14"/>
  <c r="Y4" i="14" s="1"/>
  <c r="X4" i="14"/>
  <c r="T4" i="16"/>
  <c r="Y4" i="16" s="1"/>
  <c r="X4" i="16"/>
  <c r="X2" i="1"/>
  <c r="X3" i="1"/>
  <c r="Y3" i="8"/>
  <c r="T5" i="13"/>
  <c r="Y5" i="13" s="1"/>
  <c r="X5" i="13"/>
  <c r="T6" i="13"/>
  <c r="Y6" i="13" s="1"/>
  <c r="X6" i="13"/>
  <c r="T3" i="1"/>
  <c r="Y3" i="1" s="1"/>
  <c r="R6" i="1"/>
  <c r="S6" i="1" s="1"/>
  <c r="F2" i="5"/>
  <c r="M2" i="5"/>
  <c r="W4" i="5"/>
  <c r="R4" i="5" s="1"/>
  <c r="S4" i="5" s="1"/>
  <c r="W5" i="6"/>
  <c r="R5" i="6" s="1"/>
  <c r="S5" i="6" s="1"/>
  <c r="W3" i="7"/>
  <c r="R3" i="7" s="1"/>
  <c r="S3" i="7" s="1"/>
  <c r="W5" i="7"/>
  <c r="R5" i="7" s="1"/>
  <c r="S5" i="7" s="1"/>
  <c r="M2" i="8"/>
  <c r="F3" i="8"/>
  <c r="M3" i="8"/>
  <c r="W5" i="12"/>
  <c r="R5" i="12" s="1"/>
  <c r="S5" i="12" s="1"/>
  <c r="Z5" i="12"/>
  <c r="Z6" i="1"/>
  <c r="Z3" i="8"/>
  <c r="R4" i="8"/>
  <c r="S4" i="8" s="1"/>
  <c r="R3" i="9"/>
  <c r="S3" i="9" s="1"/>
  <c r="Z5" i="9"/>
  <c r="Z7" i="11"/>
  <c r="T2" i="13"/>
  <c r="Y2" i="13" s="1"/>
  <c r="X2" i="13"/>
  <c r="T3" i="15"/>
  <c r="Y3" i="15" s="1"/>
  <c r="X3" i="15"/>
  <c r="T2" i="16"/>
  <c r="Y2" i="16" s="1"/>
  <c r="X2" i="16"/>
  <c r="T4" i="18"/>
  <c r="Y4" i="18" s="1"/>
  <c r="X4" i="18"/>
  <c r="R2" i="9"/>
  <c r="S2" i="9" s="1"/>
  <c r="R6" i="9"/>
  <c r="S6" i="9" s="1"/>
  <c r="Y3" i="13"/>
  <c r="R4" i="13"/>
  <c r="S4" i="13" s="1"/>
  <c r="W8" i="13"/>
  <c r="R8" i="13" s="1"/>
  <c r="S8" i="13" s="1"/>
  <c r="Z8" i="13"/>
  <c r="T2" i="15"/>
  <c r="Y2" i="15" s="1"/>
  <c r="X2" i="15"/>
  <c r="T4" i="17"/>
  <c r="Y4" i="17" s="1"/>
  <c r="X4" i="17"/>
  <c r="T7" i="17"/>
  <c r="Y7" i="17" s="1"/>
  <c r="X7" i="17"/>
  <c r="X4" i="20"/>
  <c r="T4" i="20"/>
  <c r="Y4" i="20" s="1"/>
  <c r="Z4" i="12"/>
  <c r="Z4" i="13"/>
  <c r="R3" i="14"/>
  <c r="S3" i="14" s="1"/>
  <c r="R5" i="14"/>
  <c r="S5" i="14" s="1"/>
  <c r="R6" i="14"/>
  <c r="S6" i="14" s="1"/>
  <c r="M3" i="15"/>
  <c r="F3" i="15"/>
  <c r="R4" i="15"/>
  <c r="S4" i="15" s="1"/>
  <c r="X3" i="16"/>
  <c r="X3" i="20"/>
  <c r="T3" i="20"/>
  <c r="Y3" i="20" s="1"/>
  <c r="X6" i="22"/>
  <c r="T6" i="22"/>
  <c r="Y6" i="22" s="1"/>
  <c r="R2" i="14"/>
  <c r="S2" i="14" s="1"/>
  <c r="R6" i="17"/>
  <c r="S6" i="17" s="1"/>
  <c r="R8" i="17"/>
  <c r="S8" i="17" s="1"/>
  <c r="R3" i="18"/>
  <c r="S3" i="18" s="1"/>
  <c r="T2" i="19"/>
  <c r="Y2" i="19" s="1"/>
  <c r="X2" i="19"/>
  <c r="X5" i="22"/>
  <c r="T5" i="22"/>
  <c r="Y5" i="22" s="1"/>
  <c r="X5" i="16"/>
  <c r="T6" i="19"/>
  <c r="Y6" i="19" s="1"/>
  <c r="X6" i="19"/>
  <c r="T5" i="20"/>
  <c r="Y5" i="20" s="1"/>
  <c r="X5" i="20"/>
  <c r="T5" i="21"/>
  <c r="Y5" i="21" s="1"/>
  <c r="X5" i="21"/>
  <c r="T3" i="22"/>
  <c r="Y3" i="22" s="1"/>
  <c r="X3" i="22"/>
  <c r="Z2" i="14"/>
  <c r="Z6" i="14"/>
  <c r="J2" i="15"/>
  <c r="Z4" i="15"/>
  <c r="Z5" i="16"/>
  <c r="Z5" i="17"/>
  <c r="Z2" i="18"/>
  <c r="J4" i="18"/>
  <c r="X5" i="18"/>
  <c r="X8" i="20"/>
  <c r="T8" i="20"/>
  <c r="Y8" i="20" s="1"/>
  <c r="T9" i="20"/>
  <c r="Y9" i="20" s="1"/>
  <c r="X9" i="20"/>
  <c r="R6" i="21"/>
  <c r="S6" i="21" s="1"/>
  <c r="Z5" i="14"/>
  <c r="Z3" i="15"/>
  <c r="M4" i="15"/>
  <c r="Z4" i="17"/>
  <c r="Z8" i="17"/>
  <c r="M2" i="18"/>
  <c r="T5" i="18"/>
  <c r="Y5" i="18" s="1"/>
  <c r="R6" i="18"/>
  <c r="S6" i="18" s="1"/>
  <c r="T4" i="19"/>
  <c r="Y4" i="19" s="1"/>
  <c r="Z5" i="19"/>
  <c r="Z4" i="20"/>
  <c r="T7" i="20"/>
  <c r="Y7" i="20" s="1"/>
  <c r="X3" i="21"/>
  <c r="R4" i="21"/>
  <c r="S4" i="21" s="1"/>
  <c r="Z6" i="22"/>
  <c r="R2" i="23"/>
  <c r="S2" i="23" s="1"/>
  <c r="T5" i="23"/>
  <c r="Y5" i="23" s="1"/>
  <c r="X5" i="23"/>
  <c r="R6" i="23"/>
  <c r="S6" i="23" s="1"/>
  <c r="M5" i="18"/>
  <c r="J5" i="18"/>
  <c r="X7" i="21"/>
  <c r="R2" i="22"/>
  <c r="S2" i="22" s="1"/>
  <c r="R7" i="22"/>
  <c r="S7" i="22" s="1"/>
  <c r="T3" i="23"/>
  <c r="Y3" i="23" s="1"/>
  <c r="X3" i="23"/>
  <c r="W3" i="19"/>
  <c r="R3" i="19" s="1"/>
  <c r="S3" i="19" s="1"/>
  <c r="W2" i="20"/>
  <c r="R2" i="20" s="1"/>
  <c r="S2" i="20" s="1"/>
  <c r="W6" i="20"/>
  <c r="R6" i="20" s="1"/>
  <c r="S6" i="20" s="1"/>
  <c r="W2" i="21"/>
  <c r="R2" i="21" s="1"/>
  <c r="S2" i="21" s="1"/>
  <c r="W6" i="21"/>
  <c r="W4" i="22"/>
  <c r="R4" i="22" s="1"/>
  <c r="S4" i="22" s="1"/>
  <c r="Z7" i="22"/>
  <c r="M2" i="23"/>
  <c r="W2" i="23"/>
  <c r="J3" i="23"/>
  <c r="F4" i="23"/>
  <c r="T4" i="23"/>
  <c r="Y4" i="23" s="1"/>
  <c r="M6" i="23"/>
  <c r="W6" i="23"/>
  <c r="M5" i="23"/>
  <c r="Z5" i="18"/>
  <c r="M6" i="18"/>
  <c r="Z4" i="19"/>
  <c r="M4" i="23"/>
  <c r="T2" i="21" l="1"/>
  <c r="Y2" i="21" s="1"/>
  <c r="X2" i="21"/>
  <c r="X3" i="7"/>
  <c r="T3" i="7"/>
  <c r="Y3" i="7" s="1"/>
  <c r="T6" i="20"/>
  <c r="Y6" i="20" s="1"/>
  <c r="X6" i="20"/>
  <c r="X5" i="6"/>
  <c r="T5" i="6"/>
  <c r="Y5" i="6" s="1"/>
  <c r="T4" i="22"/>
  <c r="Y4" i="22" s="1"/>
  <c r="X4" i="22"/>
  <c r="T2" i="20"/>
  <c r="Y2" i="20" s="1"/>
  <c r="X2" i="20"/>
  <c r="X4" i="5"/>
  <c r="T4" i="5"/>
  <c r="Y4" i="5" s="1"/>
  <c r="X7" i="7"/>
  <c r="T7" i="7"/>
  <c r="Y7" i="7" s="1"/>
  <c r="T3" i="19"/>
  <c r="Y3" i="19" s="1"/>
  <c r="X3" i="19"/>
  <c r="T5" i="12"/>
  <c r="Y5" i="12" s="1"/>
  <c r="X5" i="12"/>
  <c r="X5" i="7"/>
  <c r="T5" i="7"/>
  <c r="Y5" i="7" s="1"/>
  <c r="X3" i="6"/>
  <c r="T3" i="6"/>
  <c r="Y3" i="6" s="1"/>
  <c r="T2" i="23"/>
  <c r="Y2" i="23" s="1"/>
  <c r="X2" i="23"/>
  <c r="T8" i="13"/>
  <c r="Y8" i="13" s="1"/>
  <c r="X8" i="13"/>
  <c r="T6" i="23"/>
  <c r="Y6" i="23" s="1"/>
  <c r="X6" i="23"/>
  <c r="X6" i="18"/>
  <c r="T6" i="18"/>
  <c r="Y6" i="18" s="1"/>
  <c r="T6" i="21"/>
  <c r="Y6" i="21" s="1"/>
  <c r="X6" i="21"/>
  <c r="X2" i="14"/>
  <c r="T2" i="14"/>
  <c r="Y2" i="14" s="1"/>
  <c r="X4" i="13"/>
  <c r="T4" i="13"/>
  <c r="Y4" i="13" s="1"/>
  <c r="T4" i="8"/>
  <c r="Y4" i="8" s="1"/>
  <c r="X4" i="8"/>
  <c r="T7" i="22"/>
  <c r="Y7" i="22" s="1"/>
  <c r="X7" i="22"/>
  <c r="T3" i="18"/>
  <c r="Y3" i="18" s="1"/>
  <c r="X3" i="18"/>
  <c r="X6" i="14"/>
  <c r="T6" i="14"/>
  <c r="Y6" i="14" s="1"/>
  <c r="T6" i="1"/>
  <c r="Y6" i="1" s="1"/>
  <c r="X6" i="1"/>
  <c r="T6" i="17"/>
  <c r="Y6" i="17" s="1"/>
  <c r="X6" i="17"/>
  <c r="T3" i="14"/>
  <c r="Y3" i="14" s="1"/>
  <c r="X3" i="14"/>
  <c r="T2" i="9"/>
  <c r="Y2" i="9" s="1"/>
  <c r="X2" i="9"/>
  <c r="X2" i="22"/>
  <c r="T2" i="22"/>
  <c r="Y2" i="22" s="1"/>
  <c r="X4" i="21"/>
  <c r="T4" i="21"/>
  <c r="Y4" i="21" s="1"/>
  <c r="T8" i="17"/>
  <c r="Y8" i="17" s="1"/>
  <c r="X8" i="17"/>
  <c r="X4" i="15"/>
  <c r="T4" i="15"/>
  <c r="Y4" i="15" s="1"/>
  <c r="T5" i="14"/>
  <c r="Y5" i="14" s="1"/>
  <c r="X5" i="14"/>
  <c r="T6" i="9"/>
  <c r="Y6" i="9" s="1"/>
  <c r="X6" i="9"/>
  <c r="T3" i="9"/>
  <c r="Y3" i="9" s="1"/>
  <c r="X3" i="9"/>
</calcChain>
</file>

<file path=xl/sharedStrings.xml><?xml version="1.0" encoding="utf-8"?>
<sst xmlns="http://schemas.openxmlformats.org/spreadsheetml/2006/main" count="560" uniqueCount="51">
  <si>
    <t>Author</t>
  </si>
  <si>
    <t>System</t>
  </si>
  <si>
    <t>T [K]</t>
  </si>
  <si>
    <t>P [bar]</t>
  </si>
  <si>
    <t>P[MPa]</t>
  </si>
  <si>
    <t>P[Pa]</t>
  </si>
  <si>
    <r>
      <t>T</t>
    </r>
    <r>
      <rPr>
        <vertAlign val="sub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 xml:space="preserve"> [K]</t>
    </r>
  </si>
  <si>
    <t>ΔT [K]</t>
  </si>
  <si>
    <t>ΔT/(T0T)</t>
  </si>
  <si>
    <t>ln(P)</t>
  </si>
  <si>
    <t>1/T</t>
  </si>
  <si>
    <r>
      <t>1/T</t>
    </r>
    <r>
      <rPr>
        <vertAlign val="subscript"/>
        <sz val="11"/>
        <color theme="1"/>
        <rFont val="Aptos Narrow"/>
        <family val="2"/>
        <scheme val="minor"/>
      </rPr>
      <t>0</t>
    </r>
  </si>
  <si>
    <t>f</t>
  </si>
  <si>
    <t>aw</t>
  </si>
  <si>
    <t>ln(aw)</t>
  </si>
  <si>
    <t>ln(COSMO-RS)</t>
  </si>
  <si>
    <r>
      <t xml:space="preserve">COSMO-RS </t>
    </r>
    <r>
      <rPr>
        <sz val="11"/>
        <color theme="1"/>
        <rFont val="Calibri"/>
        <family val="2"/>
      </rPr>
      <t>γw</t>
    </r>
  </si>
  <si>
    <r>
      <t xml:space="preserve">COSMO-RS </t>
    </r>
    <r>
      <rPr>
        <sz val="11"/>
        <color theme="1"/>
        <rFont val="Calibri"/>
        <family val="2"/>
      </rPr>
      <t>γw  CORR</t>
    </r>
  </si>
  <si>
    <t>COSMO-RS aw</t>
  </si>
  <si>
    <t>ln(aw) COSMO-RS</t>
  </si>
  <si>
    <t>xw</t>
  </si>
  <si>
    <t>xIL</t>
  </si>
  <si>
    <t>xIL cosmo</t>
  </si>
  <si>
    <t>RD COSMO-RS - aw</t>
  </si>
  <si>
    <t>RD COSMO-RS - LN(aw)</t>
  </si>
  <si>
    <t>xIL eff</t>
  </si>
  <si>
    <t>Long et al. 2015 ii</t>
  </si>
  <si>
    <t>[BMIM][Ac] 10wt% CH4</t>
  </si>
  <si>
    <t>Xiao et al. 2010</t>
  </si>
  <si>
    <t>[BMIM][Br] 10wt%  CH4</t>
  </si>
  <si>
    <t>Gupta et al. 2018</t>
  </si>
  <si>
    <t>[BMIM][Br] CH4 1 wt%</t>
  </si>
  <si>
    <t>Sabil et al. 2015</t>
  </si>
  <si>
    <t>[BMIM][CH3SO4] 10wt% CH4</t>
  </si>
  <si>
    <r>
      <t>[BMIM][Cl] 10wt% CH</t>
    </r>
    <r>
      <rPr>
        <vertAlign val="subscript"/>
        <sz val="11"/>
        <color theme="1"/>
        <rFont val="Aptos Narrow"/>
        <family val="2"/>
        <scheme val="minor"/>
      </rPr>
      <t>4</t>
    </r>
  </si>
  <si>
    <t>[BMIM][Cl] 10wt% CH4</t>
  </si>
  <si>
    <t>[BMIM][Cl] 1wt% CH4</t>
  </si>
  <si>
    <t>[BMIM][HSO4] 10wt% CH4</t>
  </si>
  <si>
    <t>[BMIM][HSO4] 1 wt% CH4</t>
  </si>
  <si>
    <t>Keshavarz et al. 2013</t>
  </si>
  <si>
    <t>[BMIM][N(CN)2] 10wt% CH4</t>
  </si>
  <si>
    <t>[BMIM][I] 10wt%</t>
  </si>
  <si>
    <t>Zare et al. 2013</t>
  </si>
  <si>
    <t>[BMIM][BF4] 10wt% CH4</t>
  </si>
  <si>
    <t>Xiao et al. 2009</t>
  </si>
  <si>
    <t>[BMIM][BF4] 15wt% CH4</t>
  </si>
  <si>
    <t>[BMIM][BF4] 20wt% CH4</t>
  </si>
  <si>
    <t>[BMIM][CF3SO3] 10wt% CH4</t>
  </si>
  <si>
    <t>[BMIM][ClO4] 10 wt% CH4</t>
  </si>
  <si>
    <t>Sulaimon et al. 2020</t>
  </si>
  <si>
    <t>[BMIM][DHP] 10wt% 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</si>
</sst>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"/>
    <numFmt numFmtId="165" formatCode="#,##0.0000"/>
    <numFmt numFmtId="166" formatCode="0.0000"/>
    <numFmt numFmtId="167" formatCode="0.000"/>
    <numFmt numFmtId="168" formatCode="#,##0.0"/>
    <numFmt numFmtId="169" formatCode="0.00000000"/>
    <numFmt numFmtId="170" formatCode="0.0"/>
  </numFmts>
  <fonts count="4" x14ac:knownFonts="1">
    <font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165" fontId="0" fillId="2" borderId="0" xfId="0" applyNumberFormat="1" applyFill="1"/>
    <xf numFmtId="0" fontId="2" fillId="2" borderId="0" xfId="0" applyFont="1" applyFill="1"/>
    <xf numFmtId="2" fontId="0" fillId="2" borderId="0" xfId="0" applyNumberFormat="1" applyFill="1"/>
    <xf numFmtId="166" fontId="0" fillId="2" borderId="0" xfId="0" applyNumberFormat="1" applyFill="1"/>
    <xf numFmtId="11" fontId="0" fillId="0" borderId="0" xfId="0" applyNumberFormat="1"/>
    <xf numFmtId="164" fontId="0" fillId="2" borderId="0" xfId="0" applyNumberFormat="1" applyFill="1"/>
    <xf numFmtId="11" fontId="0" fillId="2" borderId="0" xfId="0" applyNumberFormat="1" applyFill="1"/>
    <xf numFmtId="167" fontId="0" fillId="0" borderId="0" xfId="0" applyNumberFormat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/>
    <xf numFmtId="165" fontId="0" fillId="0" borderId="0" xfId="0" applyNumberFormat="1" applyFill="1" applyBorder="1"/>
    <xf numFmtId="0" fontId="2" fillId="0" borderId="0" xfId="0" applyFont="1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6" fontId="0" fillId="0" borderId="0" xfId="0" applyNumberFormat="1" applyFill="1" applyBorder="1"/>
    <xf numFmtId="4" fontId="0" fillId="2" borderId="0" xfId="0" applyNumberFormat="1" applyFill="1"/>
    <xf numFmtId="168" fontId="0" fillId="2" borderId="0" xfId="0" applyNumberFormat="1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0" fillId="0" borderId="0" xfId="0" applyNumberFormat="1"/>
    <xf numFmtId="169" fontId="0" fillId="0" borderId="0" xfId="0" applyNumberFormat="1"/>
    <xf numFmtId="169" fontId="0" fillId="2" borderId="0" xfId="0" applyNumberForma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70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EB03F-633F-433B-B532-830B19191D98}">
  <dimension ref="A1:Z6"/>
  <sheetViews>
    <sheetView tabSelected="1" topLeftCell="C1" workbookViewId="0">
      <selection activeCell="K28" sqref="K28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5" t="s">
        <v>24</v>
      </c>
      <c r="Z1" s="5" t="s">
        <v>25</v>
      </c>
    </row>
    <row r="2" spans="1:26" x14ac:dyDescent="0.25">
      <c r="A2" s="6" t="s">
        <v>26</v>
      </c>
      <c r="B2" s="7" t="s">
        <v>27</v>
      </c>
      <c r="C2" s="8">
        <v>274.89999999999998</v>
      </c>
      <c r="D2">
        <f>E2*10</f>
        <v>34.900000000000006</v>
      </c>
      <c r="E2" s="9">
        <v>3.49</v>
      </c>
      <c r="F2">
        <f>E2*10^6</f>
        <v>3490000</v>
      </c>
      <c r="G2">
        <v>275.95729067406364</v>
      </c>
      <c r="H2" s="10">
        <f>G2-C2</f>
        <v>1.0572906740636654</v>
      </c>
      <c r="I2" s="11">
        <f>H2/(G2*C2)</f>
        <v>1.393727242981642E-5</v>
      </c>
      <c r="J2">
        <f>LN(E2)</f>
        <v>1.2499017362143359</v>
      </c>
      <c r="K2">
        <f>1/C2</f>
        <v>3.637686431429611E-3</v>
      </c>
      <c r="L2">
        <f>1/G2</f>
        <v>3.6237491589997946E-3</v>
      </c>
      <c r="M2" s="12">
        <f>E2-10^(-4646.471 +5314653/G2 -2271392000/G2^2 +430306500000/G2^3 -30511740000000/G2^4)</f>
        <v>2.4915491891874808E-10</v>
      </c>
      <c r="N2">
        <f>EXP(I2/(-0.000912))</f>
        <v>0.98483408171043685</v>
      </c>
      <c r="O2">
        <f>LN(N2)</f>
        <v>-1.5282096962517965E-2</v>
      </c>
      <c r="P2">
        <v>-3.2632400000000002E-3</v>
      </c>
      <c r="Q2">
        <f t="shared" ref="Q2:Q6" si="0">EXP(P2)</f>
        <v>0.99674207858080732</v>
      </c>
      <c r="R2">
        <f>Q2*(U2+W2)</f>
        <v>0.99176483859987818</v>
      </c>
      <c r="S2">
        <f>R2*U2</f>
        <v>0.98186006641771573</v>
      </c>
      <c r="T2">
        <f>LN(S2)</f>
        <v>-1.8306479337852687E-2</v>
      </c>
      <c r="U2">
        <v>0.99001298312194097</v>
      </c>
      <c r="V2">
        <f>1-U2</f>
        <v>9.9870168780590296E-3</v>
      </c>
      <c r="W2">
        <f>V2/2</f>
        <v>4.9935084390295148E-3</v>
      </c>
      <c r="X2" s="12">
        <f>100*(ABS(S2-N2)/N2)</f>
        <v>0.30198135380895036</v>
      </c>
      <c r="Y2" s="12">
        <f t="shared" ref="Y2:Y6" si="1">100*ABS((T2-O2)/O2)</f>
        <v>19.790362427044879</v>
      </c>
      <c r="Z2" s="13">
        <f>2*V2</f>
        <v>1.9974033756118059E-2</v>
      </c>
    </row>
    <row r="3" spans="1:26" x14ac:dyDescent="0.25">
      <c r="A3" s="6"/>
      <c r="B3" s="7"/>
      <c r="C3" s="8">
        <v>278.10000000000002</v>
      </c>
      <c r="D3">
        <f t="shared" ref="D3:D6" si="2">E3*10</f>
        <v>49.400000000000006</v>
      </c>
      <c r="E3">
        <v>4.9400000000000004</v>
      </c>
      <c r="F3">
        <f t="shared" ref="F3:F6" si="3">E3*10^6</f>
        <v>4940000</v>
      </c>
      <c r="G3">
        <v>279.51051514643314</v>
      </c>
      <c r="H3" s="10">
        <f t="shared" ref="H3:H6" si="4">G3-C3</f>
        <v>1.4105151464331129</v>
      </c>
      <c r="I3" s="11">
        <f t="shared" ref="I3:I6" si="5">H3/(G3*C3)</f>
        <v>1.8145904235820152E-5</v>
      </c>
      <c r="J3">
        <f t="shared" ref="J3:J6" si="6">LN(E3)</f>
        <v>1.5973653311998313</v>
      </c>
      <c r="K3">
        <f t="shared" ref="K3:K6" si="7">1/C3</f>
        <v>3.5958288385472847E-3</v>
      </c>
      <c r="L3">
        <f t="shared" ref="L3:L6" si="8">1/G3</f>
        <v>3.5776829343114646E-3</v>
      </c>
      <c r="M3" s="12">
        <f t="shared" ref="M3:M6" si="9">E3-10^(-4646.471 +5314653/G3 -2271392000/G3^2 +430306500000/G3^3 -30511740000000/G3^4)</f>
        <v>-2.9825031333530205E-11</v>
      </c>
      <c r="N3">
        <f t="shared" ref="N3:N6" si="10">EXP(I3/(-0.000912))</f>
        <v>0.98029981069867544</v>
      </c>
      <c r="O3">
        <f t="shared" ref="O3:O6" si="11">LN(N3)</f>
        <v>-1.9896824819978204E-2</v>
      </c>
      <c r="P3">
        <v>-3.1426100000000001E-3</v>
      </c>
      <c r="Q3">
        <f t="shared" si="0"/>
        <v>0.99686232283013265</v>
      </c>
      <c r="R3">
        <f t="shared" ref="R3:R6" si="12">Q3*(U3+W3)</f>
        <v>0.99188448240853</v>
      </c>
      <c r="S3">
        <f t="shared" ref="S3:S6" si="13">R3*U3</f>
        <v>0.98197851534163161</v>
      </c>
      <c r="T3">
        <f t="shared" ref="T3:T6" si="14">LN(S3)</f>
        <v>-1.8185849337851973E-2</v>
      </c>
      <c r="U3">
        <v>0.99001298312194141</v>
      </c>
      <c r="V3">
        <f t="shared" ref="V3:V6" si="15">1-U3</f>
        <v>9.9870168780585855E-3</v>
      </c>
      <c r="W3">
        <f t="shared" ref="W3:W6" si="16">V3/2</f>
        <v>4.9935084390292928E-3</v>
      </c>
      <c r="X3" s="12">
        <f>100*(ABS(S3-N3)/N3)</f>
        <v>0.17124400358291653</v>
      </c>
      <c r="Y3" s="12">
        <f t="shared" si="1"/>
        <v>8.5992388112512188</v>
      </c>
      <c r="Z3" s="13">
        <f t="shared" ref="Z3:Z6" si="17">2*V3</f>
        <v>1.9974033756117171E-2</v>
      </c>
    </row>
    <row r="4" spans="1:26" x14ac:dyDescent="0.25">
      <c r="A4" s="6"/>
      <c r="B4" s="7"/>
      <c r="C4" s="8">
        <v>280.5</v>
      </c>
      <c r="D4">
        <f t="shared" si="2"/>
        <v>63.7</v>
      </c>
      <c r="E4">
        <v>6.37</v>
      </c>
      <c r="F4">
        <f t="shared" si="3"/>
        <v>6370000</v>
      </c>
      <c r="G4">
        <v>281.95439002936979</v>
      </c>
      <c r="H4" s="10">
        <f t="shared" si="4"/>
        <v>1.4543900293697902</v>
      </c>
      <c r="I4" s="11">
        <f t="shared" si="5"/>
        <v>1.8389467855099073E-5</v>
      </c>
      <c r="J4">
        <f t="shared" si="6"/>
        <v>1.8515994695840721</v>
      </c>
      <c r="K4">
        <f t="shared" si="7"/>
        <v>3.5650623885918001E-3</v>
      </c>
      <c r="L4">
        <f t="shared" si="8"/>
        <v>3.5466729207367011E-3</v>
      </c>
      <c r="M4" s="12">
        <f t="shared" si="9"/>
        <v>7.8835604711002816E-11</v>
      </c>
      <c r="N4">
        <f t="shared" si="10"/>
        <v>0.98003804152134089</v>
      </c>
      <c r="O4">
        <f t="shared" si="11"/>
        <v>-2.0163890191994542E-2</v>
      </c>
      <c r="P4">
        <v>-3.05493E-3</v>
      </c>
      <c r="Q4">
        <f t="shared" si="0"/>
        <v>0.99694973155054067</v>
      </c>
      <c r="R4">
        <f t="shared" si="12"/>
        <v>0.99197145465275505</v>
      </c>
      <c r="S4">
        <f t="shared" si="13"/>
        <v>0.98206461899258568</v>
      </c>
      <c r="T4">
        <f t="shared" si="14"/>
        <v>-1.8098169337851952E-2</v>
      </c>
      <c r="U4">
        <v>0.99001298312194141</v>
      </c>
      <c r="V4">
        <f t="shared" si="15"/>
        <v>9.9870168780585855E-3</v>
      </c>
      <c r="W4">
        <f t="shared" si="16"/>
        <v>4.9935084390292928E-3</v>
      </c>
      <c r="X4" s="12">
        <f>100*(ABS(S4-N4)/N4)</f>
        <v>0.20678559253668166</v>
      </c>
      <c r="Y4" s="12">
        <f t="shared" si="1"/>
        <v>10.244654352277326</v>
      </c>
      <c r="Z4" s="13">
        <f t="shared" si="17"/>
        <v>1.9974033756117171E-2</v>
      </c>
    </row>
    <row r="5" spans="1:26" x14ac:dyDescent="0.25">
      <c r="A5" s="6"/>
      <c r="B5" s="7"/>
      <c r="C5">
        <v>283.10000000000002</v>
      </c>
      <c r="D5">
        <f t="shared" si="2"/>
        <v>84.1</v>
      </c>
      <c r="E5" s="12">
        <v>8.41</v>
      </c>
      <c r="F5">
        <f t="shared" si="3"/>
        <v>8410000</v>
      </c>
      <c r="G5">
        <v>284.48466835410602</v>
      </c>
      <c r="H5" s="10">
        <f t="shared" si="4"/>
        <v>1.3846683541059974</v>
      </c>
      <c r="I5" s="11">
        <f t="shared" si="5"/>
        <v>1.719281663303875E-5</v>
      </c>
      <c r="J5">
        <f t="shared" si="6"/>
        <v>2.1294214739848565</v>
      </c>
      <c r="K5">
        <f t="shared" si="7"/>
        <v>3.5323207347227126E-3</v>
      </c>
      <c r="L5">
        <f t="shared" si="8"/>
        <v>3.515127918089674E-3</v>
      </c>
      <c r="M5" s="12">
        <f t="shared" si="9"/>
        <v>7.9063866564865748E-11</v>
      </c>
      <c r="N5">
        <f t="shared" si="10"/>
        <v>0.98132481066456223</v>
      </c>
      <c r="O5">
        <f t="shared" si="11"/>
        <v>-1.8851772623946009E-2</v>
      </c>
      <c r="P5">
        <v>-2.9625799999999998E-3</v>
      </c>
      <c r="Q5">
        <f t="shared" si="0"/>
        <v>0.99704180410963439</v>
      </c>
      <c r="R5">
        <f t="shared" si="12"/>
        <v>0.99206306744674766</v>
      </c>
      <c r="S5">
        <f t="shared" si="13"/>
        <v>0.98215531684805801</v>
      </c>
      <c r="T5">
        <f t="shared" si="14"/>
        <v>-1.8005819337852613E-2</v>
      </c>
      <c r="U5">
        <v>0.99001298312194097</v>
      </c>
      <c r="V5">
        <f t="shared" si="15"/>
        <v>9.9870168780590296E-3</v>
      </c>
      <c r="W5">
        <f t="shared" si="16"/>
        <v>4.9935084390295148E-3</v>
      </c>
      <c r="X5" s="12">
        <f t="shared" ref="X5:X6" si="18">100*ABS(S5-N5)/N5</f>
        <v>8.4631120549510649E-2</v>
      </c>
      <c r="Y5" s="12">
        <f t="shared" si="1"/>
        <v>4.4873938539808389</v>
      </c>
      <c r="Z5" s="13">
        <f t="shared" si="17"/>
        <v>1.9974033756118059E-2</v>
      </c>
    </row>
    <row r="6" spans="1:26" x14ac:dyDescent="0.25">
      <c r="A6" s="6"/>
      <c r="B6" s="7"/>
      <c r="C6" s="14">
        <v>286.8</v>
      </c>
      <c r="D6">
        <f t="shared" si="2"/>
        <v>130.39999999999998</v>
      </c>
      <c r="E6">
        <v>13.04</v>
      </c>
      <c r="F6">
        <f t="shared" si="3"/>
        <v>13040000</v>
      </c>
      <c r="G6">
        <v>288.24529355839599</v>
      </c>
      <c r="H6" s="10">
        <f t="shared" si="4"/>
        <v>1.4452935583959743</v>
      </c>
      <c r="I6" s="11">
        <f t="shared" si="5"/>
        <v>1.748294918006705E-5</v>
      </c>
      <c r="J6">
        <f t="shared" si="6"/>
        <v>2.5680215564985067</v>
      </c>
      <c r="K6">
        <f t="shared" si="7"/>
        <v>3.4867503486750349E-3</v>
      </c>
      <c r="L6">
        <f t="shared" si="8"/>
        <v>3.4692673994949678E-3</v>
      </c>
      <c r="M6" s="12">
        <f t="shared" si="9"/>
        <v>-1.6920331802339206E-10</v>
      </c>
      <c r="N6">
        <f t="shared" si="10"/>
        <v>0.98101267362089817</v>
      </c>
      <c r="O6">
        <f t="shared" si="11"/>
        <v>-1.916990041674024E-2</v>
      </c>
      <c r="P6">
        <v>-2.83577E-3</v>
      </c>
      <c r="Q6">
        <f t="shared" si="0"/>
        <v>0.99716824699775541</v>
      </c>
      <c r="R6">
        <f t="shared" si="12"/>
        <v>0.99218887894123975</v>
      </c>
      <c r="S6">
        <f t="shared" si="13"/>
        <v>0.98227987186103116</v>
      </c>
      <c r="T6">
        <f t="shared" si="14"/>
        <v>-1.7879009337852653E-2</v>
      </c>
      <c r="U6">
        <v>0.99001298312194097</v>
      </c>
      <c r="V6">
        <f t="shared" si="15"/>
        <v>9.9870168780590296E-3</v>
      </c>
      <c r="W6">
        <f t="shared" si="16"/>
        <v>4.9935084390295148E-3</v>
      </c>
      <c r="X6" s="12">
        <f t="shared" si="18"/>
        <v>0.12917246374155297</v>
      </c>
      <c r="Y6" s="12">
        <f t="shared" si="1"/>
        <v>6.7339477557239018</v>
      </c>
      <c r="Z6" s="13">
        <f t="shared" si="17"/>
        <v>1.9974033756118059E-2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D5D5D-242A-48A5-8DA8-0C7B515E984A}">
  <dimension ref="A1:Z8"/>
  <sheetViews>
    <sheetView workbookViewId="0">
      <selection activeCell="O25" sqref="O25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5" t="s">
        <v>24</v>
      </c>
      <c r="Z1" s="5" t="s">
        <v>25</v>
      </c>
    </row>
    <row r="2" spans="1:26" x14ac:dyDescent="0.25">
      <c r="A2" s="15" t="s">
        <v>39</v>
      </c>
      <c r="B2" s="16" t="s">
        <v>40</v>
      </c>
      <c r="C2" s="17">
        <v>272.5</v>
      </c>
      <c r="D2" s="17">
        <f>E2*10</f>
        <v>25.099999999999998</v>
      </c>
      <c r="E2" s="17">
        <v>2.5099999999999998</v>
      </c>
      <c r="F2" s="17">
        <f>E2*10^6</f>
        <v>2510000</v>
      </c>
      <c r="G2" s="17">
        <v>272.42090242009823</v>
      </c>
      <c r="H2" s="18">
        <f t="shared" ref="H2:H8" si="0">G2-C2</f>
        <v>-7.9097579901770132E-2</v>
      </c>
      <c r="I2" s="19">
        <f t="shared" ref="I2:I8" si="1">H2/(G2*C2)</f>
        <v>-1.0655068890997177E-6</v>
      </c>
      <c r="J2" s="17">
        <f t="shared" ref="J2:J8" si="2">LN(E2)</f>
        <v>0.92028275314369246</v>
      </c>
      <c r="K2" s="17">
        <f t="shared" ref="K2:K8" si="3">1/C2</f>
        <v>3.669724770642202E-3</v>
      </c>
      <c r="L2" s="17">
        <f t="shared" ref="L2:L8" si="4">1/G2</f>
        <v>3.6707902775313015E-3</v>
      </c>
      <c r="M2" s="20">
        <f t="shared" ref="M2:M8" si="5">E2-10^(-4646.471 +5314653/G2 -2271392000/G2^2 +430306500000/G2^3 -30511740000000/G2^4)</f>
        <v>9.4130925276658672E-11</v>
      </c>
      <c r="N2" s="17">
        <f t="shared" ref="N2:N8" si="6">EXP(I2/(-0.000912))</f>
        <v>1.0011690017078034</v>
      </c>
      <c r="O2" s="17">
        <f t="shared" ref="O2:O8" si="7">LN(N2)</f>
        <v>1.1683189573461709E-3</v>
      </c>
      <c r="P2" s="24">
        <v>-1.56755E-3</v>
      </c>
      <c r="Q2" s="17">
        <f t="shared" ref="Q2:Q8" si="8">EXP(P2)</f>
        <v>0.99843367796478533</v>
      </c>
      <c r="R2" s="17">
        <f t="shared" ref="R2:R8" si="9">Q2*(U2+W2)</f>
        <v>0.99363973895309488</v>
      </c>
      <c r="S2" s="17">
        <f t="shared" ref="S2:S8" si="10">R2*U2</f>
        <v>0.98409789673911241</v>
      </c>
      <c r="T2" s="17">
        <f t="shared" ref="T2:T8" si="11">LN(S2)</f>
        <v>-1.6029898322533251E-2</v>
      </c>
      <c r="U2" s="17">
        <v>0.99039708071253696</v>
      </c>
      <c r="V2" s="17">
        <f t="shared" ref="V2:V8" si="12">1-U2</f>
        <v>9.6029192874630409E-3</v>
      </c>
      <c r="W2" s="17">
        <f t="shared" ref="W2:W8" si="13">V2/2</f>
        <v>4.8014596437315205E-3</v>
      </c>
      <c r="X2" s="20">
        <f t="shared" ref="X2:X8" si="14">100*ABS(S2-N2)/N2</f>
        <v>1.7051172119363434</v>
      </c>
      <c r="Y2" s="20">
        <f t="shared" ref="Y2:Y8" si="15">100*ABS((T2-O2)/O2)</f>
        <v>1472.0481227955988</v>
      </c>
      <c r="Z2" s="21">
        <f t="shared" ref="Z2:Z8" si="16">2*V2</f>
        <v>1.9205838574926082E-2</v>
      </c>
    </row>
    <row r="3" spans="1:26" x14ac:dyDescent="0.25">
      <c r="A3" s="15"/>
      <c r="B3" s="16"/>
      <c r="C3" s="17">
        <v>272.7</v>
      </c>
      <c r="D3" s="17">
        <f t="shared" ref="D3:D8" si="17">E3*10</f>
        <v>25.2</v>
      </c>
      <c r="E3" s="26">
        <v>2.52</v>
      </c>
      <c r="F3" s="17">
        <f t="shared" ref="F3:F8" si="18">E3*10^6</f>
        <v>2520000</v>
      </c>
      <c r="G3" s="17">
        <v>272.46384609911763</v>
      </c>
      <c r="H3" s="18">
        <f t="shared" si="0"/>
        <v>-0.23615390088235699</v>
      </c>
      <c r="I3" s="19">
        <f t="shared" si="1"/>
        <v>-3.178345484696386E-6</v>
      </c>
      <c r="J3" s="17">
        <f t="shared" si="2"/>
        <v>0.9242589015233319</v>
      </c>
      <c r="K3" s="17">
        <f t="shared" si="3"/>
        <v>3.6670333700036671E-3</v>
      </c>
      <c r="L3" s="17">
        <f t="shared" si="4"/>
        <v>3.6702117154883635E-3</v>
      </c>
      <c r="M3" s="20">
        <f t="shared" si="5"/>
        <v>1.0492540170048414E-10</v>
      </c>
      <c r="N3" s="17">
        <f t="shared" si="6"/>
        <v>1.0034911077143023</v>
      </c>
      <c r="O3" s="17">
        <f t="shared" si="7"/>
        <v>3.4850279437461306E-3</v>
      </c>
      <c r="P3" s="24">
        <v>-1.56193E-3</v>
      </c>
      <c r="Q3" s="17">
        <f t="shared" si="8"/>
        <v>0.99843928917782299</v>
      </c>
      <c r="R3" s="17">
        <f t="shared" si="9"/>
        <v>0.99364532322411947</v>
      </c>
      <c r="S3" s="17">
        <f t="shared" si="10"/>
        <v>0.98410342738483281</v>
      </c>
      <c r="T3" s="17">
        <f t="shared" si="11"/>
        <v>-1.6024278322533631E-2</v>
      </c>
      <c r="U3" s="17">
        <v>0.99039708071253663</v>
      </c>
      <c r="V3" s="17">
        <f t="shared" si="12"/>
        <v>9.602919287463374E-3</v>
      </c>
      <c r="W3" s="17">
        <f t="shared" si="13"/>
        <v>4.801459643731687E-3</v>
      </c>
      <c r="X3" s="20">
        <f t="shared" si="14"/>
        <v>1.9320231320863099</v>
      </c>
      <c r="Y3" s="20">
        <f t="shared" si="15"/>
        <v>559.80343862921211</v>
      </c>
      <c r="Z3" s="21">
        <f t="shared" si="16"/>
        <v>1.9205838574926748E-2</v>
      </c>
    </row>
    <row r="4" spans="1:26" x14ac:dyDescent="0.25">
      <c r="A4" s="15"/>
      <c r="B4" s="16"/>
      <c r="C4" s="17">
        <v>275.89999999999998</v>
      </c>
      <c r="D4" s="17">
        <f t="shared" si="17"/>
        <v>35.200000000000003</v>
      </c>
      <c r="E4" s="26">
        <v>3.52</v>
      </c>
      <c r="F4" s="17">
        <f t="shared" si="18"/>
        <v>3520000</v>
      </c>
      <c r="G4" s="17">
        <v>276.0475369483313</v>
      </c>
      <c r="H4" s="18">
        <f t="shared" si="0"/>
        <v>0.14753694833132158</v>
      </c>
      <c r="I4" s="19">
        <f t="shared" si="1"/>
        <v>1.9371587798790067E-6</v>
      </c>
      <c r="J4" s="17">
        <f t="shared" si="2"/>
        <v>1.2584609896100056</v>
      </c>
      <c r="K4" s="17">
        <f t="shared" si="3"/>
        <v>3.6245016310257343E-3</v>
      </c>
      <c r="L4" s="17">
        <f t="shared" si="4"/>
        <v>3.6225644722458553E-3</v>
      </c>
      <c r="M4" s="20">
        <f t="shared" si="5"/>
        <v>1.3787637698214894E-11</v>
      </c>
      <c r="N4" s="17">
        <f t="shared" si="6"/>
        <v>0.99787817664697476</v>
      </c>
      <c r="O4" s="17">
        <f t="shared" si="7"/>
        <v>-2.1240776095164792E-3</v>
      </c>
      <c r="P4" s="24">
        <v>-1.4736899999999999E-3</v>
      </c>
      <c r="Q4" s="17">
        <f t="shared" si="8"/>
        <v>0.99852739534788715</v>
      </c>
      <c r="R4" s="17">
        <f t="shared" si="9"/>
        <v>0.99373300635596373</v>
      </c>
      <c r="S4" s="17">
        <f t="shared" si="10"/>
        <v>0.98419026850263913</v>
      </c>
      <c r="T4" s="17">
        <f t="shared" si="11"/>
        <v>-1.5936038322533513E-2</v>
      </c>
      <c r="U4" s="17">
        <v>0.99039708071253663</v>
      </c>
      <c r="V4" s="17">
        <f t="shared" si="12"/>
        <v>9.602919287463374E-3</v>
      </c>
      <c r="W4" s="17">
        <f t="shared" si="13"/>
        <v>4.801459643731687E-3</v>
      </c>
      <c r="X4" s="20">
        <f t="shared" si="14"/>
        <v>1.3717013223326635</v>
      </c>
      <c r="Y4" s="20">
        <f t="shared" si="15"/>
        <v>650.25687626174647</v>
      </c>
      <c r="Z4" s="21">
        <f t="shared" si="16"/>
        <v>1.9205838574926748E-2</v>
      </c>
    </row>
    <row r="5" spans="1:26" x14ac:dyDescent="0.25">
      <c r="A5" s="15"/>
      <c r="B5" s="16"/>
      <c r="C5" s="17">
        <v>278.3</v>
      </c>
      <c r="D5" s="17">
        <f t="shared" si="17"/>
        <v>44.900000000000006</v>
      </c>
      <c r="E5" s="27">
        <v>4.49</v>
      </c>
      <c r="F5" s="17">
        <f t="shared" si="18"/>
        <v>4490000</v>
      </c>
      <c r="G5" s="17">
        <v>278.55788273271042</v>
      </c>
      <c r="H5" s="18">
        <f t="shared" si="0"/>
        <v>0.25788273271041362</v>
      </c>
      <c r="I5" s="19">
        <f t="shared" si="1"/>
        <v>3.3265465454915709E-6</v>
      </c>
      <c r="J5" s="17">
        <f t="shared" si="2"/>
        <v>1.501852701754163</v>
      </c>
      <c r="K5" s="17">
        <f t="shared" si="3"/>
        <v>3.5932446999640674E-3</v>
      </c>
      <c r="L5" s="17">
        <f t="shared" si="4"/>
        <v>3.5899181534185757E-3</v>
      </c>
      <c r="M5" s="20">
        <f t="shared" si="5"/>
        <v>3.2946090300356445E-11</v>
      </c>
      <c r="N5" s="17">
        <f t="shared" si="6"/>
        <v>0.99635911504669139</v>
      </c>
      <c r="O5" s="17">
        <f t="shared" si="7"/>
        <v>-3.647529106898703E-3</v>
      </c>
      <c r="P5" s="24">
        <v>-1.4094999999999999E-3</v>
      </c>
      <c r="Q5" s="17">
        <f t="shared" si="8"/>
        <v>0.99859149287858273</v>
      </c>
      <c r="R5" s="17">
        <f t="shared" si="9"/>
        <v>0.99379679612495242</v>
      </c>
      <c r="S5" s="17">
        <f t="shared" si="10"/>
        <v>0.98425344570362483</v>
      </c>
      <c r="T5" s="17">
        <f t="shared" si="11"/>
        <v>-1.5871848322533574E-2</v>
      </c>
      <c r="U5" s="17">
        <v>0.99039708071253663</v>
      </c>
      <c r="V5" s="17">
        <f t="shared" si="12"/>
        <v>9.602919287463374E-3</v>
      </c>
      <c r="W5" s="17">
        <f t="shared" si="13"/>
        <v>4.801459643731687E-3</v>
      </c>
      <c r="X5" s="20">
        <f t="shared" si="14"/>
        <v>1.2149905752103511</v>
      </c>
      <c r="Y5" s="20">
        <f t="shared" si="15"/>
        <v>335.13973041406513</v>
      </c>
      <c r="Z5" s="21">
        <f t="shared" si="16"/>
        <v>1.9205838574926748E-2</v>
      </c>
    </row>
    <row r="6" spans="1:26" x14ac:dyDescent="0.25">
      <c r="A6" s="15"/>
      <c r="B6" s="16"/>
      <c r="C6" s="17">
        <v>280.3</v>
      </c>
      <c r="D6" s="17">
        <f t="shared" si="17"/>
        <v>56</v>
      </c>
      <c r="E6" s="27">
        <v>5.6</v>
      </c>
      <c r="F6" s="17">
        <f t="shared" si="18"/>
        <v>5600000</v>
      </c>
      <c r="G6" s="17">
        <v>280.7323750949821</v>
      </c>
      <c r="H6" s="18">
        <f t="shared" si="0"/>
        <v>0.43237509498209192</v>
      </c>
      <c r="I6" s="19">
        <f t="shared" si="1"/>
        <v>5.4947137518854532E-6</v>
      </c>
      <c r="J6" s="17">
        <f t="shared" si="2"/>
        <v>1.7227665977411035</v>
      </c>
      <c r="K6" s="17">
        <f t="shared" si="3"/>
        <v>3.5676061362825543E-3</v>
      </c>
      <c r="L6" s="17">
        <f t="shared" si="4"/>
        <v>3.5621114225306686E-3</v>
      </c>
      <c r="M6" s="20">
        <f t="shared" si="5"/>
        <v>-1.0540901485001086E-11</v>
      </c>
      <c r="N6" s="17">
        <f t="shared" si="6"/>
        <v>0.99399320791769441</v>
      </c>
      <c r="O6" s="17">
        <f t="shared" si="7"/>
        <v>-6.0249054296989506E-3</v>
      </c>
      <c r="P6" s="24">
        <v>-1.35732E-3</v>
      </c>
      <c r="Q6" s="17">
        <f t="shared" si="8"/>
        <v>0.99864360074216352</v>
      </c>
      <c r="R6" s="17">
        <f t="shared" si="9"/>
        <v>0.99384865379472909</v>
      </c>
      <c r="S6" s="17">
        <f>R6*U6</f>
        <v>0.98430480538838416</v>
      </c>
      <c r="T6" s="17">
        <f t="shared" si="11"/>
        <v>-1.5819668322533578E-2</v>
      </c>
      <c r="U6" s="17">
        <v>0.99039708071253663</v>
      </c>
      <c r="V6" s="17">
        <f t="shared" si="12"/>
        <v>9.602919287463374E-3</v>
      </c>
      <c r="W6" s="17">
        <f t="shared" si="13"/>
        <v>4.801459643731687E-3</v>
      </c>
      <c r="X6" s="20">
        <f t="shared" si="14"/>
        <v>0.9746950434003846</v>
      </c>
      <c r="Y6" s="20">
        <f t="shared" si="15"/>
        <v>162.57123048857628</v>
      </c>
      <c r="Z6" s="21">
        <f t="shared" si="16"/>
        <v>1.9205838574926748E-2</v>
      </c>
    </row>
    <row r="7" spans="1:26" x14ac:dyDescent="0.25">
      <c r="A7" s="15"/>
      <c r="B7" s="16"/>
      <c r="C7" s="17">
        <v>280.39999999999998</v>
      </c>
      <c r="D7" s="17">
        <f t="shared" si="17"/>
        <v>56.1</v>
      </c>
      <c r="E7" s="27">
        <v>5.61</v>
      </c>
      <c r="F7" s="17">
        <f t="shared" si="18"/>
        <v>5610000</v>
      </c>
      <c r="G7" s="17">
        <v>280.74952491122076</v>
      </c>
      <c r="H7" s="18">
        <f t="shared" si="0"/>
        <v>0.349524911220783</v>
      </c>
      <c r="I7" s="19">
        <f t="shared" si="1"/>
        <v>4.4399808274447896E-6</v>
      </c>
      <c r="J7" s="17">
        <f t="shared" si="2"/>
        <v>1.724550719534605</v>
      </c>
      <c r="K7" s="17">
        <f t="shared" si="3"/>
        <v>3.566333808844508E-3</v>
      </c>
      <c r="L7" s="17">
        <f t="shared" si="4"/>
        <v>3.5618938280170633E-3</v>
      </c>
      <c r="M7" s="20">
        <f t="shared" si="5"/>
        <v>-1.7241319483218831E-11</v>
      </c>
      <c r="N7" s="17">
        <f t="shared" si="6"/>
        <v>0.99514343142146688</v>
      </c>
      <c r="O7" s="17">
        <f t="shared" si="7"/>
        <v>-4.8684000300929673E-3</v>
      </c>
      <c r="P7" s="24">
        <v>-1.3547500000000001E-3</v>
      </c>
      <c r="Q7" s="17">
        <f t="shared" si="8"/>
        <v>0.99864616725951538</v>
      </c>
      <c r="R7" s="17">
        <f t="shared" si="9"/>
        <v>0.99385120798905147</v>
      </c>
      <c r="S7" s="17">
        <f t="shared" si="10"/>
        <v>0.98430733505498458</v>
      </c>
      <c r="T7" s="17">
        <f t="shared" si="11"/>
        <v>-1.5817098322533633E-2</v>
      </c>
      <c r="U7" s="17">
        <v>0.99039708071253663</v>
      </c>
      <c r="V7" s="17">
        <f t="shared" si="12"/>
        <v>9.602919287463374E-3</v>
      </c>
      <c r="W7" s="17">
        <f t="shared" si="13"/>
        <v>4.801459643731687E-3</v>
      </c>
      <c r="X7" s="20">
        <f t="shared" si="14"/>
        <v>1.0888979441892093</v>
      </c>
      <c r="Y7" s="20">
        <f t="shared" si="15"/>
        <v>224.89315226283054</v>
      </c>
      <c r="Z7" s="21">
        <f t="shared" si="16"/>
        <v>1.9205838574926748E-2</v>
      </c>
    </row>
    <row r="8" spans="1:26" x14ac:dyDescent="0.25">
      <c r="A8" s="15"/>
      <c r="B8" s="16"/>
      <c r="C8" s="17">
        <v>281.39999999999998</v>
      </c>
      <c r="D8" s="17">
        <f t="shared" si="17"/>
        <v>62.599999999999994</v>
      </c>
      <c r="E8" s="17">
        <v>6.26</v>
      </c>
      <c r="F8" s="17">
        <f t="shared" si="18"/>
        <v>6260000</v>
      </c>
      <c r="G8" s="17">
        <v>281.79107408857237</v>
      </c>
      <c r="H8" s="18">
        <f t="shared" si="0"/>
        <v>0.39107408857239534</v>
      </c>
      <c r="I8" s="19">
        <f t="shared" si="1"/>
        <v>4.931825664498987E-6</v>
      </c>
      <c r="J8" s="17">
        <f t="shared" si="2"/>
        <v>1.8341801851120072</v>
      </c>
      <c r="K8" s="17">
        <f t="shared" si="3"/>
        <v>3.5536602700781809E-3</v>
      </c>
      <c r="L8" s="17">
        <f t="shared" si="4"/>
        <v>3.5487284444136818E-3</v>
      </c>
      <c r="M8" s="20">
        <f t="shared" si="5"/>
        <v>3.6460612307109841E-11</v>
      </c>
      <c r="N8" s="17">
        <f t="shared" si="6"/>
        <v>0.99460689172862238</v>
      </c>
      <c r="O8" s="17">
        <f t="shared" si="7"/>
        <v>-5.407703579494467E-3</v>
      </c>
      <c r="P8" s="24">
        <v>-1.3291100000000001E-3</v>
      </c>
      <c r="Q8" s="17">
        <f t="shared" si="8"/>
        <v>0.99867177287550646</v>
      </c>
      <c r="R8" s="17">
        <f t="shared" si="9"/>
        <v>0.99387669066071072</v>
      </c>
      <c r="S8" s="17">
        <f t="shared" si="10"/>
        <v>0.98433257301860466</v>
      </c>
      <c r="T8" s="17">
        <f t="shared" si="11"/>
        <v>-1.5791458322533671E-2</v>
      </c>
      <c r="U8" s="17">
        <v>0.99039708071253663</v>
      </c>
      <c r="V8" s="17">
        <f t="shared" si="12"/>
        <v>9.602919287463374E-3</v>
      </c>
      <c r="W8" s="17">
        <f t="shared" si="13"/>
        <v>4.801459643731687E-3</v>
      </c>
      <c r="X8" s="20">
        <f t="shared" si="14"/>
        <v>1.033002967852052</v>
      </c>
      <c r="Y8" s="20">
        <f t="shared" si="15"/>
        <v>192.01782402448023</v>
      </c>
      <c r="Z8" s="21">
        <f t="shared" si="16"/>
        <v>1.9205838574926748E-2</v>
      </c>
    </row>
  </sheetData>
  <mergeCells count="2">
    <mergeCell ref="A2:A8"/>
    <mergeCell ref="B2:B8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8E34-36D1-41D7-A424-D4E38E140FDF}">
  <dimension ref="A1:Z7"/>
  <sheetViews>
    <sheetView workbookViewId="0">
      <selection activeCell="P21" sqref="P21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5" t="s">
        <v>24</v>
      </c>
      <c r="Z1" s="5" t="s">
        <v>25</v>
      </c>
    </row>
    <row r="2" spans="1:26" x14ac:dyDescent="0.25">
      <c r="A2" s="6" t="s">
        <v>32</v>
      </c>
      <c r="B2" s="7" t="s">
        <v>40</v>
      </c>
      <c r="C2">
        <v>275.72000000000003</v>
      </c>
      <c r="D2" s="40">
        <f>E2*10</f>
        <v>36</v>
      </c>
      <c r="E2">
        <v>3.6</v>
      </c>
      <c r="F2">
        <f>E2*10^6</f>
        <v>3600000</v>
      </c>
      <c r="G2">
        <v>276.28391230225247</v>
      </c>
      <c r="H2" s="10">
        <f t="shared" ref="H2:H7" si="0">G2-C2</f>
        <v>0.56391230225244726</v>
      </c>
      <c r="I2" s="11">
        <f t="shared" ref="I2:I7" si="1">H2/(G2*C2)</f>
        <v>7.4026582831014549E-6</v>
      </c>
      <c r="J2">
        <f t="shared" ref="J2:J7" si="2">LN(E2)</f>
        <v>1.2809338454620642</v>
      </c>
      <c r="K2">
        <f t="shared" ref="K2:K7" si="3">1/C2</f>
        <v>3.6268678369360216E-3</v>
      </c>
      <c r="L2">
        <f t="shared" ref="L2:L7" si="4">1/G2</f>
        <v>3.6194651786529202E-3</v>
      </c>
      <c r="M2" s="12">
        <f t="shared" ref="M2:M7" si="5">E2-10^(-4646.471 +5314653/G2 -2271392000/G2^2 +430306500000/G2^3 -30511740000000/G2^4)</f>
        <v>6.2084284380148347E-9</v>
      </c>
      <c r="N2">
        <f t="shared" ref="N2:N7" si="6">EXP(I2/(-0.000912))</f>
        <v>0.99191590361565829</v>
      </c>
      <c r="O2">
        <f t="shared" ref="O2:O7" si="7">LN(N2)</f>
        <v>-8.1169498718217745E-3</v>
      </c>
      <c r="P2" s="22">
        <v>-1.47857E-3</v>
      </c>
      <c r="Q2">
        <f t="shared" ref="Q2:Q7" si="8">EXP(P2)</f>
        <v>0.99852252254608753</v>
      </c>
      <c r="R2">
        <f>Q2*(U2+W2)</f>
        <v>0.99372815695072547</v>
      </c>
      <c r="S2">
        <f t="shared" ref="S2:S7" si="9">R2*U2</f>
        <v>0.9841854656658483</v>
      </c>
      <c r="T2">
        <f t="shared" ref="T2:T7" si="10">LN(S2)</f>
        <v>-1.5940918322532971E-2</v>
      </c>
      <c r="U2">
        <v>0.99039708071253696</v>
      </c>
      <c r="V2">
        <f t="shared" ref="V2:V7" si="11">1-U2</f>
        <v>9.6029192874630409E-3</v>
      </c>
      <c r="W2">
        <f t="shared" ref="W2:W7" si="12">V2/2</f>
        <v>4.8014596437315205E-3</v>
      </c>
      <c r="X2" s="12">
        <f t="shared" ref="X2:X7" si="13">100*ABS(S2-N2)/N2</f>
        <v>0.77934408770255303</v>
      </c>
      <c r="Y2" s="12">
        <f t="shared" ref="Y2:Y7" si="14">100*ABS((T2-O2)/O2)</f>
        <v>96.390498577209755</v>
      </c>
      <c r="Z2" s="13">
        <f t="shared" ref="Z2:Z7" si="15">2*V2</f>
        <v>1.9205838574926082E-2</v>
      </c>
    </row>
    <row r="3" spans="1:26" x14ac:dyDescent="0.25">
      <c r="A3" s="6"/>
      <c r="B3" s="7"/>
      <c r="C3">
        <v>279.25</v>
      </c>
      <c r="D3" s="40">
        <f t="shared" ref="D3:D7" si="16">E3*10</f>
        <v>51</v>
      </c>
      <c r="E3">
        <v>5.0999999999999996</v>
      </c>
      <c r="F3">
        <f t="shared" ref="F3:F7" si="17">E3*10^6</f>
        <v>5100000</v>
      </c>
      <c r="G3">
        <v>279.82419073250503</v>
      </c>
      <c r="H3" s="10">
        <f t="shared" si="0"/>
        <v>0.57419073250503061</v>
      </c>
      <c r="I3" s="11">
        <f t="shared" si="1"/>
        <v>7.3481453865863756E-6</v>
      </c>
      <c r="J3">
        <f t="shared" si="2"/>
        <v>1.62924053973028</v>
      </c>
      <c r="K3">
        <f t="shared" si="3"/>
        <v>3.5810205908683975E-3</v>
      </c>
      <c r="L3">
        <f t="shared" si="4"/>
        <v>3.5736724454818111E-3</v>
      </c>
      <c r="M3" s="12">
        <f t="shared" si="5"/>
        <v>3.4100722245966608E-11</v>
      </c>
      <c r="N3">
        <f t="shared" si="6"/>
        <v>0.99197519509050958</v>
      </c>
      <c r="O3">
        <f t="shared" si="7"/>
        <v>-8.0571769589762986E-3</v>
      </c>
      <c r="P3" s="22">
        <v>-1.3845699999999999E-3</v>
      </c>
      <c r="Q3">
        <f t="shared" si="8"/>
        <v>0.99861638807481756</v>
      </c>
      <c r="R3">
        <f t="shared" ref="R3:R7" si="18">Q3*(U3+W3)</f>
        <v>0.99382157178790731</v>
      </c>
      <c r="S3">
        <f t="shared" si="9"/>
        <v>0.98427798344788842</v>
      </c>
      <c r="T3">
        <f t="shared" si="10"/>
        <v>-1.5846918322533082E-2</v>
      </c>
      <c r="U3">
        <v>0.99039708071253696</v>
      </c>
      <c r="V3">
        <f t="shared" si="11"/>
        <v>9.6029192874630409E-3</v>
      </c>
      <c r="W3">
        <f t="shared" si="12"/>
        <v>4.8014596437315205E-3</v>
      </c>
      <c r="X3" s="12">
        <f t="shared" si="13"/>
        <v>0.77594799554628513</v>
      </c>
      <c r="Y3" s="12">
        <f t="shared" si="14"/>
        <v>96.680777935234843</v>
      </c>
      <c r="Z3" s="13">
        <f t="shared" si="15"/>
        <v>1.9205838574926082E-2</v>
      </c>
    </row>
    <row r="4" spans="1:26" x14ac:dyDescent="0.25">
      <c r="A4" s="6"/>
      <c r="B4" s="7"/>
      <c r="C4">
        <v>282.5</v>
      </c>
      <c r="D4" s="40">
        <f t="shared" si="16"/>
        <v>71</v>
      </c>
      <c r="E4">
        <v>7.1</v>
      </c>
      <c r="F4">
        <f t="shared" si="17"/>
        <v>7100000</v>
      </c>
      <c r="G4">
        <v>282.95871911948439</v>
      </c>
      <c r="H4" s="10">
        <f t="shared" si="0"/>
        <v>0.45871911948438537</v>
      </c>
      <c r="I4" s="11">
        <f t="shared" si="1"/>
        <v>5.738591476533948E-6</v>
      </c>
      <c r="J4">
        <f t="shared" si="2"/>
        <v>1.9600947840472698</v>
      </c>
      <c r="K4">
        <f t="shared" si="3"/>
        <v>3.5398230088495575E-3</v>
      </c>
      <c r="L4">
        <f t="shared" si="4"/>
        <v>3.5340844173730236E-3</v>
      </c>
      <c r="M4" s="12">
        <f t="shared" si="5"/>
        <v>5.9774407645818428E-11</v>
      </c>
      <c r="N4">
        <f t="shared" si="6"/>
        <v>0.99372743994294199</v>
      </c>
      <c r="O4">
        <f t="shared" si="7"/>
        <v>-6.2923152154977478E-3</v>
      </c>
      <c r="P4" s="22">
        <v>-1.3012500000000001E-3</v>
      </c>
      <c r="Q4">
        <f t="shared" si="8"/>
        <v>0.99869959625867677</v>
      </c>
      <c r="R4">
        <f t="shared" si="18"/>
        <v>0.99390438045102958</v>
      </c>
      <c r="S4">
        <f t="shared" si="9"/>
        <v>0.9843599969061021</v>
      </c>
      <c r="T4">
        <f t="shared" si="10"/>
        <v>-1.5763598322533511E-2</v>
      </c>
      <c r="U4">
        <v>0.99039708071253663</v>
      </c>
      <c r="V4">
        <f t="shared" si="11"/>
        <v>9.602919287463374E-3</v>
      </c>
      <c r="W4">
        <f t="shared" si="12"/>
        <v>4.801459643731687E-3</v>
      </c>
      <c r="X4" s="12">
        <f t="shared" si="13"/>
        <v>0.94265717744271571</v>
      </c>
      <c r="Y4" s="12">
        <f t="shared" si="14"/>
        <v>150.52143420450918</v>
      </c>
      <c r="Z4" s="13">
        <f t="shared" si="15"/>
        <v>1.9205838574926748E-2</v>
      </c>
    </row>
    <row r="5" spans="1:26" x14ac:dyDescent="0.25">
      <c r="A5" s="6"/>
      <c r="B5" s="7"/>
      <c r="C5">
        <v>284.33</v>
      </c>
      <c r="D5" s="40">
        <f t="shared" si="16"/>
        <v>86</v>
      </c>
      <c r="E5">
        <v>8.6</v>
      </c>
      <c r="F5">
        <f t="shared" si="17"/>
        <v>8600000</v>
      </c>
      <c r="G5">
        <v>284.68250569695999</v>
      </c>
      <c r="H5" s="10">
        <f t="shared" si="0"/>
        <v>0.35250569696000866</v>
      </c>
      <c r="I5" s="11">
        <f t="shared" si="1"/>
        <v>4.3549450087537147E-6</v>
      </c>
      <c r="J5">
        <f t="shared" si="2"/>
        <v>2.1517622032594619</v>
      </c>
      <c r="K5">
        <f t="shared" si="3"/>
        <v>3.5170400590862731E-3</v>
      </c>
      <c r="L5">
        <f t="shared" si="4"/>
        <v>3.5126851140775193E-3</v>
      </c>
      <c r="M5" s="12">
        <f t="shared" si="5"/>
        <v>3.5408120879765193E-11</v>
      </c>
      <c r="N5">
        <f t="shared" si="6"/>
        <v>0.99523622394524847</v>
      </c>
      <c r="O5">
        <f t="shared" si="7"/>
        <v>-4.7751590008264051E-3</v>
      </c>
      <c r="P5" s="22">
        <v>-1.25567E-3</v>
      </c>
      <c r="Q5">
        <f t="shared" si="8"/>
        <v>0.99874511802370736</v>
      </c>
      <c r="R5">
        <f t="shared" si="18"/>
        <v>0.99394968364514247</v>
      </c>
      <c r="S5">
        <f t="shared" si="9"/>
        <v>0.98440486505729841</v>
      </c>
      <c r="T5">
        <f t="shared" si="10"/>
        <v>-1.571801832253358E-2</v>
      </c>
      <c r="U5">
        <v>0.99039708071253663</v>
      </c>
      <c r="V5">
        <f t="shared" si="11"/>
        <v>9.602919287463374E-3</v>
      </c>
      <c r="W5">
        <f t="shared" si="12"/>
        <v>4.801459643731687E-3</v>
      </c>
      <c r="X5" s="12">
        <f t="shared" si="13"/>
        <v>1.0883204034729681</v>
      </c>
      <c r="Y5" s="12">
        <f t="shared" si="14"/>
        <v>229.16219794593994</v>
      </c>
      <c r="Z5" s="13">
        <f t="shared" si="15"/>
        <v>1.9205838574926748E-2</v>
      </c>
    </row>
    <row r="6" spans="1:26" x14ac:dyDescent="0.25">
      <c r="A6" s="6"/>
      <c r="B6" s="7"/>
      <c r="C6">
        <v>285.25</v>
      </c>
      <c r="D6" s="40">
        <f t="shared" si="16"/>
        <v>96</v>
      </c>
      <c r="E6">
        <v>9.6</v>
      </c>
      <c r="F6">
        <f t="shared" si="17"/>
        <v>9600000</v>
      </c>
      <c r="G6">
        <v>285.64574188145514</v>
      </c>
      <c r="H6" s="10">
        <f t="shared" si="0"/>
        <v>0.39574188145513745</v>
      </c>
      <c r="I6" s="11">
        <f t="shared" si="1"/>
        <v>4.856893792218097E-6</v>
      </c>
      <c r="J6">
        <f t="shared" si="2"/>
        <v>2.2617630984737906</v>
      </c>
      <c r="K6">
        <f t="shared" si="3"/>
        <v>3.5056967572304996E-3</v>
      </c>
      <c r="L6">
        <f t="shared" si="4"/>
        <v>3.5008398634382813E-3</v>
      </c>
      <c r="M6" s="12">
        <f t="shared" si="5"/>
        <v>1.5830714517051092E-10</v>
      </c>
      <c r="N6">
        <f t="shared" si="6"/>
        <v>0.99468861411715803</v>
      </c>
      <c r="O6">
        <f t="shared" si="7"/>
        <v>-5.3255414388356489E-3</v>
      </c>
      <c r="P6" s="22">
        <v>-1.2331099999999999E-3</v>
      </c>
      <c r="Q6">
        <f t="shared" si="8"/>
        <v>0.99876764996772938</v>
      </c>
      <c r="R6">
        <f t="shared" si="18"/>
        <v>0.99397210740294462</v>
      </c>
      <c r="S6">
        <f t="shared" si="9"/>
        <v>0.98442707348156422</v>
      </c>
      <c r="T6">
        <f t="shared" si="10"/>
        <v>-1.5695458322533544E-2</v>
      </c>
      <c r="U6">
        <v>0.99039708071253663</v>
      </c>
      <c r="V6">
        <f t="shared" si="11"/>
        <v>9.602919287463374E-3</v>
      </c>
      <c r="W6">
        <f t="shared" si="12"/>
        <v>4.801459643731687E-3</v>
      </c>
      <c r="X6" s="12">
        <f t="shared" si="13"/>
        <v>1.0316334669922311</v>
      </c>
      <c r="Y6" s="12">
        <f t="shared" si="14"/>
        <v>194.7204242572775</v>
      </c>
      <c r="Z6" s="13">
        <f t="shared" si="15"/>
        <v>1.9205838574926748E-2</v>
      </c>
    </row>
    <row r="7" spans="1:26" x14ac:dyDescent="0.25">
      <c r="A7" s="6"/>
      <c r="B7" s="7"/>
      <c r="C7">
        <v>286.58</v>
      </c>
      <c r="D7" s="40">
        <f t="shared" si="16"/>
        <v>111</v>
      </c>
      <c r="E7">
        <v>11.1</v>
      </c>
      <c r="F7">
        <f t="shared" si="17"/>
        <v>11100000</v>
      </c>
      <c r="G7">
        <v>286.89176890253344</v>
      </c>
      <c r="H7" s="10">
        <f t="shared" si="0"/>
        <v>0.31176890253345846</v>
      </c>
      <c r="I7" s="11">
        <f t="shared" si="1"/>
        <v>3.7920043564548715E-6</v>
      </c>
      <c r="J7">
        <f t="shared" si="2"/>
        <v>2.4069451083182885</v>
      </c>
      <c r="K7">
        <f t="shared" si="3"/>
        <v>3.4894270360806756E-3</v>
      </c>
      <c r="L7">
        <f t="shared" si="4"/>
        <v>3.4856350317242209E-3</v>
      </c>
      <c r="M7" s="12">
        <f t="shared" si="5"/>
        <v>-1.7725199086271459E-10</v>
      </c>
      <c r="N7">
        <f t="shared" si="6"/>
        <v>0.99585073258258572</v>
      </c>
      <c r="O7">
        <f t="shared" si="7"/>
        <v>-4.1578995136566533E-3</v>
      </c>
      <c r="P7" s="22">
        <v>-1.20093E-3</v>
      </c>
      <c r="Q7">
        <f t="shared" si="8"/>
        <v>0.99879979082784898</v>
      </c>
      <c r="R7">
        <f t="shared" si="18"/>
        <v>0.99400409394002143</v>
      </c>
      <c r="S7">
        <f t="shared" si="9"/>
        <v>0.98445875285450724</v>
      </c>
      <c r="T7">
        <f t="shared" si="10"/>
        <v>-1.5663278322533541E-2</v>
      </c>
      <c r="U7">
        <v>0.99039708071253663</v>
      </c>
      <c r="V7">
        <f t="shared" si="11"/>
        <v>9.602919287463374E-3</v>
      </c>
      <c r="W7">
        <f t="shared" si="12"/>
        <v>4.801459643731687E-3</v>
      </c>
      <c r="X7" s="12">
        <f t="shared" si="13"/>
        <v>1.1439445044675658</v>
      </c>
      <c r="Y7" s="12">
        <f t="shared" si="14"/>
        <v>276.71132433786295</v>
      </c>
      <c r="Z7" s="13">
        <f t="shared" si="15"/>
        <v>1.9205838574926748E-2</v>
      </c>
    </row>
  </sheetData>
  <mergeCells count="2">
    <mergeCell ref="A2:A7"/>
    <mergeCell ref="B2:B7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0D5B-8C08-44E6-BD6F-2A384475F461}">
  <dimension ref="A1:Z7"/>
  <sheetViews>
    <sheetView workbookViewId="0">
      <selection activeCell="M25" sqref="M25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5" t="s">
        <v>24</v>
      </c>
      <c r="Z1" s="5" t="s">
        <v>25</v>
      </c>
    </row>
    <row r="2" spans="1:26" x14ac:dyDescent="0.25">
      <c r="A2" s="15" t="s">
        <v>28</v>
      </c>
      <c r="B2" s="15" t="s">
        <v>41</v>
      </c>
      <c r="C2" s="17">
        <v>286.2</v>
      </c>
      <c r="D2" s="17">
        <v>105.239</v>
      </c>
      <c r="E2" s="17">
        <f>D2/10</f>
        <v>10.523900000000001</v>
      </c>
      <c r="F2" s="17">
        <f>E2*10^6</f>
        <v>10523900.000000002</v>
      </c>
      <c r="G2" s="17">
        <v>286.43746455271997</v>
      </c>
      <c r="H2" s="18">
        <f t="shared" ref="H2:H4" si="0">G2-C2</f>
        <v>0.23746455271998457</v>
      </c>
      <c r="I2" s="19">
        <f t="shared" ref="I2:I4" si="1">H2/(G2*C2)</f>
        <v>2.8966721221487022E-6</v>
      </c>
      <c r="J2" s="17">
        <f t="shared" ref="J2:J4" si="2">LN(E2)</f>
        <v>2.3536488610424415</v>
      </c>
      <c r="K2" s="17">
        <f t="shared" ref="K2:K4" si="3">1/C2</f>
        <v>3.4940600978336828E-3</v>
      </c>
      <c r="L2" s="17">
        <f t="shared" ref="L2:L4" si="4">1/G2</f>
        <v>3.491163425711534E-3</v>
      </c>
      <c r="M2" s="20">
        <f t="shared" ref="M2:M4" si="5">E2-10^(-4646.471 +5314653/G2 -2271392000/G2^2 +430306500000/G2^3 -30511740000000/G2^4)</f>
        <v>-4.475175785501051E-11</v>
      </c>
      <c r="N2" s="17">
        <f t="shared" ref="N2:N4" si="6">EXP(I2/(-0.000912))</f>
        <v>0.99682886313708186</v>
      </c>
      <c r="O2" s="17">
        <f t="shared" ref="O2:O4" si="7">LN(N2)</f>
        <v>-3.1761755725314483E-3</v>
      </c>
      <c r="P2" s="17">
        <v>-1.8301999999999999E-3</v>
      </c>
      <c r="Q2" s="17">
        <f>EXP(P2)</f>
        <v>0.99817147379473792</v>
      </c>
      <c r="R2" s="17">
        <f t="shared" ref="R2:R4" si="8">Q2*(U2+W2)</f>
        <v>0.99444862031944814</v>
      </c>
      <c r="S2" s="17">
        <f t="shared" ref="S2:S4" si="9">R2*U2</f>
        <v>0.98703068342313738</v>
      </c>
      <c r="T2" s="17">
        <f t="shared" ref="T2:T4" si="10">LN(S2)</f>
        <v>-1.3054152470427646E-2</v>
      </c>
      <c r="U2" s="17">
        <v>0.99254065343875897</v>
      </c>
      <c r="V2" s="17">
        <f>1-U2</f>
        <v>7.4593465612410315E-3</v>
      </c>
      <c r="W2" s="17">
        <f>V2/2</f>
        <v>3.7296732806205157E-3</v>
      </c>
      <c r="X2" s="20">
        <f t="shared" ref="X2:X4" si="11">100*ABS(S2-N2)/N2</f>
        <v>0.98293499278391694</v>
      </c>
      <c r="Y2" s="20">
        <f t="shared" ref="Y2:Y4" si="12">100*ABS((T2-O2)/O2)</f>
        <v>311.00223121555388</v>
      </c>
      <c r="Z2" s="21">
        <f t="shared" ref="Z2:Z4" si="13">2*V2</f>
        <v>1.4918693122482063E-2</v>
      </c>
    </row>
    <row r="3" spans="1:26" x14ac:dyDescent="0.25">
      <c r="A3" s="15"/>
      <c r="B3" s="15"/>
      <c r="C3" s="17">
        <v>288.89999999999998</v>
      </c>
      <c r="D3" s="17">
        <v>144.864</v>
      </c>
      <c r="E3" s="17">
        <f t="shared" ref="E3:E4" si="14">D3/10</f>
        <v>14.4864</v>
      </c>
      <c r="F3" s="17">
        <f t="shared" ref="F3:F4" si="15">E3*10^6</f>
        <v>14486400</v>
      </c>
      <c r="G3" s="17">
        <v>289.1153858207029</v>
      </c>
      <c r="H3" s="18">
        <f t="shared" si="0"/>
        <v>0.21538582070292023</v>
      </c>
      <c r="I3" s="19">
        <f t="shared" si="1"/>
        <v>2.5786854123750645E-6</v>
      </c>
      <c r="J3" s="17">
        <f t="shared" si="2"/>
        <v>2.6732102782595022</v>
      </c>
      <c r="K3" s="17">
        <f t="shared" si="3"/>
        <v>3.4614053305642095E-3</v>
      </c>
      <c r="L3" s="17">
        <f t="shared" si="4"/>
        <v>3.4588266451518342E-3</v>
      </c>
      <c r="M3" s="20">
        <f t="shared" si="5"/>
        <v>-7.3136163791787112E-11</v>
      </c>
      <c r="N3" s="17">
        <f t="shared" si="6"/>
        <v>0.99717648769539247</v>
      </c>
      <c r="O3" s="17">
        <f t="shared" si="7"/>
        <v>-2.8275059346217777E-3</v>
      </c>
      <c r="P3" s="17">
        <v>-1.77283E-3</v>
      </c>
      <c r="Q3" s="17">
        <f t="shared" ref="Q3:Q4" si="16">EXP(P3)</f>
        <v>0.99822874053487021</v>
      </c>
      <c r="R3" s="17">
        <f t="shared" si="8"/>
        <v>0.99450567347334962</v>
      </c>
      <c r="S3" s="17">
        <f t="shared" si="9"/>
        <v>0.98708731099779123</v>
      </c>
      <c r="T3" s="17">
        <f t="shared" si="10"/>
        <v>-1.2996782470428229E-2</v>
      </c>
      <c r="U3" s="17">
        <v>0.99254065343875875</v>
      </c>
      <c r="V3" s="17">
        <f t="shared" ref="V3:V4" si="17">1-U3</f>
        <v>7.4593465612412535E-3</v>
      </c>
      <c r="W3" s="17">
        <f t="shared" ref="W3:W4" si="18">V3/2</f>
        <v>3.7296732806206268E-3</v>
      </c>
      <c r="X3" s="20">
        <f t="shared" si="11"/>
        <v>1.0117744273051064</v>
      </c>
      <c r="Y3" s="20">
        <f t="shared" si="12"/>
        <v>359.65535602551262</v>
      </c>
      <c r="Z3" s="21">
        <f t="shared" si="13"/>
        <v>1.4918693122482507E-2</v>
      </c>
    </row>
    <row r="4" spans="1:26" x14ac:dyDescent="0.25">
      <c r="A4" s="15"/>
      <c r="B4" s="15"/>
      <c r="C4" s="17">
        <v>291.48</v>
      </c>
      <c r="D4" s="17">
        <v>204.47800000000001</v>
      </c>
      <c r="E4" s="17">
        <f t="shared" si="14"/>
        <v>20.447800000000001</v>
      </c>
      <c r="F4" s="17">
        <f t="shared" si="15"/>
        <v>20447800</v>
      </c>
      <c r="G4" s="17">
        <v>291.91067996111127</v>
      </c>
      <c r="H4" s="18">
        <f>G4-C4</f>
        <v>0.4306799611112524</v>
      </c>
      <c r="I4" s="19">
        <f t="shared" si="1"/>
        <v>5.0616943847922716E-6</v>
      </c>
      <c r="J4" s="17">
        <f t="shared" si="2"/>
        <v>3.0178752972396228</v>
      </c>
      <c r="K4" s="17">
        <f t="shared" si="3"/>
        <v>3.4307671195279261E-3</v>
      </c>
      <c r="L4" s="17">
        <f t="shared" si="4"/>
        <v>3.425705425143134E-3</v>
      </c>
      <c r="M4" s="20">
        <f t="shared" si="5"/>
        <v>3.1049296467244858E-10</v>
      </c>
      <c r="N4" s="17">
        <f t="shared" si="6"/>
        <v>0.99446526987787542</v>
      </c>
      <c r="O4" s="17">
        <f t="shared" si="7"/>
        <v>-5.550103492096818E-3</v>
      </c>
      <c r="P4" s="17">
        <v>-1.7194599999999999E-3</v>
      </c>
      <c r="Q4" s="17">
        <f t="shared" si="16"/>
        <v>0.99828201742443379</v>
      </c>
      <c r="R4" s="17">
        <f t="shared" si="8"/>
        <v>0.99455875165752172</v>
      </c>
      <c r="S4" s="17">
        <f t="shared" si="9"/>
        <v>0.98713999325339274</v>
      </c>
      <c r="T4" s="17">
        <f t="shared" si="10"/>
        <v>-1.2943412470428156E-2</v>
      </c>
      <c r="U4" s="17">
        <v>0.99254065343875875</v>
      </c>
      <c r="V4" s="17">
        <f t="shared" si="17"/>
        <v>7.4593465612412535E-3</v>
      </c>
      <c r="W4" s="17">
        <f t="shared" si="18"/>
        <v>3.7296732806206268E-3</v>
      </c>
      <c r="X4" s="20">
        <f t="shared" si="11"/>
        <v>0.73660456994966295</v>
      </c>
      <c r="Y4" s="20">
        <f t="shared" si="12"/>
        <v>133.21029038213774</v>
      </c>
      <c r="Z4" s="21">
        <f t="shared" si="13"/>
        <v>1.4918693122482507E-2</v>
      </c>
    </row>
    <row r="5" spans="1:26" x14ac:dyDescent="0.25">
      <c r="A5" s="28"/>
      <c r="B5" s="29"/>
      <c r="C5" s="30"/>
      <c r="D5" s="30"/>
      <c r="E5" s="30"/>
      <c r="F5" s="30"/>
      <c r="G5" s="30"/>
      <c r="H5" s="31"/>
      <c r="I5" s="32"/>
      <c r="J5" s="30"/>
      <c r="K5" s="30"/>
      <c r="L5" s="30"/>
      <c r="M5" s="33"/>
      <c r="N5" s="30"/>
      <c r="O5" s="30"/>
      <c r="P5" s="34"/>
      <c r="Q5" s="30"/>
      <c r="R5" s="30"/>
      <c r="S5" s="30"/>
      <c r="T5" s="30"/>
      <c r="U5" s="30"/>
      <c r="V5" s="30"/>
      <c r="W5" s="30"/>
      <c r="X5" s="33"/>
      <c r="Y5" s="33"/>
      <c r="Z5" s="35"/>
    </row>
    <row r="6" spans="1:26" x14ac:dyDescent="0.25">
      <c r="A6" s="28"/>
      <c r="B6" s="29"/>
      <c r="C6" s="30"/>
      <c r="D6" s="30"/>
      <c r="E6" s="30"/>
      <c r="F6" s="30"/>
      <c r="G6" s="30"/>
      <c r="H6" s="31"/>
      <c r="I6" s="32"/>
      <c r="J6" s="30"/>
      <c r="K6" s="30"/>
      <c r="L6" s="30"/>
      <c r="M6" s="33"/>
      <c r="N6" s="30"/>
      <c r="O6" s="30"/>
      <c r="P6" s="34"/>
      <c r="Q6" s="30"/>
      <c r="R6" s="30"/>
      <c r="S6" s="30"/>
      <c r="T6" s="30"/>
      <c r="U6" s="30"/>
      <c r="V6" s="30"/>
      <c r="W6" s="30"/>
      <c r="X6" s="33"/>
      <c r="Y6" s="33"/>
      <c r="Z6" s="35"/>
    </row>
    <row r="7" spans="1:26" x14ac:dyDescent="0.25">
      <c r="A7" s="28"/>
      <c r="B7" s="29"/>
      <c r="C7" s="30"/>
      <c r="D7" s="30"/>
      <c r="E7" s="30"/>
      <c r="F7" s="30"/>
      <c r="G7" s="30"/>
      <c r="H7" s="31"/>
      <c r="I7" s="32"/>
      <c r="J7" s="30"/>
      <c r="K7" s="30"/>
      <c r="L7" s="30"/>
      <c r="M7" s="33"/>
      <c r="N7" s="30"/>
      <c r="O7" s="30"/>
      <c r="P7" s="34"/>
      <c r="Q7" s="30"/>
      <c r="R7" s="30"/>
      <c r="S7" s="30"/>
      <c r="T7" s="30"/>
      <c r="U7" s="30"/>
      <c r="V7" s="30"/>
      <c r="W7" s="30"/>
      <c r="X7" s="33"/>
      <c r="Y7" s="33"/>
      <c r="Z7" s="35"/>
    </row>
  </sheetData>
  <mergeCells count="2">
    <mergeCell ref="A2:A4"/>
    <mergeCell ref="B2:B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6744C-1484-4866-BF74-B5B1427067BE}">
  <dimension ref="A1:Z7"/>
  <sheetViews>
    <sheetView workbookViewId="0">
      <selection activeCell="A2" sqref="A2:Z5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5" t="s">
        <v>24</v>
      </c>
      <c r="Z1" s="5" t="s">
        <v>25</v>
      </c>
    </row>
    <row r="2" spans="1:26" x14ac:dyDescent="0.25">
      <c r="A2" s="6" t="s">
        <v>42</v>
      </c>
      <c r="B2" s="7" t="s">
        <v>43</v>
      </c>
      <c r="C2">
        <v>287.10000000000002</v>
      </c>
      <c r="E2">
        <v>11.5</v>
      </c>
      <c r="F2">
        <f t="shared" ref="F2:F5" si="0">E2*10^6</f>
        <v>11500000</v>
      </c>
      <c r="G2">
        <v>287.19167530646928</v>
      </c>
      <c r="H2" s="10">
        <f t="shared" ref="H2:H5" si="1">G2-C2</f>
        <v>9.1675306469255702E-2</v>
      </c>
      <c r="I2" s="11">
        <f t="shared" ref="I2:I5" si="2">H2/(G2*C2)</f>
        <v>1.1118528942698553E-6</v>
      </c>
      <c r="J2">
        <f t="shared" ref="J2:J5" si="3">LN(E2)</f>
        <v>2.4423470353692043</v>
      </c>
      <c r="K2">
        <f t="shared" ref="K2:K5" si="4">1/C2</f>
        <v>3.4831069313827931E-3</v>
      </c>
      <c r="L2">
        <f t="shared" ref="L2:L5" si="5">1/G2</f>
        <v>3.4819950784885233E-3</v>
      </c>
      <c r="M2" s="12">
        <f t="shared" ref="M2:M5" si="6">E2-10^(-4646.471 +5314653/G2 -2271392000/G2^2 +430306500000/G2^3 -30511740000000/G2^4)</f>
        <v>-3.1615599027645658E-11</v>
      </c>
      <c r="N2">
        <f t="shared" ref="N2:N5" si="7">EXP(I2/(-0.000912))</f>
        <v>0.99878160590006715</v>
      </c>
      <c r="O2">
        <f t="shared" ref="O2:O5" si="8">LN(N2)</f>
        <v>-1.2191369454712777E-3</v>
      </c>
      <c r="P2">
        <v>-1.5803499999999999E-3</v>
      </c>
      <c r="Q2">
        <f>EXP(P2)</f>
        <v>0.99842089809549872</v>
      </c>
      <c r="R2">
        <f t="shared" ref="R2:R5" si="9">Q2*(U2+W2)</f>
        <v>0.99404243518230551</v>
      </c>
      <c r="S2">
        <f>R2*U2</f>
        <v>0.98532391187237023</v>
      </c>
      <c r="T2">
        <f t="shared" ref="T2:T5" si="10">LN(S2)</f>
        <v>-1.4784847327085994E-2</v>
      </c>
      <c r="U2">
        <v>0.99122922422488302</v>
      </c>
      <c r="V2" s="41">
        <f>1-U2</f>
        <v>8.770775775116979E-3</v>
      </c>
      <c r="W2">
        <f>V2/2</f>
        <v>4.3853878875584895E-3</v>
      </c>
      <c r="X2" s="12">
        <f t="shared" ref="X2:X5" si="11">100*ABS(S2-N2)/N2</f>
        <v>1.3474110804803334</v>
      </c>
      <c r="Y2" s="12">
        <f t="shared" ref="Y2:Y5" si="12">100*ABS((T2-O2)/O2)</f>
        <v>1112.7306437564048</v>
      </c>
      <c r="Z2" s="13">
        <f t="shared" ref="Z2:Z5" si="13">2*V2</f>
        <v>1.7541551550233958E-2</v>
      </c>
    </row>
    <row r="3" spans="1:26" x14ac:dyDescent="0.25">
      <c r="A3" s="6"/>
      <c r="B3" s="7"/>
      <c r="C3">
        <v>286.5</v>
      </c>
      <c r="E3">
        <v>10.97</v>
      </c>
      <c r="F3">
        <f t="shared" si="0"/>
        <v>10970000</v>
      </c>
      <c r="G3">
        <v>286.79164317912546</v>
      </c>
      <c r="H3" s="10">
        <f t="shared" si="1"/>
        <v>0.29164317912545812</v>
      </c>
      <c r="I3" s="11">
        <f t="shared" si="2"/>
        <v>3.54944707703497E-6</v>
      </c>
      <c r="J3">
        <f t="shared" si="3"/>
        <v>2.3951642742871391</v>
      </c>
      <c r="K3">
        <f t="shared" si="4"/>
        <v>3.4904013961605585E-3</v>
      </c>
      <c r="L3">
        <f t="shared" si="5"/>
        <v>3.4868519490835236E-3</v>
      </c>
      <c r="M3" s="12">
        <f t="shared" si="6"/>
        <v>-2.1733725930062064E-11</v>
      </c>
      <c r="N3">
        <f t="shared" si="7"/>
        <v>0.99611562618885297</v>
      </c>
      <c r="O3">
        <f t="shared" si="8"/>
        <v>-3.8919375844681742E-3</v>
      </c>
      <c r="P3">
        <v>-1.5957499999999999E-3</v>
      </c>
      <c r="Q3">
        <f t="shared" ref="Q3:Q5" si="14">EXP(P3)</f>
        <v>0.99840552253206027</v>
      </c>
      <c r="R3">
        <f t="shared" si="9"/>
        <v>0.99402712704667651</v>
      </c>
      <c r="S3">
        <f t="shared" ref="S3:S5" si="15">R3*U3</f>
        <v>0.98530873800096597</v>
      </c>
      <c r="T3">
        <f t="shared" si="10"/>
        <v>-1.4800247327086539E-2</v>
      </c>
      <c r="U3">
        <v>0.99122922422488258</v>
      </c>
      <c r="V3" s="41">
        <f t="shared" ref="V3:V5" si="16">1-U3</f>
        <v>8.7707757751174231E-3</v>
      </c>
      <c r="W3">
        <f t="shared" ref="W3:W5" si="17">V3/2</f>
        <v>4.3853878875587116E-3</v>
      </c>
      <c r="X3" s="12">
        <f t="shared" si="11"/>
        <v>1.0849029875411398</v>
      </c>
      <c r="Y3" s="12">
        <f t="shared" si="12"/>
        <v>280.27966805405396</v>
      </c>
      <c r="Z3" s="13">
        <f t="shared" si="13"/>
        <v>1.7541551550234846E-2</v>
      </c>
    </row>
    <row r="4" spans="1:26" x14ac:dyDescent="0.25">
      <c r="A4" s="6"/>
      <c r="B4" s="7"/>
      <c r="C4" s="14">
        <v>286</v>
      </c>
      <c r="E4">
        <v>10.28</v>
      </c>
      <c r="F4">
        <f t="shared" si="0"/>
        <v>10280000</v>
      </c>
      <c r="G4">
        <v>286.23647063583189</v>
      </c>
      <c r="H4" s="10">
        <f t="shared" si="1"/>
        <v>0.23647063583189265</v>
      </c>
      <c r="I4" s="11">
        <f t="shared" si="2"/>
        <v>2.8885920902041541E-6</v>
      </c>
      <c r="J4">
        <f t="shared" si="3"/>
        <v>2.3302002600270191</v>
      </c>
      <c r="K4">
        <f t="shared" si="4"/>
        <v>3.4965034965034965E-3</v>
      </c>
      <c r="L4">
        <f t="shared" si="5"/>
        <v>3.4936149044132924E-3</v>
      </c>
      <c r="M4" s="12">
        <f t="shared" si="6"/>
        <v>-4.0822456526257156E-11</v>
      </c>
      <c r="N4">
        <f t="shared" si="7"/>
        <v>0.99683769476508322</v>
      </c>
      <c r="O4">
        <f t="shared" si="8"/>
        <v>-3.167315888381747E-3</v>
      </c>
      <c r="P4">
        <v>-1.60866E-3</v>
      </c>
      <c r="Q4">
        <f t="shared" si="14"/>
        <v>0.99839263319996518</v>
      </c>
      <c r="R4">
        <f t="shared" si="9"/>
        <v>0.99401429423930221</v>
      </c>
      <c r="S4">
        <f t="shared" si="15"/>
        <v>0.98529601774726772</v>
      </c>
      <c r="T4">
        <f t="shared" si="10"/>
        <v>-1.4813157327086613E-2</v>
      </c>
      <c r="U4">
        <v>0.99122922422488258</v>
      </c>
      <c r="V4" s="41">
        <f t="shared" si="16"/>
        <v>8.7707757751174231E-3</v>
      </c>
      <c r="W4">
        <f t="shared" si="17"/>
        <v>4.3853878875587116E-3</v>
      </c>
      <c r="X4" s="12">
        <f t="shared" si="11"/>
        <v>1.1578291108398979</v>
      </c>
      <c r="Y4" s="12">
        <f t="shared" si="12"/>
        <v>367.68803141561574</v>
      </c>
      <c r="Z4" s="13">
        <f t="shared" si="13"/>
        <v>1.7541551550234846E-2</v>
      </c>
    </row>
    <row r="5" spans="1:26" x14ac:dyDescent="0.25">
      <c r="A5" s="6"/>
      <c r="B5" s="7"/>
      <c r="C5">
        <v>285.60000000000002</v>
      </c>
      <c r="E5">
        <v>9.73</v>
      </c>
      <c r="F5">
        <f t="shared" si="0"/>
        <v>9730000</v>
      </c>
      <c r="G5">
        <v>285.76234162505943</v>
      </c>
      <c r="H5" s="10">
        <f t="shared" si="1"/>
        <v>0.16234162505941185</v>
      </c>
      <c r="I5" s="11">
        <f t="shared" si="2"/>
        <v>1.9891461334556297E-6</v>
      </c>
      <c r="J5">
        <f t="shared" si="3"/>
        <v>2.2752138961979136</v>
      </c>
      <c r="K5">
        <f t="shared" si="4"/>
        <v>3.5014005602240893E-3</v>
      </c>
      <c r="L5">
        <f t="shared" si="5"/>
        <v>3.4994114140906338E-3</v>
      </c>
      <c r="M5" s="12">
        <f t="shared" si="6"/>
        <v>1.6754597709223162E-11</v>
      </c>
      <c r="N5">
        <f t="shared" si="7"/>
        <v>0.99782129554277232</v>
      </c>
      <c r="O5">
        <f t="shared" si="8"/>
        <v>-2.1810812866837875E-3</v>
      </c>
      <c r="P5">
        <v>-1.61904E-3</v>
      </c>
      <c r="Q5">
        <f t="shared" si="14"/>
        <v>0.99838226993821799</v>
      </c>
      <c r="R5">
        <f t="shared" si="9"/>
        <v>0.99400397642447758</v>
      </c>
      <c r="S5">
        <f t="shared" si="15"/>
        <v>0.98528579042768338</v>
      </c>
      <c r="T5">
        <f t="shared" si="10"/>
        <v>-1.4823537327086609E-2</v>
      </c>
      <c r="U5">
        <v>0.99122922422488258</v>
      </c>
      <c r="V5" s="41">
        <f t="shared" si="16"/>
        <v>8.7707757751174231E-3</v>
      </c>
      <c r="W5">
        <f t="shared" si="17"/>
        <v>4.3853878875587116E-3</v>
      </c>
      <c r="X5" s="12">
        <f t="shared" si="11"/>
        <v>1.25628759088271</v>
      </c>
      <c r="Y5" s="12">
        <f t="shared" si="12"/>
        <v>579.64167211873939</v>
      </c>
      <c r="Z5" s="13">
        <f t="shared" si="13"/>
        <v>1.7541551550234846E-2</v>
      </c>
    </row>
    <row r="6" spans="1:26" x14ac:dyDescent="0.25">
      <c r="A6" s="28"/>
      <c r="B6" s="29"/>
      <c r="C6" s="30"/>
      <c r="D6" s="30"/>
      <c r="E6" s="30"/>
      <c r="F6" s="30"/>
      <c r="G6" s="30"/>
      <c r="H6" s="31"/>
      <c r="I6" s="32"/>
      <c r="J6" s="30"/>
      <c r="K6" s="30"/>
      <c r="L6" s="30"/>
      <c r="M6" s="33"/>
      <c r="N6" s="30"/>
      <c r="O6" s="30"/>
      <c r="P6" s="34"/>
      <c r="Q6" s="30"/>
      <c r="R6" s="30"/>
      <c r="S6" s="30"/>
      <c r="T6" s="30"/>
      <c r="U6" s="30"/>
      <c r="V6" s="30"/>
      <c r="W6" s="30"/>
      <c r="X6" s="33"/>
      <c r="Y6" s="33"/>
      <c r="Z6" s="35"/>
    </row>
    <row r="7" spans="1:26" x14ac:dyDescent="0.25">
      <c r="A7" s="28"/>
      <c r="B7" s="29"/>
      <c r="C7" s="30"/>
      <c r="D7" s="30"/>
      <c r="E7" s="30"/>
      <c r="F7" s="30"/>
      <c r="G7" s="30"/>
      <c r="H7" s="31"/>
      <c r="I7" s="32"/>
      <c r="J7" s="30"/>
      <c r="K7" s="30"/>
      <c r="L7" s="30"/>
      <c r="M7" s="33"/>
      <c r="N7" s="30"/>
      <c r="O7" s="30"/>
      <c r="P7" s="34"/>
      <c r="Q7" s="30"/>
      <c r="R7" s="30"/>
      <c r="S7" s="30"/>
      <c r="T7" s="30"/>
      <c r="U7" s="30"/>
      <c r="V7" s="30"/>
      <c r="W7" s="30"/>
      <c r="X7" s="33"/>
      <c r="Y7" s="33"/>
      <c r="Z7" s="35"/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4404E-D7FB-4FBA-8A8A-BBB4AA3B42A0}">
  <dimension ref="A1:Z8"/>
  <sheetViews>
    <sheetView workbookViewId="0">
      <selection activeCell="A2" sqref="A2:Z8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5" t="s">
        <v>24</v>
      </c>
      <c r="Z1" s="5" t="s">
        <v>25</v>
      </c>
    </row>
    <row r="2" spans="1:26" x14ac:dyDescent="0.25">
      <c r="A2" s="16" t="s">
        <v>39</v>
      </c>
      <c r="B2" s="16" t="s">
        <v>43</v>
      </c>
      <c r="C2" s="17">
        <v>272.89999999999998</v>
      </c>
      <c r="D2" s="17">
        <f>E2*10</f>
        <v>25.8</v>
      </c>
      <c r="E2" s="17">
        <v>2.58</v>
      </c>
      <c r="F2" s="17">
        <f t="shared" ref="F2:F8" si="0">E2*10^6</f>
        <v>2580000</v>
      </c>
      <c r="G2" s="17">
        <v>272.71806818377132</v>
      </c>
      <c r="H2" s="18">
        <f t="shared" ref="H2:H8" si="1">G2-C2</f>
        <v>-0.18193181622865495</v>
      </c>
      <c r="I2" s="19">
        <f t="shared" ref="I2:I8" si="2">H2/(G2*C2)</f>
        <v>-2.4445065628035572E-6</v>
      </c>
      <c r="J2" s="17">
        <f t="shared" ref="J2:J8" si="3">LN(E2)</f>
        <v>0.94778939893352609</v>
      </c>
      <c r="K2" s="17">
        <f t="shared" ref="K2:K8" si="4">1/C2</f>
        <v>3.6643459142543058E-3</v>
      </c>
      <c r="L2" s="17">
        <f t="shared" ref="L2:L8" si="5">1/G2</f>
        <v>3.6667904208171095E-3</v>
      </c>
      <c r="M2" s="20">
        <f t="shared" ref="M2:M8" si="6">E2-10^(-4646.471 +5314653/G2 -2271392000/G2^2 +430306500000/G2^3 -30511740000000/G2^4)</f>
        <v>5.3116755438509244E-10</v>
      </c>
      <c r="N2" s="17">
        <f t="shared" ref="N2:N8" si="7">EXP(I2/(-0.000912))</f>
        <v>1.00268397543321</v>
      </c>
      <c r="O2" s="17">
        <f t="shared" ref="O2:O8" si="8">LN(N2)</f>
        <v>2.6803800030741802E-3</v>
      </c>
      <c r="P2" s="17">
        <v>-1.9737499999999998E-3</v>
      </c>
      <c r="Q2" s="17">
        <f>EXP(P2)</f>
        <v>0.99802819656364394</v>
      </c>
      <c r="R2" s="17">
        <f t="shared" ref="R2:R8" si="9">Q2*(U2+W2)</f>
        <v>0.99365145579899172</v>
      </c>
      <c r="S2" s="17">
        <f t="shared" ref="S2:S8" si="10">R2*U2</f>
        <v>0.98493636168155974</v>
      </c>
      <c r="T2" s="17">
        <f t="shared" ref="T2:T8" si="11">LN(S2)</f>
        <v>-1.517824732708666E-2</v>
      </c>
      <c r="U2" s="17">
        <v>0.99122922422488258</v>
      </c>
      <c r="V2" s="42">
        <f t="shared" ref="V2:V8" si="12">1-U2</f>
        <v>8.7707757751174231E-3</v>
      </c>
      <c r="W2" s="17">
        <f t="shared" ref="W2:W8" si="13">V2/2</f>
        <v>4.3853878875587116E-3</v>
      </c>
      <c r="X2" s="20">
        <f t="shared" ref="X2:X8" si="14">100*ABS(S2-N2)/N2</f>
        <v>1.7700107099031253</v>
      </c>
      <c r="Y2" s="20">
        <f t="shared" ref="Y2:Y8" si="15">100*ABS((T2-O2)/O2)</f>
        <v>666.27221922557374</v>
      </c>
      <c r="Z2" s="21">
        <f t="shared" ref="Z2:Z8" si="16">2*V2</f>
        <v>1.7541551550234846E-2</v>
      </c>
    </row>
    <row r="3" spans="1:26" x14ac:dyDescent="0.25">
      <c r="A3" s="16"/>
      <c r="B3" s="16"/>
      <c r="C3" s="17">
        <v>274.89999999999998</v>
      </c>
      <c r="D3" s="17">
        <f t="shared" ref="D3:D8" si="17">E3*10</f>
        <v>32.799999999999997</v>
      </c>
      <c r="E3" s="17">
        <v>3.28</v>
      </c>
      <c r="F3" s="17">
        <f t="shared" si="0"/>
        <v>3280000</v>
      </c>
      <c r="G3" s="17">
        <v>275.29961265124086</v>
      </c>
      <c r="H3" s="18">
        <f t="shared" si="1"/>
        <v>0.39961265124088641</v>
      </c>
      <c r="I3" s="19">
        <f t="shared" si="2"/>
        <v>5.2803035400131127E-6</v>
      </c>
      <c r="J3" s="17">
        <f t="shared" si="3"/>
        <v>1.1878434223960523</v>
      </c>
      <c r="K3" s="17">
        <f t="shared" si="4"/>
        <v>3.637686431429611E-3</v>
      </c>
      <c r="L3" s="17">
        <f t="shared" si="5"/>
        <v>3.6324061278895981E-3</v>
      </c>
      <c r="M3" s="20">
        <f t="shared" si="6"/>
        <v>2.712545743577266E-10</v>
      </c>
      <c r="N3" s="17">
        <f t="shared" si="7"/>
        <v>0.99422692211581165</v>
      </c>
      <c r="O3" s="17">
        <f t="shared" si="8"/>
        <v>-5.7898065131722579E-3</v>
      </c>
      <c r="P3" s="17">
        <v>-1.91457E-3</v>
      </c>
      <c r="Q3" s="17">
        <f t="shared" ref="Q3:Q8" si="18">EXP(P3)</f>
        <v>0.99808726162003436</v>
      </c>
      <c r="R3" s="17">
        <f t="shared" si="9"/>
        <v>0.99371026183219924</v>
      </c>
      <c r="S3" s="17">
        <f t="shared" si="10"/>
        <v>0.98499465194023583</v>
      </c>
      <c r="T3" s="17">
        <f t="shared" si="11"/>
        <v>-1.5119067327086618E-2</v>
      </c>
      <c r="U3" s="17">
        <v>0.99122922422488258</v>
      </c>
      <c r="V3" s="42">
        <f t="shared" si="12"/>
        <v>8.7707757751174231E-3</v>
      </c>
      <c r="W3" s="17">
        <f t="shared" si="13"/>
        <v>4.3853878875587116E-3</v>
      </c>
      <c r="X3" s="20">
        <f t="shared" si="14"/>
        <v>0.92858782740751467</v>
      </c>
      <c r="Y3" s="20">
        <f t="shared" si="15"/>
        <v>161.13251440595761</v>
      </c>
      <c r="Z3" s="21">
        <f t="shared" si="16"/>
        <v>1.7541551550234846E-2</v>
      </c>
    </row>
    <row r="4" spans="1:26" x14ac:dyDescent="0.25">
      <c r="A4" s="16"/>
      <c r="B4" s="16"/>
      <c r="C4" s="17">
        <v>276.89999999999998</v>
      </c>
      <c r="D4" s="17">
        <f t="shared" si="17"/>
        <v>39.6</v>
      </c>
      <c r="E4" s="17">
        <v>3.96</v>
      </c>
      <c r="F4" s="17">
        <f t="shared" si="0"/>
        <v>3960000</v>
      </c>
      <c r="G4" s="17">
        <v>277.27652309305341</v>
      </c>
      <c r="H4" s="18">
        <f t="shared" si="1"/>
        <v>0.37652309305343579</v>
      </c>
      <c r="I4" s="19">
        <f t="shared" si="2"/>
        <v>4.904057598349833E-6</v>
      </c>
      <c r="J4" s="17">
        <f t="shared" si="3"/>
        <v>1.3762440252663892</v>
      </c>
      <c r="K4" s="17">
        <f t="shared" si="4"/>
        <v>3.6114120621162879E-3</v>
      </c>
      <c r="L4" s="17">
        <f t="shared" si="5"/>
        <v>3.6065080045179381E-3</v>
      </c>
      <c r="M4" s="20">
        <f t="shared" si="6"/>
        <v>1.0647305259681161E-10</v>
      </c>
      <c r="N4" s="17">
        <f t="shared" si="7"/>
        <v>0.99463717542425789</v>
      </c>
      <c r="O4" s="17">
        <f t="shared" si="8"/>
        <v>-5.3772561385414851E-3</v>
      </c>
      <c r="P4" s="17">
        <v>-1.85666E-3</v>
      </c>
      <c r="Q4" s="17">
        <f t="shared" si="18"/>
        <v>0.99814506252696389</v>
      </c>
      <c r="R4" s="17">
        <f t="shared" si="9"/>
        <v>0.99376780925973163</v>
      </c>
      <c r="S4" s="17">
        <f t="shared" si="10"/>
        <v>0.98505169463218489</v>
      </c>
      <c r="T4" s="17">
        <f t="shared" si="11"/>
        <v>-1.5061157327086622E-2</v>
      </c>
      <c r="U4" s="17">
        <v>0.99122922422488258</v>
      </c>
      <c r="V4" s="42">
        <f t="shared" si="12"/>
        <v>8.7707757751174231E-3</v>
      </c>
      <c r="W4" s="17">
        <f t="shared" si="13"/>
        <v>4.3853878875587116E-3</v>
      </c>
      <c r="X4" s="20">
        <f t="shared" si="14"/>
        <v>0.96371632077640323</v>
      </c>
      <c r="Y4" s="20">
        <f t="shared" si="15"/>
        <v>180.09001131889127</v>
      </c>
      <c r="Z4" s="21">
        <f t="shared" si="16"/>
        <v>1.7541551550234846E-2</v>
      </c>
    </row>
    <row r="5" spans="1:26" x14ac:dyDescent="0.25">
      <c r="A5" s="16"/>
      <c r="B5" s="16"/>
      <c r="C5" s="17">
        <v>278.5</v>
      </c>
      <c r="D5" s="17">
        <f t="shared" si="17"/>
        <v>46.6</v>
      </c>
      <c r="E5" s="17">
        <v>4.66</v>
      </c>
      <c r="F5" s="17">
        <f t="shared" si="0"/>
        <v>4660000</v>
      </c>
      <c r="G5" s="17">
        <v>278.93080318478923</v>
      </c>
      <c r="H5" s="18">
        <f t="shared" si="1"/>
        <v>0.43080318478922663</v>
      </c>
      <c r="I5" s="19">
        <f t="shared" si="2"/>
        <v>5.5457109311993984E-6</v>
      </c>
      <c r="J5" s="17">
        <f t="shared" si="3"/>
        <v>1.5390154481375546</v>
      </c>
      <c r="K5" s="17">
        <f t="shared" si="4"/>
        <v>3.5906642728904849E-3</v>
      </c>
      <c r="L5" s="17">
        <f t="shared" si="5"/>
        <v>3.5851185619592855E-3</v>
      </c>
      <c r="M5" s="20">
        <f t="shared" si="6"/>
        <v>2.3186785824691469E-11</v>
      </c>
      <c r="N5" s="17">
        <f t="shared" si="7"/>
        <v>0.99393762739946745</v>
      </c>
      <c r="O5" s="17">
        <f t="shared" si="8"/>
        <v>-6.0808233894730154E-3</v>
      </c>
      <c r="P5" s="17">
        <v>-1.81123E-3</v>
      </c>
      <c r="Q5" s="17">
        <f t="shared" si="18"/>
        <v>0.99819040928719838</v>
      </c>
      <c r="R5" s="17">
        <f t="shared" si="9"/>
        <v>0.99381295715683304</v>
      </c>
      <c r="S5" s="17">
        <f t="shared" si="10"/>
        <v>0.98509644654720407</v>
      </c>
      <c r="T5" s="17">
        <f t="shared" si="11"/>
        <v>-1.5015727327086633E-2</v>
      </c>
      <c r="U5" s="17">
        <v>0.99122922422488258</v>
      </c>
      <c r="V5" s="42">
        <f t="shared" si="12"/>
        <v>8.7707757751174231E-3</v>
      </c>
      <c r="W5" s="17">
        <f t="shared" si="13"/>
        <v>4.3853878875587116E-3</v>
      </c>
      <c r="X5" s="20">
        <f t="shared" si="14"/>
        <v>0.88951063009812681</v>
      </c>
      <c r="Y5" s="20">
        <f t="shared" si="15"/>
        <v>146.93575796135639</v>
      </c>
      <c r="Z5" s="21">
        <f t="shared" si="16"/>
        <v>1.7541551550234846E-2</v>
      </c>
    </row>
    <row r="6" spans="1:26" x14ac:dyDescent="0.25">
      <c r="A6" s="16"/>
      <c r="B6" s="16"/>
      <c r="C6" s="17">
        <v>279.60000000000002</v>
      </c>
      <c r="D6" s="17">
        <f t="shared" si="17"/>
        <v>52.300000000000004</v>
      </c>
      <c r="E6" s="17">
        <v>5.23</v>
      </c>
      <c r="F6" s="17">
        <f t="shared" si="0"/>
        <v>5230000</v>
      </c>
      <c r="G6" s="17">
        <v>280.07039161346739</v>
      </c>
      <c r="H6" s="18">
        <f t="shared" si="1"/>
        <v>0.47039161346737046</v>
      </c>
      <c r="I6" s="19">
        <f t="shared" si="2"/>
        <v>6.0069664238067304E-6</v>
      </c>
      <c r="J6" s="17">
        <f t="shared" si="3"/>
        <v>1.6544112780768316</v>
      </c>
      <c r="K6" s="17">
        <f t="shared" si="4"/>
        <v>3.5765379113018594E-3</v>
      </c>
      <c r="L6" s="17">
        <f t="shared" si="5"/>
        <v>3.5705309448780527E-3</v>
      </c>
      <c r="M6" s="20">
        <f t="shared" si="6"/>
        <v>1.3819168032114248E-11</v>
      </c>
      <c r="N6" s="17">
        <f t="shared" si="7"/>
        <v>0.99343505802037357</v>
      </c>
      <c r="O6" s="17">
        <f t="shared" si="8"/>
        <v>-6.5865859910161015E-3</v>
      </c>
      <c r="P6" s="17">
        <v>-1.78045E-3</v>
      </c>
      <c r="Q6" s="17">
        <f t="shared" si="18"/>
        <v>0.99822113406084811</v>
      </c>
      <c r="R6" s="17">
        <f t="shared" si="9"/>
        <v>0.99384354719043255</v>
      </c>
      <c r="S6" s="17">
        <f t="shared" si="10"/>
        <v>0.98512676828247792</v>
      </c>
      <c r="T6" s="17">
        <f t="shared" si="11"/>
        <v>-1.4984947327086627E-2</v>
      </c>
      <c r="U6" s="17">
        <v>0.99122922422488258</v>
      </c>
      <c r="V6" s="42">
        <f t="shared" si="12"/>
        <v>8.7707757751174231E-3</v>
      </c>
      <c r="W6" s="17">
        <f t="shared" si="13"/>
        <v>4.3853878875587116E-3</v>
      </c>
      <c r="X6" s="20">
        <f t="shared" si="14"/>
        <v>0.83631936187672462</v>
      </c>
      <c r="Y6" s="20">
        <f t="shared" si="15"/>
        <v>127.5070476195958</v>
      </c>
      <c r="Z6" s="21">
        <f t="shared" si="16"/>
        <v>1.7541551550234846E-2</v>
      </c>
    </row>
    <row r="7" spans="1:26" x14ac:dyDescent="0.25">
      <c r="A7" s="16"/>
      <c r="B7" s="16"/>
      <c r="C7" s="17">
        <v>280.60000000000002</v>
      </c>
      <c r="D7" s="17">
        <f t="shared" si="17"/>
        <v>57.9</v>
      </c>
      <c r="E7" s="17">
        <v>5.79</v>
      </c>
      <c r="F7" s="17">
        <f t="shared" si="0"/>
        <v>5790000</v>
      </c>
      <c r="G7" s="17">
        <v>281.0520325620065</v>
      </c>
      <c r="H7" s="18">
        <f t="shared" si="1"/>
        <v>0.45203256200647957</v>
      </c>
      <c r="I7" s="19">
        <f t="shared" si="2"/>
        <v>5.7318566844285124E-6</v>
      </c>
      <c r="J7" s="17">
        <f t="shared" si="3"/>
        <v>1.7561322915849038</v>
      </c>
      <c r="K7" s="17">
        <f t="shared" si="4"/>
        <v>3.5637918745545258E-3</v>
      </c>
      <c r="L7" s="17">
        <f t="shared" si="5"/>
        <v>3.5580600178700974E-3</v>
      </c>
      <c r="M7" s="20">
        <f t="shared" si="6"/>
        <v>2.2008173061749403E-11</v>
      </c>
      <c r="N7" s="17">
        <f t="shared" si="7"/>
        <v>0.9937347782899032</v>
      </c>
      <c r="O7" s="17">
        <f t="shared" si="8"/>
        <v>-6.2849305750312095E-3</v>
      </c>
      <c r="P7" s="17">
        <v>-1.7528000000000001E-3</v>
      </c>
      <c r="Q7" s="17">
        <f t="shared" si="18"/>
        <v>0.99824873525678959</v>
      </c>
      <c r="R7" s="17">
        <f t="shared" si="9"/>
        <v>0.99387102734442367</v>
      </c>
      <c r="S7" s="17">
        <f t="shared" si="10"/>
        <v>0.98515400741420012</v>
      </c>
      <c r="T7" s="17">
        <f t="shared" si="11"/>
        <v>-1.4957297327086698E-2</v>
      </c>
      <c r="U7" s="17">
        <v>0.99122922422488258</v>
      </c>
      <c r="V7" s="42">
        <f t="shared" si="12"/>
        <v>8.7707757751174231E-3</v>
      </c>
      <c r="W7" s="17">
        <f t="shared" si="13"/>
        <v>4.3853878875587116E-3</v>
      </c>
      <c r="X7" s="20">
        <f t="shared" si="14"/>
        <v>0.86348702522714815</v>
      </c>
      <c r="Y7" s="20">
        <f t="shared" si="15"/>
        <v>137.98667540591606</v>
      </c>
      <c r="Z7" s="21">
        <f t="shared" si="16"/>
        <v>1.7541551550234846E-2</v>
      </c>
    </row>
    <row r="8" spans="1:26" x14ac:dyDescent="0.25">
      <c r="A8" s="16"/>
      <c r="B8" s="16"/>
      <c r="C8" s="17">
        <v>281.7</v>
      </c>
      <c r="D8" s="17">
        <f t="shared" si="17"/>
        <v>65</v>
      </c>
      <c r="E8" s="17">
        <v>6.5</v>
      </c>
      <c r="F8" s="17">
        <f t="shared" si="0"/>
        <v>6500000</v>
      </c>
      <c r="G8" s="17">
        <v>282.14307294961054</v>
      </c>
      <c r="H8" s="18">
        <f t="shared" si="1"/>
        <v>0.44307294961055277</v>
      </c>
      <c r="I8" s="19">
        <f t="shared" si="2"/>
        <v>5.5746678619011274E-6</v>
      </c>
      <c r="J8" s="17">
        <f t="shared" si="3"/>
        <v>1.8718021769015913</v>
      </c>
      <c r="K8" s="17">
        <f t="shared" si="4"/>
        <v>3.549875754348598E-3</v>
      </c>
      <c r="L8" s="17">
        <f t="shared" si="5"/>
        <v>3.5443010864866968E-3</v>
      </c>
      <c r="M8" s="20">
        <f t="shared" si="6"/>
        <v>-6.482014924813484E-11</v>
      </c>
      <c r="N8" s="17">
        <f t="shared" si="7"/>
        <v>0.9939060693664804</v>
      </c>
      <c r="O8" s="17">
        <f t="shared" si="8"/>
        <v>-6.1125744099793438E-3</v>
      </c>
      <c r="P8" s="17">
        <v>-1.72273E-3</v>
      </c>
      <c r="Q8" s="17">
        <f t="shared" si="18"/>
        <v>0.99827875304757407</v>
      </c>
      <c r="R8" s="17">
        <f t="shared" si="9"/>
        <v>0.99390091349555199</v>
      </c>
      <c r="S8" s="17">
        <f t="shared" si="10"/>
        <v>0.98518363144059817</v>
      </c>
      <c r="T8" s="17">
        <f t="shared" si="11"/>
        <v>-1.492722732708659E-2</v>
      </c>
      <c r="U8" s="17">
        <v>0.99122922422488258</v>
      </c>
      <c r="V8" s="42">
        <f t="shared" si="12"/>
        <v>8.7707757751174231E-3</v>
      </c>
      <c r="W8" s="17">
        <f t="shared" si="13"/>
        <v>4.3853878875587116E-3</v>
      </c>
      <c r="X8" s="20">
        <f t="shared" si="14"/>
        <v>0.87759177599568816</v>
      </c>
      <c r="Y8" s="20">
        <f t="shared" si="15"/>
        <v>144.20524521904403</v>
      </c>
      <c r="Z8" s="21">
        <f t="shared" si="16"/>
        <v>1.7541551550234846E-2</v>
      </c>
    </row>
  </sheetData>
  <mergeCells count="2">
    <mergeCell ref="A2:A8"/>
    <mergeCell ref="B2:B8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23A4-D0F5-4361-8AFE-D0B3525022E8}">
  <dimension ref="A1:Z7"/>
  <sheetViews>
    <sheetView workbookViewId="0">
      <selection activeCell="A2" sqref="A2:Z6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5" t="s">
        <v>24</v>
      </c>
      <c r="Z1" s="5" t="s">
        <v>25</v>
      </c>
    </row>
    <row r="2" spans="1:26" x14ac:dyDescent="0.25">
      <c r="A2" s="7" t="s">
        <v>44</v>
      </c>
      <c r="B2" s="7" t="s">
        <v>43</v>
      </c>
      <c r="C2" s="8">
        <v>273.9908408408408</v>
      </c>
      <c r="D2" s="40">
        <v>30.6779661016948</v>
      </c>
      <c r="E2" s="9">
        <f>D2/10</f>
        <v>3.0677966101694798</v>
      </c>
      <c r="F2">
        <f t="shared" ref="F2:F6" si="0">E2*10^6</f>
        <v>3067796.6101694796</v>
      </c>
      <c r="G2">
        <v>274.58501203502908</v>
      </c>
      <c r="H2" s="10">
        <f t="shared" ref="H2:H6" si="1">G2-C2</f>
        <v>0.59417119418827724</v>
      </c>
      <c r="I2" s="11">
        <f t="shared" ref="I2:I6" si="2">H2/(G2*C2)</f>
        <v>7.8976652160664343E-6</v>
      </c>
      <c r="J2">
        <f t="shared" ref="J2:J6" si="3">LN(E2)</f>
        <v>1.1209595873601024</v>
      </c>
      <c r="K2">
        <f t="shared" ref="K2:K6" si="4">1/C2</f>
        <v>3.649757039071581E-3</v>
      </c>
      <c r="L2">
        <f t="shared" ref="L2:L6" si="5">1/G2</f>
        <v>3.6418593738555146E-3</v>
      </c>
      <c r="M2" s="12">
        <f t="shared" ref="M2:M6" si="6">E2-10^(-4646.471 +5314653/G2 -2271392000/G2^2 +430306500000/G2^3 -30511740000000/G2^4)</f>
        <v>2.4885928873175089E-9</v>
      </c>
      <c r="N2">
        <f t="shared" ref="N2:N6" si="7">EXP(I2/(-0.000912))</f>
        <v>0.99137766674979544</v>
      </c>
      <c r="O2">
        <f t="shared" ref="O2:O6" si="8">LN(N2)</f>
        <v>-8.6597206316517388E-3</v>
      </c>
      <c r="P2">
        <v>-1.94104E-3</v>
      </c>
      <c r="Q2">
        <f>EXP(P2)</f>
        <v>0.9980608425998766</v>
      </c>
      <c r="R2">
        <f t="shared" ref="R2:R6" si="9">Q2*(U2+W2)</f>
        <v>0.9936839586696925</v>
      </c>
      <c r="S2">
        <f t="shared" ref="S2:S6" si="10">R2*U2</f>
        <v>0.98496857947686955</v>
      </c>
      <c r="T2">
        <f t="shared" ref="T2:T6" si="11">LN(S2)</f>
        <v>-1.5145537327086614E-2</v>
      </c>
      <c r="U2">
        <v>0.99122922422488258</v>
      </c>
      <c r="V2" s="41">
        <f t="shared" ref="V2:V6" si="12">1-U2</f>
        <v>8.7707757751174231E-3</v>
      </c>
      <c r="W2">
        <f t="shared" ref="W2:W6" si="13">V2/2</f>
        <v>4.3853878875587116E-3</v>
      </c>
      <c r="X2" s="12">
        <f t="shared" ref="X2:X6" si="14">100*ABS(S2-N2)/N2</f>
        <v>0.64648291845608152</v>
      </c>
      <c r="Y2" s="12">
        <f t="shared" ref="Y2:Y6" si="15">100*ABS((T2-O2)/O2)</f>
        <v>74.896373350993215</v>
      </c>
      <c r="Z2" s="13">
        <f t="shared" ref="Z2:Z6" si="16">2*V2</f>
        <v>1.7541551550234846E-2</v>
      </c>
    </row>
    <row r="3" spans="1:26" x14ac:dyDescent="0.25">
      <c r="A3" s="7"/>
      <c r="B3" s="7"/>
      <c r="C3" s="8">
        <v>278.34219219219216</v>
      </c>
      <c r="D3" s="40">
        <v>48.135593220338897</v>
      </c>
      <c r="E3" s="9">
        <f t="shared" ref="E3:E6" si="17">D3/10</f>
        <v>4.8135593220338899</v>
      </c>
      <c r="F3">
        <f t="shared" si="0"/>
        <v>4813559.3220338896</v>
      </c>
      <c r="G3">
        <v>279.25379185231742</v>
      </c>
      <c r="H3" s="10">
        <f t="shared" si="1"/>
        <v>0.91159966012526183</v>
      </c>
      <c r="I3" s="11">
        <f t="shared" si="2"/>
        <v>1.172805603541664E-5</v>
      </c>
      <c r="J3">
        <f t="shared" si="3"/>
        <v>1.5714367942554848</v>
      </c>
      <c r="K3">
        <f t="shared" si="4"/>
        <v>3.5927000219553896E-3</v>
      </c>
      <c r="L3">
        <f t="shared" si="5"/>
        <v>3.580971965919973E-3</v>
      </c>
      <c r="M3" s="12">
        <f t="shared" si="6"/>
        <v>-8.2925666333721892E-11</v>
      </c>
      <c r="N3">
        <f t="shared" si="7"/>
        <v>0.98722262220965684</v>
      </c>
      <c r="O3">
        <f t="shared" si="8"/>
        <v>-1.2859710565149769E-2</v>
      </c>
      <c r="P3">
        <v>-1.8253399999999999E-3</v>
      </c>
      <c r="Q3">
        <f t="shared" ref="Q3:Q6" si="18">EXP(P3)</f>
        <v>0.99817632491988872</v>
      </c>
      <c r="R3">
        <f t="shared" si="9"/>
        <v>0.99379893455493717</v>
      </c>
      <c r="S3">
        <f t="shared" si="10"/>
        <v>0.98508254693440522</v>
      </c>
      <c r="T3">
        <f t="shared" si="11"/>
        <v>-1.5029837327086704E-2</v>
      </c>
      <c r="U3">
        <v>0.99122922422488258</v>
      </c>
      <c r="V3" s="41">
        <f t="shared" si="12"/>
        <v>8.7707757751174231E-3</v>
      </c>
      <c r="W3">
        <f t="shared" si="13"/>
        <v>4.3853878875587116E-3</v>
      </c>
      <c r="X3" s="12">
        <f t="shared" si="14"/>
        <v>0.21677737392824145</v>
      </c>
      <c r="Y3" s="12">
        <f t="shared" si="15"/>
        <v>16.875393508607019</v>
      </c>
      <c r="Z3" s="13">
        <f t="shared" si="16"/>
        <v>1.7541551550234846E-2</v>
      </c>
    </row>
    <row r="4" spans="1:26" x14ac:dyDescent="0.25">
      <c r="A4" s="7"/>
      <c r="B4" s="7"/>
      <c r="C4" s="8">
        <v>281.9998498498498</v>
      </c>
      <c r="D4" s="40">
        <v>68.644067796610102</v>
      </c>
      <c r="E4" s="9">
        <f t="shared" si="17"/>
        <v>6.8644067796610102</v>
      </c>
      <c r="F4">
        <f t="shared" si="0"/>
        <v>6864406.77966101</v>
      </c>
      <c r="G4">
        <v>282.6486765805725</v>
      </c>
      <c r="H4" s="10">
        <f t="shared" si="1"/>
        <v>0.64882673072270336</v>
      </c>
      <c r="I4" s="11">
        <f t="shared" si="2"/>
        <v>8.1401592342383861E-6</v>
      </c>
      <c r="J4">
        <f t="shared" si="3"/>
        <v>1.9263496232008188</v>
      </c>
      <c r="K4">
        <f t="shared" si="4"/>
        <v>3.5461011788922858E-3</v>
      </c>
      <c r="L4">
        <f t="shared" si="5"/>
        <v>3.5379610196580478E-3</v>
      </c>
      <c r="M4" s="12">
        <f t="shared" si="6"/>
        <v>3.4637182011465484E-11</v>
      </c>
      <c r="N4">
        <f t="shared" si="7"/>
        <v>0.99111410184183146</v>
      </c>
      <c r="O4">
        <f t="shared" si="8"/>
        <v>-8.9256131954367837E-3</v>
      </c>
      <c r="P4">
        <v>-1.7145999999999999E-3</v>
      </c>
      <c r="Q4">
        <f t="shared" si="18"/>
        <v>0.99828686908682795</v>
      </c>
      <c r="R4">
        <f t="shared" si="9"/>
        <v>0.99390899394282572</v>
      </c>
      <c r="S4">
        <f t="shared" si="10"/>
        <v>0.9851916410160807</v>
      </c>
      <c r="T4">
        <f t="shared" si="11"/>
        <v>-1.4919097327086555E-2</v>
      </c>
      <c r="U4">
        <v>0.99122922422488258</v>
      </c>
      <c r="V4" s="41">
        <f t="shared" si="12"/>
        <v>8.7707757751174231E-3</v>
      </c>
      <c r="W4">
        <f t="shared" si="13"/>
        <v>4.3853878875587116E-3</v>
      </c>
      <c r="X4" s="12">
        <f t="shared" si="14"/>
        <v>0.59755590347718701</v>
      </c>
      <c r="Y4" s="12">
        <f t="shared" si="15"/>
        <v>67.149270312474869</v>
      </c>
      <c r="Z4" s="13">
        <f t="shared" si="16"/>
        <v>1.7541551550234846E-2</v>
      </c>
    </row>
    <row r="5" spans="1:26" x14ac:dyDescent="0.25">
      <c r="A5" s="7"/>
      <c r="B5" s="7"/>
      <c r="C5" s="8">
        <v>283.99684684684678</v>
      </c>
      <c r="D5" s="40">
        <v>86.440677966101603</v>
      </c>
      <c r="E5" s="9">
        <f t="shared" si="17"/>
        <v>8.6440677966101607</v>
      </c>
      <c r="F5">
        <f t="shared" si="0"/>
        <v>8644067.7966101598</v>
      </c>
      <c r="G5">
        <v>284.72765842859928</v>
      </c>
      <c r="H5" s="10">
        <f t="shared" si="1"/>
        <v>0.73081158175250494</v>
      </c>
      <c r="I5" s="11">
        <f t="shared" si="2"/>
        <v>9.0377900137704038E-6</v>
      </c>
      <c r="J5">
        <f t="shared" si="3"/>
        <v>2.156873281812651</v>
      </c>
      <c r="K5">
        <f t="shared" si="4"/>
        <v>3.5211658548423177E-3</v>
      </c>
      <c r="L5">
        <f t="shared" si="5"/>
        <v>3.5121280648285473E-3</v>
      </c>
      <c r="M5" s="12">
        <f t="shared" si="6"/>
        <v>1.1104717145826726E-10</v>
      </c>
      <c r="N5">
        <f t="shared" si="7"/>
        <v>0.99013908336731382</v>
      </c>
      <c r="O5">
        <f t="shared" si="8"/>
        <v>-9.9098574712394964E-3</v>
      </c>
      <c r="P5">
        <v>-1.66103E-3</v>
      </c>
      <c r="Q5">
        <f t="shared" si="18"/>
        <v>0.99834034874684485</v>
      </c>
      <c r="R5">
        <f t="shared" si="9"/>
        <v>0.99396223907378933</v>
      </c>
      <c r="S5">
        <f t="shared" si="10"/>
        <v>0.98524441914593952</v>
      </c>
      <c r="T5">
        <f t="shared" si="11"/>
        <v>-1.4865527327086552E-2</v>
      </c>
      <c r="U5">
        <v>0.99122922422488258</v>
      </c>
      <c r="V5" s="41">
        <f t="shared" si="12"/>
        <v>8.7707757751174231E-3</v>
      </c>
      <c r="W5">
        <f t="shared" si="13"/>
        <v>4.3853878875587116E-3</v>
      </c>
      <c r="X5" s="12">
        <f t="shared" si="14"/>
        <v>0.49434107829864521</v>
      </c>
      <c r="Y5" s="12">
        <f t="shared" si="15"/>
        <v>50.007478616412584</v>
      </c>
      <c r="Z5" s="13">
        <f t="shared" si="16"/>
        <v>1.7541551550234846E-2</v>
      </c>
    </row>
    <row r="6" spans="1:26" x14ac:dyDescent="0.25">
      <c r="A6" s="7"/>
      <c r="B6" s="7"/>
      <c r="C6" s="8">
        <v>286.07792792792787</v>
      </c>
      <c r="D6" s="40">
        <v>105.762711864406</v>
      </c>
      <c r="E6" s="9">
        <f t="shared" si="17"/>
        <v>10.5762711864406</v>
      </c>
      <c r="F6">
        <f t="shared" si="0"/>
        <v>10576271.1864406</v>
      </c>
      <c r="G6">
        <v>286.47992596339856</v>
      </c>
      <c r="H6" s="10">
        <f t="shared" si="1"/>
        <v>0.40199803547068313</v>
      </c>
      <c r="I6" s="11">
        <f t="shared" si="2"/>
        <v>4.9050719639936619E-6</v>
      </c>
      <c r="J6">
        <f t="shared" si="3"/>
        <v>2.3586129244637006</v>
      </c>
      <c r="K6">
        <f t="shared" si="4"/>
        <v>3.4955510452799833E-3</v>
      </c>
      <c r="L6">
        <f t="shared" si="5"/>
        <v>3.4906459733159896E-3</v>
      </c>
      <c r="M6" s="12">
        <f t="shared" si="6"/>
        <v>8.9725560314946051E-11</v>
      </c>
      <c r="N6">
        <f t="shared" si="7"/>
        <v>0.99463606914660685</v>
      </c>
      <c r="O6">
        <f t="shared" si="8"/>
        <v>-5.3783683815720107E-3</v>
      </c>
      <c r="P6">
        <v>-1.60866E-3</v>
      </c>
      <c r="Q6">
        <f t="shared" si="18"/>
        <v>0.99839263319996518</v>
      </c>
      <c r="R6">
        <f t="shared" si="9"/>
        <v>0.99401429423930221</v>
      </c>
      <c r="S6">
        <f t="shared" si="10"/>
        <v>0.98529601774726772</v>
      </c>
      <c r="T6">
        <f t="shared" si="11"/>
        <v>-1.4813157327086613E-2</v>
      </c>
      <c r="U6">
        <v>0.99122922422488258</v>
      </c>
      <c r="V6" s="41">
        <f t="shared" si="12"/>
        <v>8.7707757751174231E-3</v>
      </c>
      <c r="W6">
        <f t="shared" si="13"/>
        <v>4.3853878875587116E-3</v>
      </c>
      <c r="X6" s="12">
        <f t="shared" si="14"/>
        <v>0.93904209680962547</v>
      </c>
      <c r="Y6" s="12">
        <f t="shared" si="15"/>
        <v>175.42102504248632</v>
      </c>
      <c r="Z6" s="13">
        <f t="shared" si="16"/>
        <v>1.7541551550234846E-2</v>
      </c>
    </row>
    <row r="7" spans="1:26" x14ac:dyDescent="0.25">
      <c r="A7" s="28"/>
      <c r="B7" s="29"/>
      <c r="C7" s="30"/>
      <c r="D7" s="30"/>
      <c r="E7" s="30"/>
      <c r="F7" s="30"/>
      <c r="G7" s="30"/>
      <c r="H7" s="31"/>
      <c r="I7" s="32"/>
      <c r="J7" s="30"/>
      <c r="K7" s="30"/>
      <c r="L7" s="30"/>
      <c r="M7" s="33"/>
      <c r="N7" s="30"/>
      <c r="O7" s="30"/>
      <c r="P7" s="34"/>
      <c r="Q7" s="30"/>
      <c r="R7" s="30"/>
      <c r="S7" s="30"/>
      <c r="T7" s="30"/>
      <c r="U7" s="30"/>
      <c r="V7" s="30"/>
      <c r="W7" s="30"/>
      <c r="X7" s="33"/>
      <c r="Y7" s="33"/>
      <c r="Z7" s="35"/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ACFA3-1EF0-49BE-A979-0BA13BD811F3}">
  <dimension ref="A1:Z7"/>
  <sheetViews>
    <sheetView workbookViewId="0">
      <selection activeCell="A2" sqref="A2:Z6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5" t="s">
        <v>24</v>
      </c>
      <c r="Z1" s="5" t="s">
        <v>25</v>
      </c>
    </row>
    <row r="2" spans="1:26" x14ac:dyDescent="0.25">
      <c r="A2" s="15" t="s">
        <v>39</v>
      </c>
      <c r="B2" s="16" t="s">
        <v>45</v>
      </c>
      <c r="C2" s="17">
        <v>273.5</v>
      </c>
      <c r="D2" s="17">
        <f>E2*10</f>
        <v>28.1</v>
      </c>
      <c r="E2" s="17">
        <v>2.81</v>
      </c>
      <c r="F2" s="17">
        <f t="shared" ref="F2:F6" si="0">E2*10^6</f>
        <v>2810000</v>
      </c>
      <c r="G2" s="17">
        <v>273.64054746410807</v>
      </c>
      <c r="H2" s="18">
        <f t="shared" ref="H2:H6" si="1">G2-C2</f>
        <v>0.14054746410806729</v>
      </c>
      <c r="I2" s="19">
        <f t="shared" ref="I2:I6" si="2">H2/(G2*C2)</f>
        <v>1.8779552221181158E-6</v>
      </c>
      <c r="J2" s="17">
        <f t="shared" ref="J2:J6" si="3">LN(E2)</f>
        <v>1.0331844833456545</v>
      </c>
      <c r="K2" s="17">
        <f t="shared" ref="K2:K6" si="4">1/C2</f>
        <v>3.6563071297989031E-3</v>
      </c>
      <c r="L2" s="17">
        <f t="shared" ref="L2:L6" si="5">1/G2</f>
        <v>3.6544291745767852E-3</v>
      </c>
      <c r="M2" s="20">
        <f t="shared" ref="M2:M6" si="6">E2-10^(-4646.471 +5314653/G2 -2271392000/G2^2 +430306500000/G2^3 -30511740000000/G2^4)</f>
        <v>-2.2285728817905692E-11</v>
      </c>
      <c r="N2" s="17">
        <f t="shared" ref="N2:N6" si="7">EXP(I2/(-0.000912))</f>
        <v>0.99794295719068971</v>
      </c>
      <c r="O2" s="17">
        <f t="shared" ref="O2:O6" si="8">LN(N2)</f>
        <v>-2.059161427761119E-3</v>
      </c>
      <c r="P2" s="17">
        <v>-4.5095999999999999E-3</v>
      </c>
      <c r="Q2" s="17">
        <f>EXP(P2)</f>
        <v>0.99550055297838913</v>
      </c>
      <c r="R2" s="17">
        <f t="shared" ref="R2:R6" si="9">Q2*(U2+W2)</f>
        <v>0.98860245315818707</v>
      </c>
      <c r="S2" s="17">
        <f t="shared" ref="S2:S6" si="10">R2*U2</f>
        <v>0.97490185121682404</v>
      </c>
      <c r="T2" s="17">
        <f t="shared" ref="T2:T6" si="11">LN(S2)</f>
        <v>-2.5418478470035193E-2</v>
      </c>
      <c r="U2" s="17">
        <v>0.986141444523433</v>
      </c>
      <c r="V2" s="42">
        <f t="shared" ref="V2:V6" si="12">1-U2</f>
        <v>1.3858555476567003E-2</v>
      </c>
      <c r="W2" s="17">
        <f t="shared" ref="W2:W6" si="13">V2/2</f>
        <v>6.9292777382835014E-3</v>
      </c>
      <c r="X2" s="20">
        <f t="shared" ref="X2:X6" si="14">100*ABS(S2-N2)/N2</f>
        <v>2.3088600212910668</v>
      </c>
      <c r="Y2" s="20">
        <f t="shared" ref="Y2:Y6" si="15">100*ABS((T2-O2)/O2)</f>
        <v>1134.4092176237075</v>
      </c>
      <c r="Z2" s="21">
        <f t="shared" ref="Z2:Z6" si="16">2*V2</f>
        <v>2.7717110953134005E-2</v>
      </c>
    </row>
    <row r="3" spans="1:26" x14ac:dyDescent="0.25">
      <c r="A3" s="15"/>
      <c r="B3" s="16"/>
      <c r="C3" s="17">
        <v>276.39999999999998</v>
      </c>
      <c r="D3" s="17">
        <f t="shared" ref="D3:D6" si="17">E3*10</f>
        <v>37.5</v>
      </c>
      <c r="E3" s="17">
        <v>3.75</v>
      </c>
      <c r="F3" s="17">
        <f t="shared" si="0"/>
        <v>3750000</v>
      </c>
      <c r="G3" s="17">
        <v>276.7110751424413</v>
      </c>
      <c r="H3" s="18">
        <f t="shared" si="1"/>
        <v>0.31107514244132517</v>
      </c>
      <c r="I3" s="19">
        <f t="shared" si="2"/>
        <v>4.067248692129296E-6</v>
      </c>
      <c r="J3" s="17">
        <f t="shared" si="3"/>
        <v>1.3217558399823195</v>
      </c>
      <c r="K3" s="17">
        <f t="shared" si="4"/>
        <v>3.6179450072358903E-3</v>
      </c>
      <c r="L3" s="17">
        <f t="shared" si="5"/>
        <v>3.6138777585437609E-3</v>
      </c>
      <c r="M3" s="20">
        <f t="shared" si="6"/>
        <v>-1.0798029137504273E-11</v>
      </c>
      <c r="N3" s="17">
        <f t="shared" si="7"/>
        <v>0.99555022719329056</v>
      </c>
      <c r="O3" s="17">
        <f t="shared" si="8"/>
        <v>-4.4597025132996192E-3</v>
      </c>
      <c r="P3" s="17">
        <v>-4.3089499999999998E-3</v>
      </c>
      <c r="Q3" s="17">
        <f t="shared" ref="Q3:Q6" si="18">EXP(P3)</f>
        <v>0.99570032020532107</v>
      </c>
      <c r="R3" s="17">
        <f t="shared" si="9"/>
        <v>0.98880083614252046</v>
      </c>
      <c r="S3" s="17">
        <f t="shared" si="10"/>
        <v>0.97509748489956305</v>
      </c>
      <c r="T3" s="17">
        <f t="shared" si="11"/>
        <v>-2.521782847003572E-2</v>
      </c>
      <c r="U3" s="17">
        <v>0.98614144452343255</v>
      </c>
      <c r="V3" s="42">
        <f t="shared" si="12"/>
        <v>1.3858555476567447E-2</v>
      </c>
      <c r="W3" s="17">
        <f t="shared" si="13"/>
        <v>6.9292777382837234E-3</v>
      </c>
      <c r="X3" s="20">
        <f t="shared" si="14"/>
        <v>2.0544159134380386</v>
      </c>
      <c r="Y3" s="20">
        <f t="shared" si="15"/>
        <v>465.45987977520269</v>
      </c>
      <c r="Z3" s="21">
        <f t="shared" si="16"/>
        <v>2.7717110953134894E-2</v>
      </c>
    </row>
    <row r="4" spans="1:26" x14ac:dyDescent="0.25">
      <c r="A4" s="15"/>
      <c r="B4" s="16"/>
      <c r="C4" s="17">
        <v>278.5</v>
      </c>
      <c r="D4" s="17">
        <f t="shared" si="17"/>
        <v>47</v>
      </c>
      <c r="E4" s="17">
        <v>4.7</v>
      </c>
      <c r="F4" s="17">
        <f t="shared" si="0"/>
        <v>4700000</v>
      </c>
      <c r="G4" s="17">
        <v>279.01616415738528</v>
      </c>
      <c r="H4" s="18">
        <f t="shared" si="1"/>
        <v>0.51616415738527621</v>
      </c>
      <c r="I4" s="19">
        <f t="shared" si="2"/>
        <v>6.6425262653403008E-6</v>
      </c>
      <c r="J4" s="17">
        <f t="shared" si="3"/>
        <v>1.547562508716013</v>
      </c>
      <c r="K4" s="17">
        <f t="shared" si="4"/>
        <v>3.5906642728904849E-3</v>
      </c>
      <c r="L4" s="17">
        <f t="shared" si="5"/>
        <v>3.5840217466251443E-3</v>
      </c>
      <c r="M4" s="20">
        <f t="shared" si="6"/>
        <v>-5.2525983562645706E-11</v>
      </c>
      <c r="N4" s="17">
        <f t="shared" si="7"/>
        <v>0.9927429884187482</v>
      </c>
      <c r="O4" s="17">
        <f t="shared" si="8"/>
        <v>-7.2834717821713933E-3</v>
      </c>
      <c r="P4" s="17">
        <v>-4.1676999999999999E-3</v>
      </c>
      <c r="Q4" s="17">
        <f t="shared" si="18"/>
        <v>0.99584097280890638</v>
      </c>
      <c r="R4" s="17">
        <f t="shared" si="9"/>
        <v>0.98894051412515083</v>
      </c>
      <c r="S4" s="17">
        <f t="shared" si="10"/>
        <v>0.9752352271471223</v>
      </c>
      <c r="T4" s="17">
        <f t="shared" si="11"/>
        <v>-2.5076578470035756E-2</v>
      </c>
      <c r="U4" s="17">
        <v>0.98614144452343255</v>
      </c>
      <c r="V4" s="42">
        <f t="shared" si="12"/>
        <v>1.3858555476567447E-2</v>
      </c>
      <c r="W4" s="17">
        <f t="shared" si="13"/>
        <v>6.9292777382837234E-3</v>
      </c>
      <c r="X4" s="20">
        <f t="shared" si="14"/>
        <v>1.7635744070590165</v>
      </c>
      <c r="Y4" s="20">
        <f t="shared" si="15"/>
        <v>244.29430387056118</v>
      </c>
      <c r="Z4" s="21">
        <f t="shared" si="16"/>
        <v>2.7717110953134894E-2</v>
      </c>
    </row>
    <row r="5" spans="1:26" x14ac:dyDescent="0.25">
      <c r="A5" s="15"/>
      <c r="B5" s="16"/>
      <c r="C5" s="17">
        <v>280.39999999999998</v>
      </c>
      <c r="D5" s="17">
        <f t="shared" si="17"/>
        <v>57.300000000000004</v>
      </c>
      <c r="E5" s="17">
        <v>5.73</v>
      </c>
      <c r="F5" s="17">
        <f t="shared" si="0"/>
        <v>5730000</v>
      </c>
      <c r="G5" s="17">
        <v>280.95247750983151</v>
      </c>
      <c r="H5" s="18">
        <f t="shared" si="1"/>
        <v>0.5524775098315331</v>
      </c>
      <c r="I5" s="19">
        <f t="shared" si="2"/>
        <v>7.0129982102381438E-6</v>
      </c>
      <c r="J5" s="17">
        <f t="shared" si="3"/>
        <v>1.7457155307266483</v>
      </c>
      <c r="K5" s="17">
        <f t="shared" si="4"/>
        <v>3.566333808844508E-3</v>
      </c>
      <c r="L5" s="17">
        <f t="shared" si="5"/>
        <v>3.5593208106342701E-3</v>
      </c>
      <c r="M5" s="20">
        <f t="shared" si="6"/>
        <v>7.5151440626086696E-11</v>
      </c>
      <c r="N5" s="17">
        <f t="shared" si="7"/>
        <v>0.99233979901582536</v>
      </c>
      <c r="O5" s="17">
        <f t="shared" si="8"/>
        <v>-7.6896910199979645E-3</v>
      </c>
      <c r="P5" s="17">
        <v>-4.0427500000000003E-3</v>
      </c>
      <c r="Q5" s="17">
        <f t="shared" si="18"/>
        <v>0.99596541091256752</v>
      </c>
      <c r="R5" s="17">
        <f t="shared" si="9"/>
        <v>0.98906408996263051</v>
      </c>
      <c r="S5" s="17">
        <f t="shared" si="10"/>
        <v>0.97535709040200269</v>
      </c>
      <c r="T5" s="17">
        <f t="shared" si="11"/>
        <v>-2.4951628470035694E-2</v>
      </c>
      <c r="U5" s="17">
        <v>0.98614144452343255</v>
      </c>
      <c r="V5" s="42">
        <f t="shared" si="12"/>
        <v>1.3858555476567447E-2</v>
      </c>
      <c r="W5" s="17">
        <f t="shared" si="13"/>
        <v>6.9292777382837234E-3</v>
      </c>
      <c r="X5" s="20">
        <f t="shared" si="14"/>
        <v>1.7113803790461335</v>
      </c>
      <c r="Y5" s="20">
        <f t="shared" si="15"/>
        <v>224.48154815513379</v>
      </c>
      <c r="Z5" s="21">
        <f t="shared" si="16"/>
        <v>2.7717110953134894E-2</v>
      </c>
    </row>
    <row r="6" spans="1:26" x14ac:dyDescent="0.25">
      <c r="A6" s="15"/>
      <c r="B6" s="16"/>
      <c r="C6" s="17">
        <v>281.60000000000002</v>
      </c>
      <c r="D6" s="17">
        <f t="shared" si="17"/>
        <v>65.8</v>
      </c>
      <c r="E6" s="17">
        <v>6.58</v>
      </c>
      <c r="F6" s="17">
        <f t="shared" si="0"/>
        <v>6580000</v>
      </c>
      <c r="G6" s="17">
        <v>282.25694183474269</v>
      </c>
      <c r="H6" s="18">
        <f t="shared" si="1"/>
        <v>0.65694183474266765</v>
      </c>
      <c r="I6" s="19">
        <f t="shared" si="2"/>
        <v>8.2651290097040406E-6</v>
      </c>
      <c r="J6" s="17">
        <f t="shared" si="3"/>
        <v>1.8840347453372259</v>
      </c>
      <c r="K6" s="17">
        <f t="shared" si="4"/>
        <v>3.5511363636363635E-3</v>
      </c>
      <c r="L6" s="17">
        <f t="shared" si="5"/>
        <v>3.5428712346266592E-3</v>
      </c>
      <c r="M6" s="20">
        <f t="shared" si="6"/>
        <v>-1.4437340212225536E-11</v>
      </c>
      <c r="N6" s="17">
        <f t="shared" si="7"/>
        <v>0.99097830050296865</v>
      </c>
      <c r="O6" s="17">
        <f t="shared" si="8"/>
        <v>-9.0626414580088598E-3</v>
      </c>
      <c r="P6" s="17">
        <v>-3.9652300000000001E-3</v>
      </c>
      <c r="Q6" s="17">
        <f t="shared" si="18"/>
        <v>0.99604262114385134</v>
      </c>
      <c r="R6" s="17">
        <f t="shared" si="9"/>
        <v>0.98914076518277749</v>
      </c>
      <c r="S6" s="17">
        <f t="shared" si="10"/>
        <v>0.97543270301435758</v>
      </c>
      <c r="T6" s="17">
        <f t="shared" si="11"/>
        <v>-2.4874108470035756E-2</v>
      </c>
      <c r="U6" s="17">
        <v>0.98614144452343255</v>
      </c>
      <c r="V6" s="42">
        <f t="shared" si="12"/>
        <v>1.3858555476567447E-2</v>
      </c>
      <c r="W6" s="17">
        <f t="shared" si="13"/>
        <v>6.9292777382837234E-3</v>
      </c>
      <c r="X6" s="20">
        <f t="shared" si="14"/>
        <v>1.5687121989170634</v>
      </c>
      <c r="Y6" s="20">
        <f t="shared" si="15"/>
        <v>174.4686368239135</v>
      </c>
      <c r="Z6" s="21">
        <f t="shared" si="16"/>
        <v>2.7717110953134894E-2</v>
      </c>
    </row>
    <row r="7" spans="1:26" x14ac:dyDescent="0.25">
      <c r="A7" s="28"/>
      <c r="B7" s="29"/>
      <c r="C7" s="30"/>
      <c r="D7" s="30"/>
      <c r="E7" s="30"/>
      <c r="F7" s="30"/>
      <c r="G7" s="30"/>
      <c r="H7" s="31"/>
      <c r="I7" s="32"/>
      <c r="J7" s="30"/>
      <c r="K7" s="30"/>
      <c r="L7" s="30"/>
      <c r="M7" s="33"/>
      <c r="N7" s="30"/>
      <c r="O7" s="30"/>
      <c r="P7" s="34"/>
      <c r="Q7" s="30"/>
      <c r="R7" s="30"/>
      <c r="S7" s="30"/>
      <c r="T7" s="30"/>
      <c r="U7" s="30"/>
      <c r="V7" s="30"/>
      <c r="W7" s="30"/>
      <c r="X7" s="33"/>
      <c r="Y7" s="33"/>
      <c r="Z7" s="35"/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A6D23-7F98-421B-8971-700DDC7254A2}">
  <dimension ref="A1:Z9"/>
  <sheetViews>
    <sheetView workbookViewId="0">
      <selection activeCell="B15" sqref="B15"/>
    </sheetView>
  </sheetViews>
  <sheetFormatPr defaultRowHeight="15" x14ac:dyDescent="0.25"/>
  <cols>
    <col min="1" max="1" width="19.425781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5" t="s">
        <v>24</v>
      </c>
      <c r="Z1" s="5" t="s">
        <v>25</v>
      </c>
    </row>
    <row r="2" spans="1:26" x14ac:dyDescent="0.25">
      <c r="A2" s="6" t="s">
        <v>39</v>
      </c>
      <c r="B2" s="7" t="s">
        <v>46</v>
      </c>
      <c r="C2">
        <v>273.3</v>
      </c>
      <c r="D2">
        <f t="shared" ref="D2:D9" si="0">E2*10</f>
        <v>28.1</v>
      </c>
      <c r="E2">
        <v>2.81</v>
      </c>
      <c r="F2">
        <f t="shared" ref="F2:F9" si="1">E2*10^6</f>
        <v>2810000</v>
      </c>
      <c r="G2">
        <v>273.64054746410864</v>
      </c>
      <c r="H2" s="10">
        <f>G2-C2</f>
        <v>0.34054746410862435</v>
      </c>
      <c r="I2" s="11">
        <f t="shared" ref="I2:I9" si="2">H2/(G2*C2)</f>
        <v>4.5536282040493771E-6</v>
      </c>
      <c r="J2">
        <f t="shared" ref="J2:J9" si="3">LN(E2)</f>
        <v>1.0331844833456545</v>
      </c>
      <c r="K2">
        <f t="shared" ref="K2:K9" si="4">1/C2</f>
        <v>3.6589828027808269E-3</v>
      </c>
      <c r="L2">
        <f t="shared" ref="L2:L9" si="5">1/G2</f>
        <v>3.6544291745767774E-3</v>
      </c>
      <c r="M2" s="12">
        <f t="shared" ref="M2:M9" si="6">E2-10^(-4646.471 +5314653/G2 -2271392000/G2^2 +430306500000/G2^3 -30511740000000/G2^4)</f>
        <v>-1.6400658608972662E-11</v>
      </c>
      <c r="N2">
        <f t="shared" ref="N2:N9" si="7">EXP(I2/(-0.000912))</f>
        <v>0.99501943098942947</v>
      </c>
      <c r="O2">
        <f t="shared" ref="O2:O9" si="8">LN(N2)</f>
        <v>-4.9930133816331176E-3</v>
      </c>
      <c r="P2">
        <v>-8.2095799999999993E-3</v>
      </c>
      <c r="Q2">
        <f t="shared" ref="Q2:Q9" si="9">EXP(P2)</f>
        <v>0.99182402657372115</v>
      </c>
      <c r="R2">
        <f t="shared" ref="R2:R9" si="10">Q2*(U2+W2)</f>
        <v>0.98214370705005449</v>
      </c>
      <c r="S2">
        <f t="shared" ref="S2:S9" si="11">R2*U2</f>
        <v>0.96297203012416521</v>
      </c>
      <c r="T2">
        <f t="shared" ref="T2:T9" si="12">LN(S2)</f>
        <v>-3.773091212900475E-2</v>
      </c>
      <c r="U2">
        <v>0.98047976402203618</v>
      </c>
      <c r="V2" s="41">
        <f t="shared" ref="V2:V9" si="13">1-U2</f>
        <v>1.9520235977963818E-2</v>
      </c>
      <c r="W2">
        <f t="shared" ref="W2:W9" si="14">V2/2</f>
        <v>9.760117988981909E-3</v>
      </c>
      <c r="X2" s="12">
        <f t="shared" ref="X2:X9" si="15">100*ABS(S2-N2)/N2</f>
        <v>3.2207814106099306</v>
      </c>
      <c r="Y2" s="12">
        <f t="shared" ref="Y2:Y9" si="16">100*ABS((T2-O2)/O2)</f>
        <v>655.67416397878151</v>
      </c>
      <c r="Z2" s="13">
        <f t="shared" ref="Z2:Z9" si="17">2*V2</f>
        <v>3.9040471955927636E-2</v>
      </c>
    </row>
    <row r="3" spans="1:26" x14ac:dyDescent="0.25">
      <c r="A3" s="6"/>
      <c r="B3" s="7"/>
      <c r="C3">
        <v>276.39999999999998</v>
      </c>
      <c r="D3">
        <f t="shared" si="0"/>
        <v>38.4</v>
      </c>
      <c r="E3">
        <v>3.84</v>
      </c>
      <c r="F3">
        <f t="shared" si="1"/>
        <v>3840000</v>
      </c>
      <c r="G3">
        <v>276.95787359502407</v>
      </c>
      <c r="H3" s="10">
        <f t="shared" ref="H3:H9" si="18">G3-C3</f>
        <v>0.55787359502409117</v>
      </c>
      <c r="I3" s="11">
        <f t="shared" si="2"/>
        <v>7.2875920138578445E-6</v>
      </c>
      <c r="J3">
        <f t="shared" si="3"/>
        <v>1.3454723665996355</v>
      </c>
      <c r="K3">
        <f t="shared" si="4"/>
        <v>3.6179450072358903E-3</v>
      </c>
      <c r="L3">
        <f t="shared" si="5"/>
        <v>3.6106574152220323E-3</v>
      </c>
      <c r="M3" s="12">
        <f t="shared" si="6"/>
        <v>-2.5188739982695552E-12</v>
      </c>
      <c r="N3">
        <f t="shared" si="7"/>
        <v>0.99204106070223785</v>
      </c>
      <c r="O3">
        <f t="shared" si="8"/>
        <v>-7.990780716949383E-3</v>
      </c>
      <c r="P3">
        <v>-7.8095400000000002E-3</v>
      </c>
      <c r="Q3">
        <f t="shared" si="9"/>
        <v>0.99222087522968749</v>
      </c>
      <c r="R3">
        <f t="shared" si="10"/>
        <v>0.98253668241631487</v>
      </c>
      <c r="S3">
        <f t="shared" si="11"/>
        <v>0.96335733451854266</v>
      </c>
      <c r="T3">
        <f t="shared" si="12"/>
        <v>-3.7330872129004718E-2</v>
      </c>
      <c r="U3">
        <v>0.98047976402203618</v>
      </c>
      <c r="V3" s="41">
        <f t="shared" si="13"/>
        <v>1.9520235977963818E-2</v>
      </c>
      <c r="W3">
        <f t="shared" si="14"/>
        <v>9.760117988981909E-3</v>
      </c>
      <c r="X3" s="12">
        <f t="shared" si="15"/>
        <v>2.8913849758790016</v>
      </c>
      <c r="Y3" s="12">
        <f t="shared" si="16"/>
        <v>367.17427810053101</v>
      </c>
      <c r="Z3" s="13">
        <f t="shared" si="17"/>
        <v>3.9040471955927636E-2</v>
      </c>
    </row>
    <row r="4" spans="1:26" x14ac:dyDescent="0.25">
      <c r="A4" s="6"/>
      <c r="B4" s="7"/>
      <c r="C4">
        <v>278.2</v>
      </c>
      <c r="D4">
        <f t="shared" si="0"/>
        <v>46.900000000000006</v>
      </c>
      <c r="E4">
        <v>4.6900000000000004</v>
      </c>
      <c r="F4">
        <f t="shared" si="1"/>
        <v>4690000</v>
      </c>
      <c r="G4">
        <v>278.99490648730688</v>
      </c>
      <c r="H4" s="10">
        <f t="shared" si="18"/>
        <v>0.79490648730688918</v>
      </c>
      <c r="I4" s="11">
        <f t="shared" si="2"/>
        <v>1.0241478109884088E-5</v>
      </c>
      <c r="J4">
        <f t="shared" si="3"/>
        <v>1.545432582458188</v>
      </c>
      <c r="K4">
        <f t="shared" si="4"/>
        <v>3.5945363048166786E-3</v>
      </c>
      <c r="L4">
        <f t="shared" si="5"/>
        <v>3.5842948267067946E-3</v>
      </c>
      <c r="M4" s="12">
        <f t="shared" si="6"/>
        <v>-2.8830271503466065E-12</v>
      </c>
      <c r="N4">
        <f t="shared" si="7"/>
        <v>0.98883312670831203</v>
      </c>
      <c r="O4">
        <f t="shared" si="8"/>
        <v>-1.1229690909960635E-2</v>
      </c>
      <c r="P4" s="17">
        <v>-7.58378E-3</v>
      </c>
      <c r="Q4">
        <f t="shared" si="9"/>
        <v>0.99244490430192944</v>
      </c>
      <c r="R4">
        <f t="shared" si="10"/>
        <v>0.98275852493837879</v>
      </c>
      <c r="S4">
        <f t="shared" si="11"/>
        <v>0.96357484662222603</v>
      </c>
      <c r="T4">
        <f t="shared" si="12"/>
        <v>-3.7105112129004678E-2</v>
      </c>
      <c r="U4">
        <v>0.98047976402203618</v>
      </c>
      <c r="V4" s="41">
        <f t="shared" si="13"/>
        <v>1.9520235977963818E-2</v>
      </c>
      <c r="W4">
        <f t="shared" si="14"/>
        <v>9.760117988981909E-3</v>
      </c>
      <c r="X4" s="12">
        <f t="shared" si="15"/>
        <v>2.5543521352452356</v>
      </c>
      <c r="Y4" s="12">
        <f t="shared" si="16"/>
        <v>230.41970991465828</v>
      </c>
      <c r="Z4" s="13">
        <f t="shared" si="17"/>
        <v>3.9040471955927636E-2</v>
      </c>
    </row>
    <row r="5" spans="1:26" x14ac:dyDescent="0.25">
      <c r="A5" s="6"/>
      <c r="B5" s="7"/>
      <c r="C5">
        <v>278.89999999999998</v>
      </c>
      <c r="D5">
        <f t="shared" si="0"/>
        <v>50.199999999999996</v>
      </c>
      <c r="E5">
        <v>5.0199999999999996</v>
      </c>
      <c r="F5">
        <f t="shared" si="1"/>
        <v>5020000</v>
      </c>
      <c r="G5">
        <v>279.66886807138746</v>
      </c>
      <c r="H5" s="10">
        <f t="shared" si="18"/>
        <v>0.76886807138748736</v>
      </c>
      <c r="I5" s="11">
        <f t="shared" si="2"/>
        <v>9.8573275386735862E-6</v>
      </c>
      <c r="J5">
        <f t="shared" si="3"/>
        <v>1.6134299337036377</v>
      </c>
      <c r="K5">
        <f t="shared" si="4"/>
        <v>3.5855145213338118E-3</v>
      </c>
      <c r="L5">
        <f t="shared" si="5"/>
        <v>3.5756571937951382E-3</v>
      </c>
      <c r="M5" s="12">
        <f t="shared" si="6"/>
        <v>2.9583446803371771E-11</v>
      </c>
      <c r="N5">
        <f t="shared" si="7"/>
        <v>0.98924972848873449</v>
      </c>
      <c r="O5">
        <f t="shared" si="8"/>
        <v>-1.0808473178370141E-2</v>
      </c>
      <c r="P5">
        <v>-7.4972700000000003E-3</v>
      </c>
      <c r="Q5">
        <f>EXP(P5)</f>
        <v>0.99253076442442667</v>
      </c>
      <c r="R5">
        <f t="shared" si="10"/>
        <v>0.9828435470559499</v>
      </c>
      <c r="S5">
        <f t="shared" si="11"/>
        <v>0.96365820908799882</v>
      </c>
      <c r="T5">
        <f t="shared" si="12"/>
        <v>-3.7018602129004645E-2</v>
      </c>
      <c r="U5">
        <v>0.98047976402203618</v>
      </c>
      <c r="V5" s="41">
        <f t="shared" si="13"/>
        <v>1.9520235977963818E-2</v>
      </c>
      <c r="W5">
        <f t="shared" si="14"/>
        <v>9.760117988981909E-3</v>
      </c>
      <c r="X5" s="12">
        <f t="shared" si="15"/>
        <v>2.5869624892221648</v>
      </c>
      <c r="Y5" s="12">
        <f t="shared" si="16"/>
        <v>242.49612797380186</v>
      </c>
      <c r="Z5" s="13">
        <f t="shared" si="17"/>
        <v>3.9040471955927636E-2</v>
      </c>
    </row>
    <row r="6" spans="1:26" x14ac:dyDescent="0.25">
      <c r="A6" s="6"/>
      <c r="B6" s="7"/>
      <c r="C6">
        <v>280.2</v>
      </c>
      <c r="D6">
        <f t="shared" si="0"/>
        <v>57.800000000000004</v>
      </c>
      <c r="E6">
        <v>5.78</v>
      </c>
      <c r="F6">
        <f t="shared" si="1"/>
        <v>5780000</v>
      </c>
      <c r="G6">
        <v>281.03552703966204</v>
      </c>
      <c r="H6" s="10">
        <f t="shared" si="18"/>
        <v>0.83552703966205399</v>
      </c>
      <c r="I6" s="11">
        <f t="shared" si="2"/>
        <v>1.061038527016808E-5</v>
      </c>
      <c r="J6">
        <f t="shared" si="3"/>
        <v>1.7544036826842861</v>
      </c>
      <c r="K6">
        <f t="shared" si="4"/>
        <v>3.5688793718772309E-3</v>
      </c>
      <c r="L6">
        <f t="shared" si="5"/>
        <v>3.5582689866070628E-3</v>
      </c>
      <c r="M6" s="12">
        <f t="shared" si="6"/>
        <v>7.3230310704275325E-12</v>
      </c>
      <c r="N6">
        <f t="shared" si="7"/>
        <v>0.98843322116907162</v>
      </c>
      <c r="O6">
        <f t="shared" si="8"/>
        <v>-1.163419437518425E-2</v>
      </c>
      <c r="P6">
        <v>-7.3384699999999997E-3</v>
      </c>
      <c r="Q6">
        <f t="shared" si="9"/>
        <v>0.99268839082502225</v>
      </c>
      <c r="R6">
        <f t="shared" si="10"/>
        <v>0.98299963500427745</v>
      </c>
      <c r="S6">
        <f t="shared" si="11"/>
        <v>0.96381125016274161</v>
      </c>
      <c r="T6">
        <f t="shared" si="12"/>
        <v>-3.6859802129004762E-2</v>
      </c>
      <c r="U6">
        <v>0.98047976402203618</v>
      </c>
      <c r="V6" s="41">
        <f t="shared" si="13"/>
        <v>1.9520235977963818E-2</v>
      </c>
      <c r="W6">
        <f t="shared" si="14"/>
        <v>9.760117988981909E-3</v>
      </c>
      <c r="X6" s="12">
        <f t="shared" si="15"/>
        <v>2.4910100630984782</v>
      </c>
      <c r="Y6" s="12">
        <f t="shared" si="16"/>
        <v>216.82298696699411</v>
      </c>
      <c r="Z6" s="13">
        <f t="shared" si="17"/>
        <v>3.9040471955927636E-2</v>
      </c>
    </row>
    <row r="7" spans="1:26" x14ac:dyDescent="0.25">
      <c r="A7" s="6"/>
      <c r="B7" s="7"/>
      <c r="C7">
        <v>281</v>
      </c>
      <c r="D7">
        <f t="shared" si="0"/>
        <v>63</v>
      </c>
      <c r="E7">
        <v>6.3</v>
      </c>
      <c r="F7">
        <f t="shared" si="1"/>
        <v>6300000</v>
      </c>
      <c r="G7">
        <v>281.85085930010342</v>
      </c>
      <c r="H7" s="10">
        <f t="shared" si="18"/>
        <v>0.85085930010342281</v>
      </c>
      <c r="I7" s="11">
        <f t="shared" si="2"/>
        <v>1.074316057447212E-5</v>
      </c>
      <c r="J7">
        <f t="shared" si="3"/>
        <v>1.8405496333974869</v>
      </c>
      <c r="K7">
        <f t="shared" si="4"/>
        <v>3.5587188612099642E-3</v>
      </c>
      <c r="L7">
        <f t="shared" si="5"/>
        <v>3.5479757006354924E-3</v>
      </c>
      <c r="M7" s="12">
        <f t="shared" si="6"/>
        <v>4.0500935938325711E-11</v>
      </c>
      <c r="N7">
        <f t="shared" si="7"/>
        <v>0.98828932865941443</v>
      </c>
      <c r="O7">
        <f t="shared" si="8"/>
        <v>-1.1779781331658063E-2</v>
      </c>
      <c r="P7">
        <v>-7.2419399999999997E-3</v>
      </c>
      <c r="Q7">
        <f t="shared" si="9"/>
        <v>0.99278421966049291</v>
      </c>
      <c r="R7">
        <f t="shared" si="10"/>
        <v>0.98309452853900714</v>
      </c>
      <c r="S7">
        <f t="shared" si="11"/>
        <v>0.9639042913532806</v>
      </c>
      <c r="T7">
        <f t="shared" si="12"/>
        <v>-3.67632721290048E-2</v>
      </c>
      <c r="U7">
        <v>0.98047976402203618</v>
      </c>
      <c r="V7" s="41">
        <f t="shared" si="13"/>
        <v>1.9520235977963818E-2</v>
      </c>
      <c r="W7">
        <f t="shared" si="14"/>
        <v>9.760117988981909E-3</v>
      </c>
      <c r="X7" s="12">
        <f t="shared" si="15"/>
        <v>2.4673986249766986</v>
      </c>
      <c r="Y7" s="12">
        <f t="shared" si="16"/>
        <v>212.08789954533211</v>
      </c>
      <c r="Z7" s="13">
        <f t="shared" si="17"/>
        <v>3.9040471955927636E-2</v>
      </c>
    </row>
    <row r="8" spans="1:26" x14ac:dyDescent="0.25">
      <c r="A8" s="6"/>
      <c r="B8" s="7"/>
      <c r="C8">
        <v>281.2</v>
      </c>
      <c r="D8">
        <f t="shared" si="0"/>
        <v>64</v>
      </c>
      <c r="E8">
        <v>6.4</v>
      </c>
      <c r="F8">
        <f t="shared" si="1"/>
        <v>6400000</v>
      </c>
      <c r="G8">
        <v>281.99834140127155</v>
      </c>
      <c r="H8" s="10">
        <f t="shared" si="18"/>
        <v>0.79834140127155706</v>
      </c>
      <c r="I8" s="11">
        <f t="shared" si="2"/>
        <v>1.0067619230509732E-5</v>
      </c>
      <c r="J8">
        <f t="shared" si="3"/>
        <v>1.8562979903656263</v>
      </c>
      <c r="K8">
        <f t="shared" si="4"/>
        <v>3.5561877667140826E-3</v>
      </c>
      <c r="L8">
        <f t="shared" si="5"/>
        <v>3.5461201474835729E-3</v>
      </c>
      <c r="M8" s="12">
        <f t="shared" si="6"/>
        <v>-6.1156413266871823E-11</v>
      </c>
      <c r="N8">
        <f t="shared" si="7"/>
        <v>0.9890216506195566</v>
      </c>
      <c r="O8">
        <f t="shared" si="8"/>
        <v>-1.1039056173804511E-2</v>
      </c>
      <c r="P8">
        <v>-7.2179599999999998E-3</v>
      </c>
      <c r="Q8">
        <f t="shared" si="9"/>
        <v>0.99280802691152814</v>
      </c>
      <c r="R8">
        <f t="shared" si="10"/>
        <v>0.98311810342846329</v>
      </c>
      <c r="S8">
        <f t="shared" si="11"/>
        <v>0.96392740605533145</v>
      </c>
      <c r="T8">
        <f t="shared" si="12"/>
        <v>-3.6739292129004765E-2</v>
      </c>
      <c r="U8">
        <v>0.98047976402203618</v>
      </c>
      <c r="V8" s="41">
        <f t="shared" si="13"/>
        <v>1.9520235977963818E-2</v>
      </c>
      <c r="W8">
        <f t="shared" si="14"/>
        <v>9.760117988981909E-3</v>
      </c>
      <c r="X8" s="12">
        <f t="shared" si="15"/>
        <v>2.5372795983288405</v>
      </c>
      <c r="Y8" s="12">
        <f t="shared" si="16"/>
        <v>232.81189578676543</v>
      </c>
      <c r="Z8" s="13">
        <f t="shared" si="17"/>
        <v>3.9040471955927636E-2</v>
      </c>
    </row>
    <row r="9" spans="1:26" x14ac:dyDescent="0.25">
      <c r="A9" s="6"/>
      <c r="B9" s="7"/>
      <c r="C9">
        <v>281.3</v>
      </c>
      <c r="D9">
        <f t="shared" si="0"/>
        <v>64.599999999999994</v>
      </c>
      <c r="E9">
        <v>6.46</v>
      </c>
      <c r="F9">
        <f t="shared" si="1"/>
        <v>6460000</v>
      </c>
      <c r="G9">
        <v>282.08550420640319</v>
      </c>
      <c r="H9" s="10">
        <f t="shared" si="18"/>
        <v>0.78550420640317498</v>
      </c>
      <c r="I9" s="11">
        <f t="shared" si="2"/>
        <v>9.8991524745653185E-6</v>
      </c>
      <c r="J9">
        <f t="shared" si="3"/>
        <v>1.8656293177945105</v>
      </c>
      <c r="K9">
        <f t="shared" si="4"/>
        <v>3.5549235691432631E-3</v>
      </c>
      <c r="L9">
        <f t="shared" si="5"/>
        <v>3.5450244166686982E-3</v>
      </c>
      <c r="M9" s="12">
        <f t="shared" si="6"/>
        <v>5.1706194881262491E-11</v>
      </c>
      <c r="N9">
        <f t="shared" si="7"/>
        <v>0.98920436186840588</v>
      </c>
      <c r="O9">
        <f t="shared" si="8"/>
        <v>-1.0854333853690007E-2</v>
      </c>
      <c r="P9">
        <v>-7.2059799999999999E-3</v>
      </c>
      <c r="Q9">
        <f t="shared" si="9"/>
        <v>0.99281992082293502</v>
      </c>
      <c r="R9">
        <f t="shared" si="10"/>
        <v>0.98312988125389145</v>
      </c>
      <c r="S9">
        <f t="shared" si="11"/>
        <v>0.96393895397482798</v>
      </c>
      <c r="T9">
        <f t="shared" si="12"/>
        <v>-3.6727312129004666E-2</v>
      </c>
      <c r="U9">
        <v>0.98047976402203618</v>
      </c>
      <c r="V9" s="41">
        <f t="shared" si="13"/>
        <v>1.9520235977963818E-2</v>
      </c>
      <c r="W9">
        <f t="shared" si="14"/>
        <v>9.760117988981909E-3</v>
      </c>
      <c r="X9" s="12">
        <f t="shared" si="15"/>
        <v>2.5541140807200526</v>
      </c>
      <c r="Y9" s="12">
        <f t="shared" si="16"/>
        <v>238.36541812760768</v>
      </c>
      <c r="Z9" s="13">
        <f t="shared" si="17"/>
        <v>3.9040471955927636E-2</v>
      </c>
    </row>
  </sheetData>
  <mergeCells count="2">
    <mergeCell ref="A2:A9"/>
    <mergeCell ref="B2:B9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8E76D-3DE7-4BBB-9E25-1BD636EEA729}">
  <dimension ref="A1:Z7"/>
  <sheetViews>
    <sheetView workbookViewId="0">
      <selection activeCell="H14" sqref="H14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5" t="s">
        <v>24</v>
      </c>
      <c r="Z1" s="5" t="s">
        <v>25</v>
      </c>
    </row>
    <row r="2" spans="1:26" x14ac:dyDescent="0.25">
      <c r="A2" s="6" t="s">
        <v>32</v>
      </c>
      <c r="B2" s="7" t="s">
        <v>47</v>
      </c>
      <c r="C2">
        <v>275.81</v>
      </c>
      <c r="D2">
        <f t="shared" ref="D2:D7" si="0">E2*10</f>
        <v>36</v>
      </c>
      <c r="E2">
        <v>3.6</v>
      </c>
      <c r="F2">
        <f t="shared" ref="F2:F7" si="1">E2*10^6</f>
        <v>3600000</v>
      </c>
      <c r="G2">
        <v>276.28391231993339</v>
      </c>
      <c r="H2" s="10">
        <f t="shared" ref="H2:H7" si="2">G2-C2</f>
        <v>0.47391231993339034</v>
      </c>
      <c r="I2" s="11">
        <f t="shared" ref="I2:I7" si="3">H2/(G2*C2)</f>
        <v>6.2191694993791261E-6</v>
      </c>
      <c r="J2">
        <f t="shared" ref="J2:J7" si="4">LN(E2)</f>
        <v>1.2809338454620642</v>
      </c>
      <c r="K2">
        <f t="shared" ref="K2:K7" si="5">1/C2</f>
        <v>3.6256843479206698E-3</v>
      </c>
      <c r="L2">
        <f t="shared" ref="L2:L7" si="6">1/G2</f>
        <v>3.6194651784212909E-3</v>
      </c>
      <c r="M2" s="12">
        <f t="shared" ref="M2:M7" si="7">E2-10^(-4646.471 +5314653/G2 -2271392000/G2^2 +430306500000/G2^3 -30511740000000/G2^4)</f>
        <v>1.2439027585742224E-10</v>
      </c>
      <c r="N2">
        <f t="shared" ref="N2:N7" si="8">EXP(I2/(-0.000912))</f>
        <v>0.99320393362225035</v>
      </c>
      <c r="O2">
        <f t="shared" ref="O2:O7" si="9">LN(N2)</f>
        <v>-6.8192648019508159E-3</v>
      </c>
      <c r="P2" s="22">
        <v>-6.3471000000000003E-4</v>
      </c>
      <c r="Q2">
        <f>EXP(P2)</f>
        <v>0.99936549138578257</v>
      </c>
      <c r="R2">
        <f t="shared" ref="R2:R7" si="10">Q2*(U2+W2)</f>
        <v>0.99592284612970827</v>
      </c>
      <c r="S2">
        <f>R2*U2</f>
        <v>0.98906127427997381</v>
      </c>
      <c r="T2">
        <f t="shared" ref="T2:T7" si="11">LN(S2)</f>
        <v>-1.0998993484901293E-2</v>
      </c>
      <c r="U2">
        <v>0.99311033793792414</v>
      </c>
      <c r="V2">
        <f>1-U2</f>
        <v>6.8896620620758631E-3</v>
      </c>
      <c r="W2">
        <f>V2/2</f>
        <v>3.4448310310379315E-3</v>
      </c>
      <c r="X2" s="12">
        <f t="shared" ref="X2:X7" si="12">100*ABS(S2-N2)/N2</f>
        <v>0.41710057743812051</v>
      </c>
      <c r="Y2" s="12">
        <f t="shared" ref="Y2:Y7" si="13">100*ABS((T2-O2)/O2)</f>
        <v>61.292951723399334</v>
      </c>
      <c r="Z2" s="13">
        <f t="shared" ref="Z2:Z7" si="14">2*V2</f>
        <v>1.3779324124151726E-2</v>
      </c>
    </row>
    <row r="3" spans="1:26" x14ac:dyDescent="0.25">
      <c r="A3" s="6"/>
      <c r="B3" s="7"/>
      <c r="C3">
        <v>279.23</v>
      </c>
      <c r="D3">
        <f t="shared" si="0"/>
        <v>51</v>
      </c>
      <c r="E3">
        <v>5.0999999999999996</v>
      </c>
      <c r="F3">
        <f t="shared" si="1"/>
        <v>5100000</v>
      </c>
      <c r="G3">
        <v>279.82419073251975</v>
      </c>
      <c r="H3" s="10">
        <f t="shared" si="2"/>
        <v>0.59419073251973487</v>
      </c>
      <c r="I3" s="11">
        <f t="shared" si="3"/>
        <v>7.6046379263199435E-6</v>
      </c>
      <c r="J3">
        <f t="shared" si="4"/>
        <v>1.62924053973028</v>
      </c>
      <c r="K3">
        <f t="shared" si="5"/>
        <v>3.5812770834079432E-3</v>
      </c>
      <c r="L3">
        <f t="shared" si="6"/>
        <v>3.5736724454816229E-3</v>
      </c>
      <c r="M3" s="12">
        <f t="shared" si="7"/>
        <v>2.3420376749072602E-11</v>
      </c>
      <c r="N3">
        <f t="shared" si="8"/>
        <v>0.99169624940879753</v>
      </c>
      <c r="O3">
        <f t="shared" si="9"/>
        <v>-8.3384187788595344E-3</v>
      </c>
      <c r="P3" s="22">
        <v>-5.8175000000000002E-4</v>
      </c>
      <c r="Q3">
        <f t="shared" ref="Q3:Q7" si="15">EXP(P3)</f>
        <v>0.9994184191837221</v>
      </c>
      <c r="R3">
        <f t="shared" si="10"/>
        <v>0.99597559160032711</v>
      </c>
      <c r="S3">
        <f t="shared" ref="S3:S7" si="16">R3*U3</f>
        <v>0.98911365635212478</v>
      </c>
      <c r="T3">
        <f t="shared" si="11"/>
        <v>-1.0946033484901217E-2</v>
      </c>
      <c r="U3">
        <v>0.99311033793792414</v>
      </c>
      <c r="V3">
        <f t="shared" ref="V3:V7" si="17">1-U3</f>
        <v>6.8896620620758631E-3</v>
      </c>
      <c r="W3">
        <f t="shared" ref="W3:W7" si="18">V3/2</f>
        <v>3.4448310310379315E-3</v>
      </c>
      <c r="X3" s="12">
        <f t="shared" si="12"/>
        <v>0.26042178320351256</v>
      </c>
      <c r="Y3" s="12">
        <f t="shared" si="13"/>
        <v>31.272292447733506</v>
      </c>
      <c r="Z3" s="13">
        <f t="shared" si="14"/>
        <v>1.3779324124151726E-2</v>
      </c>
    </row>
    <row r="4" spans="1:26" x14ac:dyDescent="0.25">
      <c r="A4" s="6"/>
      <c r="B4" s="7"/>
      <c r="C4">
        <v>282.57</v>
      </c>
      <c r="D4">
        <f t="shared" si="0"/>
        <v>71</v>
      </c>
      <c r="E4">
        <v>7.1</v>
      </c>
      <c r="F4">
        <f t="shared" si="1"/>
        <v>7100000</v>
      </c>
      <c r="G4">
        <v>282.95871911958631</v>
      </c>
      <c r="H4" s="10">
        <f t="shared" si="2"/>
        <v>0.38871911958631244</v>
      </c>
      <c r="I4" s="11">
        <f t="shared" si="3"/>
        <v>4.8616844791182819E-6</v>
      </c>
      <c r="J4">
        <f t="shared" si="4"/>
        <v>1.9600947840472698</v>
      </c>
      <c r="K4">
        <f t="shared" si="5"/>
        <v>3.5389461018508687E-3</v>
      </c>
      <c r="L4">
        <f t="shared" si="6"/>
        <v>3.5340844173717507E-3</v>
      </c>
      <c r="M4" s="12">
        <f t="shared" si="7"/>
        <v>3.0020430585864233E-13</v>
      </c>
      <c r="N4">
        <f t="shared" si="8"/>
        <v>0.99468338908514309</v>
      </c>
      <c r="O4">
        <f t="shared" si="9"/>
        <v>-5.3307943849981018E-3</v>
      </c>
      <c r="P4" s="22">
        <v>-5.3193000000000001E-4</v>
      </c>
      <c r="Q4">
        <f t="shared" si="15"/>
        <v>0.9994682114496809</v>
      </c>
      <c r="R4">
        <f t="shared" si="10"/>
        <v>0.99602521234034302</v>
      </c>
      <c r="S4">
        <f t="shared" si="16"/>
        <v>0.98916293522201071</v>
      </c>
      <c r="T4">
        <f t="shared" si="11"/>
        <v>-1.089621348490121E-2</v>
      </c>
      <c r="U4">
        <v>0.99311033793792414</v>
      </c>
      <c r="V4">
        <f t="shared" si="17"/>
        <v>6.8896620620758631E-3</v>
      </c>
      <c r="W4">
        <f t="shared" si="18"/>
        <v>3.4448310310379315E-3</v>
      </c>
      <c r="X4" s="12">
        <f t="shared" si="12"/>
        <v>0.554996084554081</v>
      </c>
      <c r="Y4" s="12">
        <f t="shared" si="13"/>
        <v>104.40130865983663</v>
      </c>
      <c r="Z4" s="13">
        <f t="shared" si="14"/>
        <v>1.3779324124151726E-2</v>
      </c>
    </row>
    <row r="5" spans="1:26" x14ac:dyDescent="0.25">
      <c r="A5" s="6"/>
      <c r="B5" s="7"/>
      <c r="C5">
        <v>284.41000000000003</v>
      </c>
      <c r="D5">
        <f>E5*10</f>
        <v>86</v>
      </c>
      <c r="E5">
        <v>8.6</v>
      </c>
      <c r="F5">
        <f t="shared" si="1"/>
        <v>8600000</v>
      </c>
      <c r="G5">
        <v>284.68250569698904</v>
      </c>
      <c r="H5" s="10">
        <f t="shared" si="2"/>
        <v>0.27250569698901472</v>
      </c>
      <c r="I5" s="11">
        <f t="shared" si="3"/>
        <v>3.3656576959830298E-6</v>
      </c>
      <c r="J5">
        <f t="shared" si="4"/>
        <v>2.1517622032594619</v>
      </c>
      <c r="K5">
        <f t="shared" si="5"/>
        <v>3.5160507717731443E-3</v>
      </c>
      <c r="L5">
        <f t="shared" si="6"/>
        <v>3.5126851140771611E-3</v>
      </c>
      <c r="M5" s="12">
        <f t="shared" si="7"/>
        <v>1.7397638885086053E-11</v>
      </c>
      <c r="N5">
        <f t="shared" si="8"/>
        <v>0.99631638706893266</v>
      </c>
      <c r="O5">
        <f t="shared" si="9"/>
        <v>-3.6904141403323069E-3</v>
      </c>
      <c r="P5" s="22">
        <v>-5.0527000000000005E-4</v>
      </c>
      <c r="Q5">
        <f t="shared" si="15"/>
        <v>0.9994948576273901</v>
      </c>
      <c r="R5">
        <f t="shared" si="10"/>
        <v>0.99605176672647233</v>
      </c>
      <c r="S5">
        <f t="shared" si="16"/>
        <v>0.98918930665739335</v>
      </c>
      <c r="T5">
        <f t="shared" si="11"/>
        <v>-1.0869553484901257E-2</v>
      </c>
      <c r="U5">
        <v>0.99311033793792414</v>
      </c>
      <c r="V5">
        <f t="shared" si="17"/>
        <v>6.8896620620758631E-3</v>
      </c>
      <c r="W5">
        <f t="shared" si="18"/>
        <v>3.4448310310379315E-3</v>
      </c>
      <c r="X5" s="12">
        <f t="shared" si="12"/>
        <v>0.71534308820378811</v>
      </c>
      <c r="Y5" s="12">
        <f t="shared" si="13"/>
        <v>194.53478855146858</v>
      </c>
      <c r="Z5" s="13">
        <f t="shared" si="14"/>
        <v>1.3779324124151726E-2</v>
      </c>
    </row>
    <row r="6" spans="1:26" x14ac:dyDescent="0.25">
      <c r="A6" s="6"/>
      <c r="B6" s="7"/>
      <c r="C6">
        <v>285.37</v>
      </c>
      <c r="D6">
        <f t="shared" si="0"/>
        <v>96</v>
      </c>
      <c r="E6">
        <v>9.6</v>
      </c>
      <c r="F6">
        <f t="shared" si="1"/>
        <v>9600000</v>
      </c>
      <c r="G6">
        <v>285.64574188153284</v>
      </c>
      <c r="H6" s="10">
        <f t="shared" si="2"/>
        <v>0.27574188153283785</v>
      </c>
      <c r="I6" s="11">
        <f t="shared" si="3"/>
        <v>3.3827247814744793E-6</v>
      </c>
      <c r="J6">
        <f t="shared" si="4"/>
        <v>2.2617630984737906</v>
      </c>
      <c r="K6">
        <f t="shared" si="5"/>
        <v>3.5042225882188035E-3</v>
      </c>
      <c r="L6">
        <f t="shared" si="6"/>
        <v>3.500839863437329E-3</v>
      </c>
      <c r="M6" s="12">
        <f t="shared" si="7"/>
        <v>-8.2943429902115895E-11</v>
      </c>
      <c r="N6">
        <f t="shared" si="8"/>
        <v>0.99629774226866086</v>
      </c>
      <c r="O6">
        <f t="shared" si="9"/>
        <v>-3.7091280498623446E-3</v>
      </c>
      <c r="P6" s="22">
        <v>-4.9158000000000003E-4</v>
      </c>
      <c r="Q6">
        <f t="shared" si="15"/>
        <v>0.99950854080565221</v>
      </c>
      <c r="R6">
        <f t="shared" si="10"/>
        <v>0.99606540276849742</v>
      </c>
      <c r="S6">
        <f t="shared" si="16"/>
        <v>0.98920284875169695</v>
      </c>
      <c r="T6">
        <f t="shared" si="11"/>
        <v>-1.0855863484901222E-2</v>
      </c>
      <c r="U6">
        <v>0.99311033793792414</v>
      </c>
      <c r="V6">
        <f t="shared" si="17"/>
        <v>6.8896620620758631E-3</v>
      </c>
      <c r="W6">
        <f t="shared" si="18"/>
        <v>3.4448310310379315E-3</v>
      </c>
      <c r="X6" s="12">
        <f t="shared" si="12"/>
        <v>0.71212582503782329</v>
      </c>
      <c r="Y6" s="12">
        <f t="shared" si="13"/>
        <v>192.67966322446355</v>
      </c>
      <c r="Z6" s="13">
        <f t="shared" si="14"/>
        <v>1.3779324124151726E-2</v>
      </c>
    </row>
    <row r="7" spans="1:26" x14ac:dyDescent="0.25">
      <c r="A7" s="6"/>
      <c r="B7" s="7"/>
      <c r="C7">
        <v>286.52999999999997</v>
      </c>
      <c r="D7">
        <f t="shared" si="0"/>
        <v>111</v>
      </c>
      <c r="E7">
        <v>11.1</v>
      </c>
      <c r="F7">
        <f t="shared" si="1"/>
        <v>11100000</v>
      </c>
      <c r="G7">
        <v>286.8917689025256</v>
      </c>
      <c r="H7" s="10">
        <f t="shared" si="2"/>
        <v>0.36176890252562544</v>
      </c>
      <c r="I7" s="11">
        <f t="shared" si="3"/>
        <v>4.4009156459420645E-6</v>
      </c>
      <c r="J7">
        <f t="shared" si="4"/>
        <v>2.4069451083182885</v>
      </c>
      <c r="K7">
        <f t="shared" si="5"/>
        <v>3.490035947370258E-3</v>
      </c>
      <c r="L7">
        <f t="shared" si="6"/>
        <v>3.4856350317243163E-3</v>
      </c>
      <c r="M7" s="12">
        <f t="shared" si="7"/>
        <v>-3.7779557260364527E-11</v>
      </c>
      <c r="N7">
        <f t="shared" si="8"/>
        <v>0.9951860589339554</v>
      </c>
      <c r="O7">
        <f t="shared" si="9"/>
        <v>-4.8255654012522731E-3</v>
      </c>
      <c r="P7" s="22">
        <v>-4.7523999999999998E-4</v>
      </c>
      <c r="Q7">
        <f t="shared" si="15"/>
        <v>0.99952487290864189</v>
      </c>
      <c r="R7">
        <f t="shared" si="10"/>
        <v>0.99608167861015195</v>
      </c>
      <c r="S7">
        <f t="shared" si="16"/>
        <v>0.98921901245830279</v>
      </c>
      <c r="T7">
        <f t="shared" si="11"/>
        <v>-1.0839523484901104E-2</v>
      </c>
      <c r="U7">
        <v>0.99311033793792414</v>
      </c>
      <c r="V7">
        <f t="shared" si="17"/>
        <v>6.8896620620758631E-3</v>
      </c>
      <c r="W7">
        <f t="shared" si="18"/>
        <v>3.4448310310379315E-3</v>
      </c>
      <c r="X7" s="12">
        <f t="shared" si="12"/>
        <v>0.59959104351245762</v>
      </c>
      <c r="Y7" s="12">
        <f t="shared" si="13"/>
        <v>124.62701432019054</v>
      </c>
      <c r="Z7" s="13">
        <f t="shared" si="14"/>
        <v>1.3779324124151726E-2</v>
      </c>
    </row>
  </sheetData>
  <mergeCells count="2">
    <mergeCell ref="A2:A7"/>
    <mergeCell ref="B2:B7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3CD84-D895-4E30-84A2-C9006B28926F}">
  <dimension ref="A1:Z7"/>
  <sheetViews>
    <sheetView workbookViewId="0">
      <selection activeCell="B2" sqref="B2:B7"/>
    </sheetView>
  </sheetViews>
  <sheetFormatPr defaultRowHeight="15" x14ac:dyDescent="0.25"/>
  <cols>
    <col min="1" max="1" width="14.85546875" bestFit="1" customWidth="1"/>
    <col min="2" max="2" width="12.85546875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5" t="s">
        <v>24</v>
      </c>
      <c r="Z1" s="5" t="s">
        <v>25</v>
      </c>
    </row>
    <row r="2" spans="1:26" x14ac:dyDescent="0.25">
      <c r="A2" s="15" t="s">
        <v>32</v>
      </c>
      <c r="B2" s="16" t="s">
        <v>48</v>
      </c>
      <c r="C2" s="17">
        <v>275.93</v>
      </c>
      <c r="D2" s="17">
        <f t="shared" ref="D2:D7" si="0">E2*10</f>
        <v>36</v>
      </c>
      <c r="E2" s="17">
        <v>3.6</v>
      </c>
      <c r="F2" s="17">
        <f t="shared" ref="F2:F7" si="1">E2*10^6</f>
        <v>3600000</v>
      </c>
      <c r="G2" s="17">
        <v>276.2839123198969</v>
      </c>
      <c r="H2" s="18">
        <f t="shared" ref="H2:H7" si="2">G2-C2</f>
        <v>0.35391231989689231</v>
      </c>
      <c r="I2" s="19">
        <f t="shared" ref="I2:I7" si="3">H2/(G2*C2)</f>
        <v>4.6423850907160051E-6</v>
      </c>
      <c r="J2" s="17">
        <f t="shared" ref="J2:J7" si="4">LN(E2)</f>
        <v>1.2809338454620642</v>
      </c>
      <c r="K2" s="17">
        <f t="shared" ref="K2:K7" si="5">1/C2</f>
        <v>3.624107563512485E-3</v>
      </c>
      <c r="L2" s="17">
        <f t="shared" ref="L2:L7" si="6">1/G2</f>
        <v>3.6194651784217688E-3</v>
      </c>
      <c r="M2" s="20">
        <f t="shared" ref="M2:M7" si="7">E2-10^(-4646.471 +5314653/G2 -2271392000/G2^2 +430306500000/G2^3 -30511740000000/G2^4)</f>
        <v>1.3946888088867126E-10</v>
      </c>
      <c r="N2" s="17">
        <f t="shared" ref="N2:N7" si="8">EXP(I2/(-0.000912))</f>
        <v>0.99492259926842441</v>
      </c>
      <c r="O2" s="17">
        <f t="shared" ref="O2:O7" si="9">LN(N2)</f>
        <v>-5.090334529293819E-3</v>
      </c>
      <c r="P2" s="24">
        <v>-5.0850999999999999E-4</v>
      </c>
      <c r="Q2" s="17">
        <f>EXP(P2)</f>
        <v>0.99949161926929753</v>
      </c>
      <c r="R2" s="17">
        <f t="shared" ref="R2:R7" si="10">Q2*(U2+W2)</f>
        <v>0.99533866452101438</v>
      </c>
      <c r="S2" s="17">
        <f t="shared" ref="S2:S7" si="11">R2*U2</f>
        <v>0.98706726663576883</v>
      </c>
      <c r="T2" s="17">
        <f t="shared" ref="T2:T7" si="12">LN(S2)</f>
        <v>-1.301708925111318E-2</v>
      </c>
      <c r="U2" s="17">
        <v>0.99168986579133245</v>
      </c>
      <c r="V2" s="17">
        <f>1-U2</f>
        <v>8.3101342086675523E-3</v>
      </c>
      <c r="W2" s="17">
        <f>V2/2</f>
        <v>4.1550671043337761E-3</v>
      </c>
      <c r="X2" s="20">
        <f t="shared" ref="X2:X7" si="13">100*ABS(S2-N2)/N2</f>
        <v>0.78954208482465715</v>
      </c>
      <c r="Y2" s="20">
        <f t="shared" ref="Y2:Y7" si="14">100*ABS((T2-O2)/O2)</f>
        <v>155.72168540598915</v>
      </c>
      <c r="Z2" s="21">
        <f t="shared" ref="Z2:Z7" si="15">2*V2</f>
        <v>1.6620268417335105E-2</v>
      </c>
    </row>
    <row r="3" spans="1:26" x14ac:dyDescent="0.25">
      <c r="A3" s="15"/>
      <c r="B3" s="16"/>
      <c r="C3" s="17">
        <v>279.64999999999998</v>
      </c>
      <c r="D3" s="17">
        <f t="shared" si="0"/>
        <v>51</v>
      </c>
      <c r="E3" s="17">
        <v>5.0999999999999996</v>
      </c>
      <c r="F3" s="17">
        <f t="shared" si="1"/>
        <v>5100000</v>
      </c>
      <c r="G3" s="17">
        <v>279.82419073259297</v>
      </c>
      <c r="H3" s="18">
        <f t="shared" si="2"/>
        <v>0.17419073259299012</v>
      </c>
      <c r="I3" s="19">
        <f t="shared" si="3"/>
        <v>2.2259990034888742E-6</v>
      </c>
      <c r="J3" s="17">
        <f t="shared" si="4"/>
        <v>1.62924053973028</v>
      </c>
      <c r="K3" s="17">
        <f t="shared" si="5"/>
        <v>3.575898444484177E-3</v>
      </c>
      <c r="L3" s="17">
        <f t="shared" si="6"/>
        <v>3.5736724454806879E-3</v>
      </c>
      <c r="M3" s="20">
        <f t="shared" si="7"/>
        <v>2.0596857552845904E-12</v>
      </c>
      <c r="N3" s="17">
        <f t="shared" si="8"/>
        <v>0.99756218792094176</v>
      </c>
      <c r="O3" s="17">
        <f t="shared" si="9"/>
        <v>-2.4407883810185012E-3</v>
      </c>
      <c r="P3" s="24">
        <v>-4.4516E-4</v>
      </c>
      <c r="Q3" s="17">
        <f t="shared" ref="Q3:Q7" si="16">EXP(P3)</f>
        <v>0.99955493906901172</v>
      </c>
      <c r="R3" s="17">
        <f t="shared" si="10"/>
        <v>0.99540172122271176</v>
      </c>
      <c r="S3" s="17">
        <f t="shared" si="11"/>
        <v>0.98712979932781231</v>
      </c>
      <c r="T3" s="17">
        <f t="shared" si="12"/>
        <v>-1.2953739251113181E-2</v>
      </c>
      <c r="U3" s="17">
        <v>0.99168986579133245</v>
      </c>
      <c r="V3" s="17">
        <f t="shared" ref="V3:V7" si="17">1-U3</f>
        <v>8.3101342086675523E-3</v>
      </c>
      <c r="W3" s="17">
        <f t="shared" ref="W3:W7" si="18">V3/2</f>
        <v>4.1550671043337761E-3</v>
      </c>
      <c r="X3" s="20">
        <f t="shared" si="13"/>
        <v>1.0457882946497798</v>
      </c>
      <c r="Y3" s="20">
        <f t="shared" si="14"/>
        <v>430.71947375084596</v>
      </c>
      <c r="Z3" s="21">
        <f t="shared" si="15"/>
        <v>1.6620268417335105E-2</v>
      </c>
    </row>
    <row r="4" spans="1:26" x14ac:dyDescent="0.25">
      <c r="A4" s="15"/>
      <c r="B4" s="16"/>
      <c r="C4" s="17">
        <v>282.82</v>
      </c>
      <c r="D4" s="17">
        <f t="shared" si="0"/>
        <v>71</v>
      </c>
      <c r="E4" s="17">
        <v>7.1</v>
      </c>
      <c r="F4" s="17">
        <f t="shared" si="1"/>
        <v>7100000</v>
      </c>
      <c r="G4" s="17">
        <v>282.95871911952565</v>
      </c>
      <c r="H4" s="18">
        <f t="shared" si="2"/>
        <v>0.13871911952566052</v>
      </c>
      <c r="I4" s="19">
        <f t="shared" si="3"/>
        <v>1.7334172926499941E-6</v>
      </c>
      <c r="J4" s="17">
        <f t="shared" si="4"/>
        <v>1.9600947840472698</v>
      </c>
      <c r="K4" s="17">
        <f t="shared" si="5"/>
        <v>3.5358178346651583E-3</v>
      </c>
      <c r="L4" s="17">
        <f t="shared" si="6"/>
        <v>3.5340844173725084E-3</v>
      </c>
      <c r="M4" s="20">
        <f t="shared" si="7"/>
        <v>4.4906300900038332E-11</v>
      </c>
      <c r="N4" s="17">
        <f t="shared" si="8"/>
        <v>0.99810112828643427</v>
      </c>
      <c r="O4" s="17">
        <f t="shared" si="9"/>
        <v>-1.9006768559758967E-3</v>
      </c>
      <c r="P4" s="24">
        <v>-3.9361000000000002E-4</v>
      </c>
      <c r="Q4" s="17">
        <f t="shared" si="16"/>
        <v>0.99960646745425341</v>
      </c>
      <c r="R4" s="17">
        <f t="shared" si="10"/>
        <v>0.99545303550405495</v>
      </c>
      <c r="S4" s="17">
        <f t="shared" si="11"/>
        <v>0.98718068718059071</v>
      </c>
      <c r="T4" s="17">
        <f t="shared" si="12"/>
        <v>-1.2902189251113265E-2</v>
      </c>
      <c r="U4" s="17">
        <v>0.99168986579133245</v>
      </c>
      <c r="V4" s="17">
        <f t="shared" si="17"/>
        <v>8.3101342086675523E-3</v>
      </c>
      <c r="W4" s="17">
        <f t="shared" si="18"/>
        <v>4.1550671043337761E-3</v>
      </c>
      <c r="X4" s="20">
        <f t="shared" si="13"/>
        <v>1.0941217073456329</v>
      </c>
      <c r="Y4" s="20">
        <f t="shared" si="14"/>
        <v>578.82076906169698</v>
      </c>
      <c r="Z4" s="21">
        <f t="shared" si="15"/>
        <v>1.6620268417335105E-2</v>
      </c>
    </row>
    <row r="5" spans="1:26" x14ac:dyDescent="0.25">
      <c r="A5" s="15"/>
      <c r="B5" s="16"/>
      <c r="C5" s="17">
        <v>284.47000000000003</v>
      </c>
      <c r="D5" s="17">
        <f t="shared" si="0"/>
        <v>86</v>
      </c>
      <c r="E5" s="17">
        <v>8.6</v>
      </c>
      <c r="F5" s="17">
        <f t="shared" si="1"/>
        <v>8600000</v>
      </c>
      <c r="G5" s="17">
        <v>284.68250569698057</v>
      </c>
      <c r="H5" s="18">
        <f t="shared" si="2"/>
        <v>0.21250569698054278</v>
      </c>
      <c r="I5" s="19">
        <f t="shared" si="3"/>
        <v>2.6240573643623818E-6</v>
      </c>
      <c r="J5" s="17">
        <f t="shared" si="4"/>
        <v>2.1517622032594619</v>
      </c>
      <c r="K5" s="17">
        <f t="shared" si="5"/>
        <v>3.5153091714416281E-3</v>
      </c>
      <c r="L5" s="17">
        <f t="shared" si="6"/>
        <v>3.5126851140772656E-3</v>
      </c>
      <c r="M5" s="20">
        <f t="shared" si="7"/>
        <v>3.5408120879765193E-11</v>
      </c>
      <c r="N5" s="17">
        <f t="shared" si="8"/>
        <v>0.99712687945164047</v>
      </c>
      <c r="O5" s="17">
        <f t="shared" si="9"/>
        <v>-2.8772558819762737E-3</v>
      </c>
      <c r="P5" s="24">
        <v>-3.6764000000000002E-4</v>
      </c>
      <c r="Q5" s="17">
        <f t="shared" si="16"/>
        <v>0.99963242757130388</v>
      </c>
      <c r="R5" s="17">
        <f t="shared" si="10"/>
        <v>0.99547888775507709</v>
      </c>
      <c r="S5" s="17">
        <f t="shared" si="11"/>
        <v>0.98720632459593727</v>
      </c>
      <c r="T5" s="17">
        <f t="shared" si="12"/>
        <v>-1.2876219251113184E-2</v>
      </c>
      <c r="U5" s="17">
        <v>0.99168986579133245</v>
      </c>
      <c r="V5" s="17">
        <f t="shared" si="17"/>
        <v>8.3101342086675523E-3</v>
      </c>
      <c r="W5" s="17">
        <f t="shared" si="18"/>
        <v>4.1550671043337761E-3</v>
      </c>
      <c r="X5" s="20">
        <f t="shared" si="13"/>
        <v>0.99491399340863285</v>
      </c>
      <c r="Y5" s="20">
        <f t="shared" si="14"/>
        <v>347.51734914410935</v>
      </c>
      <c r="Z5" s="21">
        <f t="shared" si="15"/>
        <v>1.6620268417335105E-2</v>
      </c>
    </row>
    <row r="6" spans="1:26" x14ac:dyDescent="0.25">
      <c r="A6" s="15"/>
      <c r="B6" s="16"/>
      <c r="C6" s="17">
        <v>285.69</v>
      </c>
      <c r="D6" s="17">
        <f t="shared" si="0"/>
        <v>96</v>
      </c>
      <c r="E6" s="17">
        <v>9.6</v>
      </c>
      <c r="F6" s="17">
        <f t="shared" si="1"/>
        <v>9600000</v>
      </c>
      <c r="G6" s="17">
        <v>285.64574188154597</v>
      </c>
      <c r="H6" s="18">
        <f t="shared" si="2"/>
        <v>-4.4258118454024498E-2</v>
      </c>
      <c r="I6" s="19">
        <f t="shared" si="3"/>
        <v>-5.4233814751854507E-7</v>
      </c>
      <c r="J6" s="17">
        <f t="shared" si="4"/>
        <v>2.2617630984737906</v>
      </c>
      <c r="K6" s="17">
        <f t="shared" si="5"/>
        <v>3.5002975252896498E-3</v>
      </c>
      <c r="L6" s="17">
        <f t="shared" si="6"/>
        <v>3.5008398634371681E-3</v>
      </c>
      <c r="M6" s="20">
        <f t="shared" si="7"/>
        <v>-2.2630786133959191E-11</v>
      </c>
      <c r="N6" s="17">
        <f t="shared" si="8"/>
        <v>1.0005948458720786</v>
      </c>
      <c r="O6" s="17">
        <f t="shared" si="9"/>
        <v>5.946690214019433E-4</v>
      </c>
      <c r="P6" s="24">
        <v>-3.4881000000000002E-4</v>
      </c>
      <c r="Q6" s="17">
        <f t="shared" si="16"/>
        <v>0.99965125082713546</v>
      </c>
      <c r="R6" s="17">
        <f t="shared" si="10"/>
        <v>0.99549763279901748</v>
      </c>
      <c r="S6" s="17">
        <f t="shared" si="11"/>
        <v>0.98722491386604683</v>
      </c>
      <c r="T6" s="17">
        <f t="shared" si="12"/>
        <v>-1.2857389251113195E-2</v>
      </c>
      <c r="U6" s="17">
        <v>0.99168986579133245</v>
      </c>
      <c r="V6" s="17">
        <f t="shared" si="17"/>
        <v>8.3101342086675523E-3</v>
      </c>
      <c r="W6" s="17">
        <f t="shared" si="18"/>
        <v>4.1550671043337761E-3</v>
      </c>
      <c r="X6" s="20">
        <f t="shared" si="13"/>
        <v>1.3361983685193841</v>
      </c>
      <c r="Y6" s="20">
        <f t="shared" si="14"/>
        <v>2262.108465109156</v>
      </c>
      <c r="Z6" s="21">
        <f t="shared" si="15"/>
        <v>1.6620268417335105E-2</v>
      </c>
    </row>
    <row r="7" spans="1:26" x14ac:dyDescent="0.25">
      <c r="A7" s="15"/>
      <c r="B7" s="16"/>
      <c r="C7" s="17">
        <v>286.85000000000002</v>
      </c>
      <c r="D7" s="17">
        <f t="shared" si="0"/>
        <v>111</v>
      </c>
      <c r="E7" s="17">
        <v>11.1</v>
      </c>
      <c r="F7" s="17">
        <f t="shared" si="1"/>
        <v>11100000</v>
      </c>
      <c r="G7" s="17">
        <v>286.89176890234302</v>
      </c>
      <c r="H7" s="18">
        <f t="shared" si="2"/>
        <v>4.1768902342994352E-2</v>
      </c>
      <c r="I7" s="19">
        <f t="shared" si="3"/>
        <v>5.0755150511941997E-7</v>
      </c>
      <c r="J7" s="17">
        <f t="shared" si="4"/>
        <v>2.4069451083182885</v>
      </c>
      <c r="K7" s="17">
        <f t="shared" si="5"/>
        <v>3.4861425832316537E-3</v>
      </c>
      <c r="L7" s="17">
        <f t="shared" si="6"/>
        <v>3.4856350317265345E-3</v>
      </c>
      <c r="M7" s="20">
        <f t="shared" si="7"/>
        <v>1.0169287634198554E-10</v>
      </c>
      <c r="N7" s="17">
        <f t="shared" si="8"/>
        <v>0.99944362905858686</v>
      </c>
      <c r="O7" s="17">
        <f t="shared" si="9"/>
        <v>-5.565257731572858E-4</v>
      </c>
      <c r="P7" s="24">
        <v>-3.3119999999999997E-4</v>
      </c>
      <c r="Q7" s="17">
        <f t="shared" si="16"/>
        <v>0.99966885484066548</v>
      </c>
      <c r="R7" s="17">
        <f t="shared" si="10"/>
        <v>0.99551516366669002</v>
      </c>
      <c r="S7" s="17">
        <f t="shared" si="11"/>
        <v>0.98724229904985616</v>
      </c>
      <c r="T7" s="17">
        <f t="shared" si="12"/>
        <v>-1.2839779251113131E-2</v>
      </c>
      <c r="U7" s="17">
        <v>0.99168986579133245</v>
      </c>
      <c r="V7" s="17">
        <f t="shared" si="17"/>
        <v>8.3101342086675523E-3</v>
      </c>
      <c r="W7" s="17">
        <f t="shared" si="18"/>
        <v>4.1550671043337761E-3</v>
      </c>
      <c r="X7" s="20">
        <f t="shared" si="13"/>
        <v>1.2208122253201594</v>
      </c>
      <c r="Y7" s="20">
        <f t="shared" si="14"/>
        <v>2207.1311106169278</v>
      </c>
      <c r="Z7" s="21">
        <f t="shared" si="15"/>
        <v>1.6620268417335105E-2</v>
      </c>
    </row>
  </sheetData>
  <mergeCells count="2">
    <mergeCell ref="A2:A7"/>
    <mergeCell ref="B2:B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E4D01-FF06-4B74-A501-DA872263AC43}">
  <dimension ref="A1:Z6"/>
  <sheetViews>
    <sheetView workbookViewId="0">
      <selection activeCell="I16" sqref="I16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5" t="s">
        <v>24</v>
      </c>
      <c r="Z1" s="5" t="s">
        <v>25</v>
      </c>
    </row>
    <row r="2" spans="1:26" x14ac:dyDescent="0.25">
      <c r="A2" s="15" t="s">
        <v>28</v>
      </c>
      <c r="B2" s="16" t="s">
        <v>29</v>
      </c>
      <c r="C2" s="17">
        <v>285.87</v>
      </c>
      <c r="D2" s="17">
        <v>105.678</v>
      </c>
      <c r="E2" s="17">
        <f>D2/10</f>
        <v>10.5678</v>
      </c>
      <c r="F2" s="17">
        <f>E2*10^6</f>
        <v>10567800</v>
      </c>
      <c r="G2" s="17">
        <v>286.47307406804839</v>
      </c>
      <c r="H2" s="18">
        <v>0.53741961174034714</v>
      </c>
      <c r="I2" s="19">
        <f t="shared" ref="I2:I4" si="0">H2/(G2*C2)</f>
        <v>6.5623761593930771E-6</v>
      </c>
      <c r="J2" s="17">
        <f t="shared" ref="J2:J4" si="1">LN(E2)</f>
        <v>2.3578116419841679</v>
      </c>
      <c r="K2" s="17">
        <f t="shared" ref="K2:K4" si="2">1/C2</f>
        <v>3.4980935390212333E-3</v>
      </c>
      <c r="L2" s="17">
        <f t="shared" ref="L2:L4" si="3">1/G2</f>
        <v>3.490729462980739E-3</v>
      </c>
      <c r="M2" s="20">
        <f t="shared" ref="M2:M4" si="4">E2-10^(-4646.471 +5314653/G2 -2271392000/G2^2 +430306500000/G2^3 -30511740000000/G2^4)</f>
        <v>-9.8010488613908819E-10</v>
      </c>
      <c r="N2" s="17">
        <f t="shared" ref="N2:N4" si="5">EXP(I2/(-0.000912))</f>
        <v>0.99283023836633066</v>
      </c>
      <c r="O2" s="17">
        <f t="shared" ref="O2:O4" si="6">LN(N2)</f>
        <v>-7.1955878940713359E-3</v>
      </c>
      <c r="P2" s="17">
        <v>-3.2340899999999998E-3</v>
      </c>
      <c r="Q2" s="17">
        <f t="shared" ref="Q2:Q4" si="7">EXP(P2)</f>
        <v>0.99677113403587925</v>
      </c>
      <c r="R2" s="17">
        <f t="shared" ref="R2:R4" si="8">Q2*(U2+W2)</f>
        <v>0.99226330510120164</v>
      </c>
      <c r="S2" s="17">
        <f t="shared" ref="S2:S4" si="9">R2*U2</f>
        <v>0.98328841992481564</v>
      </c>
      <c r="T2" s="17">
        <f t="shared" ref="T2:T4" si="10">LN(S2)</f>
        <v>-1.6852794012229808E-2</v>
      </c>
      <c r="U2" s="17">
        <v>0.99095513748191</v>
      </c>
      <c r="V2" s="17">
        <f t="shared" ref="V2:V4" si="11">1-U2</f>
        <v>9.0448625180900022E-3</v>
      </c>
      <c r="W2" s="17">
        <f t="shared" ref="W2:W4" si="12">V2/2</f>
        <v>4.5224312590450011E-3</v>
      </c>
      <c r="X2" s="20">
        <f t="shared" ref="X2:X4" si="13">100*ABS(S2-N2)/N2</f>
        <v>0.96107250492448471</v>
      </c>
      <c r="Y2" s="20">
        <f t="shared" ref="Y2:Y4" si="14">100*ABS((T2-O2)/O2)</f>
        <v>134.21010569706667</v>
      </c>
      <c r="Z2" s="21">
        <f t="shared" ref="Z2:Z4" si="15">2*V2</f>
        <v>1.8089725036180004E-2</v>
      </c>
    </row>
    <row r="3" spans="1:26" x14ac:dyDescent="0.25">
      <c r="A3" s="15"/>
      <c r="B3" s="16"/>
      <c r="C3" s="17">
        <v>288.79000000000002</v>
      </c>
      <c r="D3" s="17">
        <v>144.94499999999999</v>
      </c>
      <c r="E3" s="17">
        <f t="shared" ref="E3:E4" si="16">D3/10</f>
        <v>14.494499999999999</v>
      </c>
      <c r="F3" s="17">
        <f t="shared" ref="F3:F4" si="17">E3*10^6</f>
        <v>14494499.999999998</v>
      </c>
      <c r="G3" s="17">
        <v>289.11998398584916</v>
      </c>
      <c r="H3" s="18">
        <v>0.46467175069994937</v>
      </c>
      <c r="I3" s="19">
        <f t="shared" si="0"/>
        <v>5.5652670499453643E-6</v>
      </c>
      <c r="J3" s="17">
        <f t="shared" si="1"/>
        <v>2.6737692671253357</v>
      </c>
      <c r="K3" s="17">
        <f t="shared" si="2"/>
        <v>3.462723778524187E-3</v>
      </c>
      <c r="L3" s="17">
        <f t="shared" si="3"/>
        <v>3.458771635961852E-3</v>
      </c>
      <c r="M3" s="20">
        <f t="shared" si="4"/>
        <v>-4.8880011149776692E-11</v>
      </c>
      <c r="N3" s="17">
        <f t="shared" si="5"/>
        <v>0.99391631451145424</v>
      </c>
      <c r="O3" s="17">
        <f t="shared" si="6"/>
        <v>-6.1022665021330351E-3</v>
      </c>
      <c r="P3" s="17">
        <v>-3.1393900000000001E-3</v>
      </c>
      <c r="Q3" s="17">
        <f t="shared" si="7"/>
        <v>0.99686553273198009</v>
      </c>
      <c r="R3" s="17">
        <f t="shared" si="8"/>
        <v>0.99235727688568864</v>
      </c>
      <c r="S3" s="17">
        <f t="shared" si="9"/>
        <v>0.98338154174743164</v>
      </c>
      <c r="T3" s="17">
        <f t="shared" si="10"/>
        <v>-1.6758094012229382E-2</v>
      </c>
      <c r="U3" s="17">
        <v>0.99095513748191022</v>
      </c>
      <c r="V3" s="17">
        <f t="shared" si="11"/>
        <v>9.0448625180897801E-3</v>
      </c>
      <c r="W3" s="17">
        <f t="shared" si="12"/>
        <v>4.5224312590448901E-3</v>
      </c>
      <c r="X3" s="20">
        <f t="shared" si="13"/>
        <v>1.059925529967864</v>
      </c>
      <c r="Y3" s="20">
        <f t="shared" si="14"/>
        <v>174.62081517370018</v>
      </c>
      <c r="Z3" s="21">
        <f t="shared" si="15"/>
        <v>1.808972503617956E-2</v>
      </c>
    </row>
    <row r="4" spans="1:26" x14ac:dyDescent="0.25">
      <c r="A4" s="15"/>
      <c r="B4" s="16"/>
      <c r="C4" s="17">
        <v>291.58999999999997</v>
      </c>
      <c r="D4" s="17">
        <v>204.15199999999999</v>
      </c>
      <c r="E4" s="17">
        <f t="shared" si="16"/>
        <v>20.415199999999999</v>
      </c>
      <c r="F4" s="17">
        <f t="shared" si="17"/>
        <v>20415200</v>
      </c>
      <c r="G4" s="17">
        <v>291.89788343537958</v>
      </c>
      <c r="H4" s="18">
        <v>0.75120470977145715</v>
      </c>
      <c r="I4" s="19">
        <f t="shared" si="0"/>
        <v>8.8258131806032147E-6</v>
      </c>
      <c r="J4" s="17">
        <f t="shared" si="1"/>
        <v>3.0162797214416508</v>
      </c>
      <c r="K4" s="17">
        <f t="shared" si="2"/>
        <v>3.4294728900168049E-3</v>
      </c>
      <c r="L4" s="17">
        <f t="shared" si="3"/>
        <v>3.4258556048124967E-3</v>
      </c>
      <c r="M4" s="20">
        <f t="shared" si="4"/>
        <v>2.4365576223317476E-10</v>
      </c>
      <c r="N4" s="17">
        <f t="shared" si="5"/>
        <v>0.99036924887303723</v>
      </c>
      <c r="O4" s="17">
        <f t="shared" si="6"/>
        <v>-9.6774267331175765E-3</v>
      </c>
      <c r="P4" s="17">
        <v>-3.0511599999999998E-3</v>
      </c>
      <c r="Q4" s="17">
        <f t="shared" si="7"/>
        <v>0.9969534900581134</v>
      </c>
      <c r="R4" s="17">
        <f t="shared" si="8"/>
        <v>0.99244483643086079</v>
      </c>
      <c r="S4" s="17">
        <f t="shared" si="9"/>
        <v>0.98346830932855556</v>
      </c>
      <c r="T4" s="17">
        <f t="shared" si="10"/>
        <v>-1.6669864012229401E-2</v>
      </c>
      <c r="U4" s="17">
        <v>0.99095513748191022</v>
      </c>
      <c r="V4" s="17">
        <f t="shared" si="11"/>
        <v>9.0448625180897801E-3</v>
      </c>
      <c r="W4" s="17">
        <f t="shared" si="12"/>
        <v>4.5224312590448901E-3</v>
      </c>
      <c r="X4" s="20">
        <f t="shared" si="13"/>
        <v>0.69680470716698917</v>
      </c>
      <c r="Y4" s="20">
        <f t="shared" si="14"/>
        <v>72.255130128577221</v>
      </c>
      <c r="Z4" s="21">
        <f t="shared" si="15"/>
        <v>1.808972503617956E-2</v>
      </c>
    </row>
    <row r="5" spans="1:26" x14ac:dyDescent="0.25">
      <c r="A5" s="14"/>
      <c r="B5" s="5"/>
      <c r="E5" s="12"/>
      <c r="H5" s="10"/>
      <c r="I5" s="11"/>
      <c r="M5" s="12"/>
      <c r="X5" s="12"/>
      <c r="Y5" s="12"/>
      <c r="Z5" s="13"/>
    </row>
    <row r="6" spans="1:26" x14ac:dyDescent="0.25">
      <c r="A6" s="14"/>
      <c r="B6" s="5"/>
      <c r="C6" s="14"/>
      <c r="H6" s="10"/>
      <c r="I6" s="11"/>
      <c r="M6" s="12"/>
      <c r="X6" s="12"/>
      <c r="Y6" s="12"/>
      <c r="Z6" s="13"/>
    </row>
  </sheetData>
  <mergeCells count="2">
    <mergeCell ref="A2:A4"/>
    <mergeCell ref="B2:B4"/>
  </mergeCell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0B989-C9B3-4997-97B5-8C8E71DC7FB6}">
  <dimension ref="A1:Z7"/>
  <sheetViews>
    <sheetView workbookViewId="0">
      <selection activeCell="C7" sqref="C7"/>
    </sheetView>
  </sheetViews>
  <sheetFormatPr defaultRowHeight="15" x14ac:dyDescent="0.25"/>
  <cols>
    <col min="1" max="1" width="19" bestFit="1" customWidth="1"/>
    <col min="2" max="2" width="20.5703125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5" t="s">
        <v>24</v>
      </c>
      <c r="Z1" s="5" t="s">
        <v>25</v>
      </c>
    </row>
    <row r="2" spans="1:26" x14ac:dyDescent="0.25">
      <c r="A2" s="43" t="s">
        <v>49</v>
      </c>
      <c r="B2" s="44" t="s">
        <v>50</v>
      </c>
      <c r="C2" s="45">
        <v>279.69374999999997</v>
      </c>
      <c r="D2" s="45">
        <v>51.326530612244802</v>
      </c>
      <c r="E2" s="45">
        <f>D2/10</f>
        <v>5.1326530612244801</v>
      </c>
      <c r="F2" s="17">
        <f t="shared" ref="F2:F6" si="0">E2*10^6</f>
        <v>5132653.0612244802</v>
      </c>
      <c r="G2" s="17">
        <v>279.88674091364095</v>
      </c>
      <c r="H2" s="18">
        <f t="shared" ref="H2:H6" si="1">G2-C2</f>
        <v>0.19299091364098331</v>
      </c>
      <c r="I2" s="19">
        <f t="shared" ref="I2:I6" si="2">H2/(G2*C2)</f>
        <v>2.4653113504287027E-6</v>
      </c>
      <c r="J2" s="17">
        <f t="shared" ref="J2:J6" si="3">LN(E2)</f>
        <v>1.6356226914291654</v>
      </c>
      <c r="K2" s="17">
        <f t="shared" ref="K2:K6" si="4">1/C2</f>
        <v>3.57533909856763E-3</v>
      </c>
      <c r="L2" s="17">
        <f t="shared" ref="L2:L6" si="5">1/G2</f>
        <v>3.5728737872172014E-3</v>
      </c>
      <c r="M2" s="20">
        <f t="shared" ref="M2:M6" si="6">E2-10^(-4646.471 +5314653/G2 -2271392000/G2^2 +430306500000/G2^3 -30511740000000/G2^4)</f>
        <v>3.0847413512447019E-10</v>
      </c>
      <c r="N2" s="17">
        <f t="shared" ref="N2:N6" si="7">EXP(I2/(-0.000912))</f>
        <v>0.99730045806409195</v>
      </c>
      <c r="O2" s="17">
        <f t="shared" ref="O2:O6" si="8">LN(N2)</f>
        <v>-2.7031922702069368E-3</v>
      </c>
      <c r="P2" s="17">
        <v>-2.34191E-3</v>
      </c>
      <c r="Q2" s="27">
        <f>EXP(P2)</f>
        <v>0.99766083013175932</v>
      </c>
      <c r="R2" s="17">
        <f t="shared" ref="R2:R6" si="9">Q2*(U2+W2)</f>
        <v>0.99347260300846341</v>
      </c>
      <c r="S2" s="17">
        <f>R2*U2</f>
        <v>0.98513131351106598</v>
      </c>
      <c r="T2" s="17">
        <f t="shared" ref="T2:T6" si="10">LN(S2)</f>
        <v>-1.4980333486260322E-2</v>
      </c>
      <c r="U2" s="17">
        <v>0.99160390586299196</v>
      </c>
      <c r="V2" s="17">
        <f>1-U2</f>
        <v>8.3960941370080366E-3</v>
      </c>
      <c r="W2" s="17">
        <f>V2/2</f>
        <v>4.1980470685040183E-3</v>
      </c>
      <c r="X2" s="20">
        <f>100*ABS(S2-N2)/N2</f>
        <v>1.2202084592087818</v>
      </c>
      <c r="Y2" s="20">
        <f>100*ABS((T2-O2)/O2)</f>
        <v>454.17195629645448</v>
      </c>
      <c r="Z2" s="21">
        <f t="shared" ref="Z2:Z6" si="11">2*V2</f>
        <v>1.6792188274016073E-2</v>
      </c>
    </row>
    <row r="3" spans="1:26" x14ac:dyDescent="0.25">
      <c r="A3" s="43"/>
      <c r="B3" s="44"/>
      <c r="C3" s="45">
        <v>283.57499999999999</v>
      </c>
      <c r="D3" s="45">
        <v>75.816326530612201</v>
      </c>
      <c r="E3" s="45">
        <f t="shared" ref="E3:E6" si="12">D3/10</f>
        <v>7.5816326530612201</v>
      </c>
      <c r="F3" s="17">
        <f t="shared" si="0"/>
        <v>7581632.6530612204</v>
      </c>
      <c r="G3" s="17">
        <v>283.55594904556773</v>
      </c>
      <c r="H3" s="18">
        <f t="shared" si="1"/>
        <v>-1.9050954432259459E-2</v>
      </c>
      <c r="I3" s="19">
        <f t="shared" si="2"/>
        <v>-2.3692453351506976E-7</v>
      </c>
      <c r="J3" s="17">
        <f t="shared" si="3"/>
        <v>2.0257285660471869</v>
      </c>
      <c r="K3" s="17">
        <f t="shared" si="4"/>
        <v>3.5264039495724237E-3</v>
      </c>
      <c r="L3" s="17">
        <f t="shared" si="5"/>
        <v>3.5266408741059388E-3</v>
      </c>
      <c r="M3" s="20">
        <f t="shared" si="6"/>
        <v>1.5727419366839968E-10</v>
      </c>
      <c r="N3" s="17">
        <f t="shared" si="7"/>
        <v>1.0002598194199341</v>
      </c>
      <c r="O3" s="17">
        <f t="shared" si="8"/>
        <v>2.5978567271397893E-4</v>
      </c>
      <c r="P3" s="17">
        <v>-2.2482299999999999E-3</v>
      </c>
      <c r="Q3" s="27">
        <f t="shared" ref="Q3:Q6" si="13">EXP(P3)</f>
        <v>0.99775429537616978</v>
      </c>
      <c r="R3" s="17">
        <f t="shared" si="9"/>
        <v>0.99356567588137878</v>
      </c>
      <c r="S3" s="17">
        <f t="shared" ref="S3:S6" si="14">R3*U3</f>
        <v>0.98522360493537919</v>
      </c>
      <c r="T3" s="17">
        <f t="shared" si="10"/>
        <v>-1.4886653486259629E-2</v>
      </c>
      <c r="U3" s="17">
        <v>0.99160390586299241</v>
      </c>
      <c r="V3" s="17">
        <f t="shared" ref="V3:V6" si="15">1-U3</f>
        <v>8.3960941370075926E-3</v>
      </c>
      <c r="W3" s="17">
        <f t="shared" ref="W3:W6" si="16">V3/2</f>
        <v>4.1980470685037963E-3</v>
      </c>
      <c r="X3" s="20">
        <f>100*ABS(S3-N3)/N3</f>
        <v>1.5032308798802567</v>
      </c>
      <c r="Y3" s="20">
        <f>100*ABS((T3-O3)/O3)</f>
        <v>5830.3596964139224</v>
      </c>
      <c r="Z3" s="21">
        <f t="shared" si="11"/>
        <v>1.6792188274015185E-2</v>
      </c>
    </row>
    <row r="4" spans="1:26" x14ac:dyDescent="0.25">
      <c r="A4" s="43"/>
      <c r="B4" s="44"/>
      <c r="C4" s="45">
        <v>286.05</v>
      </c>
      <c r="D4" s="45">
        <v>101.224489795918</v>
      </c>
      <c r="E4" s="45">
        <f t="shared" si="12"/>
        <v>10.1224489795918</v>
      </c>
      <c r="F4" s="17">
        <f t="shared" si="0"/>
        <v>10122448.9795918</v>
      </c>
      <c r="G4" s="17">
        <v>286.10369923486257</v>
      </c>
      <c r="H4" s="18">
        <f t="shared" si="1"/>
        <v>5.3699234862563117E-2</v>
      </c>
      <c r="I4" s="19">
        <f t="shared" si="2"/>
        <v>6.5614930389882305E-7</v>
      </c>
      <c r="J4" s="17">
        <f t="shared" si="3"/>
        <v>2.3147556286142974</v>
      </c>
      <c r="K4" s="17">
        <f t="shared" si="4"/>
        <v>3.4958923265163431E-3</v>
      </c>
      <c r="L4" s="17">
        <f t="shared" si="5"/>
        <v>3.4952361772124445E-3</v>
      </c>
      <c r="M4" s="20">
        <f t="shared" si="6"/>
        <v>2.8641977678489638E-11</v>
      </c>
      <c r="N4" s="17">
        <f t="shared" si="7"/>
        <v>0.99928079679466619</v>
      </c>
      <c r="O4" s="17">
        <f t="shared" si="8"/>
        <v>-7.1946195602941309E-4</v>
      </c>
      <c r="P4" s="17">
        <v>-2.1901899999999998E-3</v>
      </c>
      <c r="Q4" s="27">
        <f t="shared" si="13"/>
        <v>0.9978122067160442</v>
      </c>
      <c r="R4" s="17">
        <f t="shared" si="9"/>
        <v>0.99362334410672259</v>
      </c>
      <c r="S4" s="17">
        <f t="shared" si="14"/>
        <v>0.9852807889728743</v>
      </c>
      <c r="T4" s="17">
        <f t="shared" si="10"/>
        <v>-1.482861348625969E-2</v>
      </c>
      <c r="U4" s="17">
        <v>0.99160390586299241</v>
      </c>
      <c r="V4" s="17">
        <f t="shared" si="15"/>
        <v>8.3960941370075926E-3</v>
      </c>
      <c r="W4" s="17">
        <f t="shared" si="16"/>
        <v>4.1980470685037963E-3</v>
      </c>
      <c r="X4" s="20">
        <f>100*ABS(S4-N4)/N4</f>
        <v>1.4010083919053473</v>
      </c>
      <c r="Y4" s="20">
        <f>100*ABS((T4-O4)/O4)</f>
        <v>1961.0698539358857</v>
      </c>
      <c r="Z4" s="21">
        <f t="shared" si="11"/>
        <v>1.6792188274015185E-2</v>
      </c>
    </row>
    <row r="5" spans="1:26" x14ac:dyDescent="0.25">
      <c r="A5" s="43"/>
      <c r="B5" s="44"/>
      <c r="C5" s="45">
        <v>287.88749999999999</v>
      </c>
      <c r="D5" s="45">
        <v>126.020408163265</v>
      </c>
      <c r="E5" s="45">
        <f t="shared" si="12"/>
        <v>12.6020408163265</v>
      </c>
      <c r="F5" s="17">
        <f t="shared" si="0"/>
        <v>12602040.816326501</v>
      </c>
      <c r="G5" s="17">
        <v>287.96049649390091</v>
      </c>
      <c r="H5" s="18">
        <f t="shared" si="1"/>
        <v>7.2996493900916448E-2</v>
      </c>
      <c r="I5" s="19">
        <f t="shared" si="2"/>
        <v>8.8053430201612115E-7</v>
      </c>
      <c r="J5" s="17">
        <f t="shared" si="3"/>
        <v>2.5338587703915034</v>
      </c>
      <c r="K5" s="17">
        <f t="shared" si="4"/>
        <v>3.4735790890538841E-3</v>
      </c>
      <c r="L5" s="17">
        <f t="shared" si="5"/>
        <v>3.4726985547518679E-3</v>
      </c>
      <c r="M5" s="20">
        <f t="shared" si="6"/>
        <v>1.6674661651450151E-11</v>
      </c>
      <c r="N5" s="17">
        <f t="shared" si="7"/>
        <v>0.99903496780518397</v>
      </c>
      <c r="O5" s="17">
        <f t="shared" si="8"/>
        <v>-9.6549813817555939E-4</v>
      </c>
      <c r="P5" s="17">
        <v>-2.14935E-3</v>
      </c>
      <c r="Q5" s="27">
        <f t="shared" si="13"/>
        <v>0.99785295819870612</v>
      </c>
      <c r="R5" s="17">
        <f t="shared" si="9"/>
        <v>0.99366392451274221</v>
      </c>
      <c r="S5" s="17">
        <f t="shared" si="14"/>
        <v>0.98532102866198479</v>
      </c>
      <c r="T5" s="17">
        <f t="shared" si="10"/>
        <v>-1.4787773486259712E-2</v>
      </c>
      <c r="U5" s="17">
        <v>0.99160390586299241</v>
      </c>
      <c r="V5" s="17">
        <f t="shared" si="15"/>
        <v>8.3960941370075926E-3</v>
      </c>
      <c r="W5" s="17">
        <f t="shared" si="16"/>
        <v>4.1980470685037963E-3</v>
      </c>
      <c r="X5" s="20">
        <f>100*ABS(S5-N5)/N5</f>
        <v>1.3727186319942166</v>
      </c>
      <c r="Y5" s="20">
        <f>100*ABS((T5-O5)/O5)</f>
        <v>1431.6211291927739</v>
      </c>
      <c r="Z5" s="21">
        <f t="shared" si="11"/>
        <v>1.6792188274015185E-2</v>
      </c>
    </row>
    <row r="6" spans="1:26" x14ac:dyDescent="0.25">
      <c r="A6" s="43"/>
      <c r="B6" s="44"/>
      <c r="C6" s="45">
        <v>289.3125</v>
      </c>
      <c r="D6" s="45">
        <v>151.12244897959101</v>
      </c>
      <c r="E6" s="45">
        <f t="shared" si="12"/>
        <v>15.112244897959101</v>
      </c>
      <c r="F6" s="17">
        <f t="shared" si="0"/>
        <v>15112244.897959102</v>
      </c>
      <c r="G6" s="17">
        <v>289.46259056277711</v>
      </c>
      <c r="H6" s="18">
        <f t="shared" si="1"/>
        <v>0.15009056277710897</v>
      </c>
      <c r="I6" s="19">
        <f t="shared" si="2"/>
        <v>1.792230002883748E-6</v>
      </c>
      <c r="J6" s="17">
        <f t="shared" si="3"/>
        <v>2.7155053355972214</v>
      </c>
      <c r="K6" s="17">
        <f t="shared" si="4"/>
        <v>3.4564700799308706E-3</v>
      </c>
      <c r="L6" s="17">
        <f t="shared" si="5"/>
        <v>3.4546778499279867E-3</v>
      </c>
      <c r="M6" s="20">
        <f t="shared" si="6"/>
        <v>-5.0299320264457492E-11</v>
      </c>
      <c r="N6" s="17">
        <f t="shared" si="7"/>
        <v>0.9980367651946167</v>
      </c>
      <c r="O6" s="17">
        <f t="shared" si="8"/>
        <v>-1.9651644768462445E-3</v>
      </c>
      <c r="P6" s="17">
        <v>-2.1181300000000002E-3</v>
      </c>
      <c r="Q6" s="27">
        <f t="shared" si="13"/>
        <v>0.99788411165436397</v>
      </c>
      <c r="R6" s="17">
        <f t="shared" si="9"/>
        <v>0.99369494718472684</v>
      </c>
      <c r="S6" s="17">
        <f t="shared" si="14"/>
        <v>0.98535179086469504</v>
      </c>
      <c r="T6" s="17">
        <f t="shared" si="10"/>
        <v>-1.4756553486259771E-2</v>
      </c>
      <c r="U6" s="17">
        <v>0.99160390586299241</v>
      </c>
      <c r="V6" s="17">
        <f t="shared" si="15"/>
        <v>8.3960941370075926E-3</v>
      </c>
      <c r="W6" s="17">
        <f t="shared" si="16"/>
        <v>4.1980470685037963E-3</v>
      </c>
      <c r="X6" s="20">
        <f>100*ABS(S6-N6)/N6</f>
        <v>1.2709926900787163</v>
      </c>
      <c r="Y6" s="20">
        <f>100*ABS((T6-O6)/O6)</f>
        <v>650.90678974319417</v>
      </c>
      <c r="Z6" s="21">
        <f t="shared" si="11"/>
        <v>1.6792188274015185E-2</v>
      </c>
    </row>
    <row r="7" spans="1:26" x14ac:dyDescent="0.25">
      <c r="A7" s="28"/>
      <c r="B7" s="29"/>
      <c r="C7" s="30"/>
      <c r="D7" s="30"/>
      <c r="E7" s="30"/>
      <c r="F7" s="30"/>
      <c r="G7" s="30"/>
      <c r="H7" s="31"/>
      <c r="I7" s="32"/>
      <c r="J7" s="30"/>
      <c r="K7" s="30"/>
      <c r="L7" s="30"/>
      <c r="M7" s="33"/>
      <c r="N7" s="30"/>
      <c r="O7" s="30"/>
      <c r="P7" s="34"/>
      <c r="Q7" s="30"/>
      <c r="R7" s="30"/>
      <c r="S7" s="30"/>
      <c r="T7" s="30"/>
      <c r="U7" s="30"/>
      <c r="V7" s="30"/>
      <c r="W7" s="30"/>
      <c r="X7" s="33"/>
      <c r="Y7" s="33"/>
      <c r="Z7" s="35"/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D0580-5104-4F97-AED6-9B50AA5A1446}">
  <dimension ref="A1:Z6"/>
  <sheetViews>
    <sheetView workbookViewId="0">
      <selection activeCell="K16" sqref="K16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5" t="s">
        <v>24</v>
      </c>
      <c r="Z1" s="5" t="s">
        <v>25</v>
      </c>
    </row>
    <row r="2" spans="1:26" x14ac:dyDescent="0.25">
      <c r="A2" s="6" t="s">
        <v>30</v>
      </c>
      <c r="B2" s="7" t="s">
        <v>31</v>
      </c>
      <c r="C2">
        <v>282.48599999999999</v>
      </c>
      <c r="D2">
        <f>E2*10</f>
        <v>75.400000000000006</v>
      </c>
      <c r="E2">
        <v>7.54</v>
      </c>
      <c r="F2">
        <f>E2*10^6</f>
        <v>7540000</v>
      </c>
      <c r="G2">
        <v>283.50613170994978</v>
      </c>
      <c r="H2" s="10">
        <v>0.8792321932720597</v>
      </c>
      <c r="I2" s="11">
        <f t="shared" ref="I2:I5" si="0">H2/(G2*C2)</f>
        <v>1.0978530079469162E-5</v>
      </c>
      <c r="J2">
        <f t="shared" ref="J2:J5" si="1">LN(E2)</f>
        <v>2.0202221820198649</v>
      </c>
      <c r="K2">
        <f t="shared" ref="K2:K5" si="2">1/C2</f>
        <v>3.5399984424006855E-3</v>
      </c>
      <c r="L2">
        <f t="shared" ref="L2:L5" si="3">1/G2</f>
        <v>3.5272605709391947E-3</v>
      </c>
      <c r="M2" s="12">
        <f>E2-10^(-4646.471 +5314653/G2 -2271392000/G2^2 +430306500000/G2^3 -30511740000000/G2^4)</f>
        <v>1.7835244392472305E-10</v>
      </c>
      <c r="N2">
        <f t="shared" ref="N2:N5" si="4">EXP(I2/(-0.000912))</f>
        <v>0.98803430326885577</v>
      </c>
      <c r="O2">
        <f t="shared" ref="O2:O5" si="5">LN(N2)</f>
        <v>-1.2037861929242525E-2</v>
      </c>
      <c r="P2" s="22">
        <v>-3.074E-5</v>
      </c>
      <c r="Q2">
        <f t="shared" ref="Q2:Q5" si="6">EXP(P2)</f>
        <v>0.99996926047246892</v>
      </c>
      <c r="R2">
        <f t="shared" ref="R2:R5" si="7">Q2*(U2+W2)</f>
        <v>0.99955473451385979</v>
      </c>
      <c r="S2">
        <f t="shared" ref="S2:S5" si="8">R2*U2</f>
        <v>0.99872602627074647</v>
      </c>
      <c r="T2">
        <f t="shared" ref="T2:T5" si="9">LN(S2)</f>
        <v>-1.2747859236677918E-3</v>
      </c>
      <c r="U2">
        <v>0.99917092259733398</v>
      </c>
      <c r="V2">
        <f t="shared" ref="V2:V5" si="10">1-U2</f>
        <v>8.2907740266602303E-4</v>
      </c>
      <c r="W2">
        <f t="shared" ref="W2:W5" si="11">V2/2</f>
        <v>4.1453870133301152E-4</v>
      </c>
      <c r="X2" s="12">
        <f t="shared" ref="X2:X5" si="12">100*ABS(S2-N2)/N2</f>
        <v>1.0821206274435748</v>
      </c>
      <c r="Y2" s="12">
        <f t="shared" ref="Y2:Y5" si="13">100*ABS((T2-O2)/O2)</f>
        <v>89.410196501996211</v>
      </c>
      <c r="Z2" s="13">
        <f>2*V2</f>
        <v>1.6581548053320461E-3</v>
      </c>
    </row>
    <row r="3" spans="1:26" x14ac:dyDescent="0.25">
      <c r="A3" s="6"/>
      <c r="B3" s="7"/>
      <c r="C3">
        <v>280.88670000000002</v>
      </c>
      <c r="D3">
        <f t="shared" ref="D3:D5" si="14">E3*10</f>
        <v>63.6</v>
      </c>
      <c r="E3">
        <v>6.36</v>
      </c>
      <c r="F3">
        <f t="shared" ref="F3:F5" si="15">E3*10^6</f>
        <v>6360000</v>
      </c>
      <c r="G3">
        <v>281.93968411111916</v>
      </c>
      <c r="H3" s="10">
        <v>0.94483072250784517</v>
      </c>
      <c r="I3" s="11">
        <f t="shared" si="0"/>
        <v>1.193071913332258E-5</v>
      </c>
      <c r="J3">
        <f t="shared" si="1"/>
        <v>1.8500283773520307</v>
      </c>
      <c r="K3">
        <f t="shared" si="2"/>
        <v>3.5601543255697047E-3</v>
      </c>
      <c r="L3">
        <f t="shared" si="3"/>
        <v>3.5468579144959109E-3</v>
      </c>
      <c r="M3" s="12">
        <f t="shared" ref="M3:M5" si="16">E3-10^(-4646.471 +5314653/G3 -2271392000/G3^2 +430306500000/G3^3 -30511740000000/G3^4)</f>
        <v>3.3027713897126887E-10</v>
      </c>
      <c r="N3">
        <f t="shared" si="4"/>
        <v>0.98700326764104007</v>
      </c>
      <c r="O3">
        <f t="shared" si="5"/>
        <v>-1.3081928874257265E-2</v>
      </c>
      <c r="P3" s="22">
        <v>-3.1229999999999997E-5</v>
      </c>
      <c r="Q3">
        <f t="shared" si="6"/>
        <v>0.99996877048765143</v>
      </c>
      <c r="R3">
        <f t="shared" si="7"/>
        <v>0.99955424473215981</v>
      </c>
      <c r="S3">
        <f t="shared" si="8"/>
        <v>0.99872553689511323</v>
      </c>
      <c r="T3">
        <f t="shared" si="9"/>
        <v>-1.2752759236680559E-3</v>
      </c>
      <c r="U3">
        <v>0.99917092259733375</v>
      </c>
      <c r="V3">
        <f t="shared" si="10"/>
        <v>8.2907740266624508E-4</v>
      </c>
      <c r="W3">
        <f t="shared" si="11"/>
        <v>4.1453870133312254E-4</v>
      </c>
      <c r="X3" s="12">
        <f t="shared" si="12"/>
        <v>1.1876626591206374</v>
      </c>
      <c r="Y3" s="12">
        <f t="shared" si="13"/>
        <v>90.251621638323115</v>
      </c>
      <c r="Z3" s="13">
        <f t="shared" ref="Z3:Z5" si="17">2*V3</f>
        <v>1.6581548053324902E-3</v>
      </c>
    </row>
    <row r="4" spans="1:26" x14ac:dyDescent="0.25">
      <c r="A4" s="6"/>
      <c r="B4" s="7"/>
      <c r="C4">
        <v>280.08699999999999</v>
      </c>
      <c r="D4">
        <f t="shared" si="14"/>
        <v>58</v>
      </c>
      <c r="E4">
        <v>5.8</v>
      </c>
      <c r="F4">
        <f t="shared" si="15"/>
        <v>5800000</v>
      </c>
      <c r="G4">
        <v>281.06850360398647</v>
      </c>
      <c r="H4" s="10">
        <v>0.91393662402322207</v>
      </c>
      <c r="I4" s="11">
        <f t="shared" si="0"/>
        <v>1.16094313479473E-5</v>
      </c>
      <c r="J4">
        <f t="shared" si="1"/>
        <v>1.7578579175523736</v>
      </c>
      <c r="K4">
        <f t="shared" si="2"/>
        <v>3.5703192222416606E-3</v>
      </c>
      <c r="L4">
        <f t="shared" si="3"/>
        <v>3.55785151013917E-3</v>
      </c>
      <c r="M4" s="12">
        <f t="shared" si="16"/>
        <v>3.5407321519187462E-10</v>
      </c>
      <c r="N4">
        <f t="shared" si="4"/>
        <v>0.9873510395249957</v>
      </c>
      <c r="O4">
        <f t="shared" si="5"/>
        <v>-1.2729639635907154E-2</v>
      </c>
      <c r="P4" s="22">
        <v>-3.1479999999999997E-5</v>
      </c>
      <c r="Q4">
        <f t="shared" si="6"/>
        <v>0.99996852049549001</v>
      </c>
      <c r="R4">
        <f t="shared" si="7"/>
        <v>0.99955399484362983</v>
      </c>
      <c r="S4">
        <f t="shared" si="8"/>
        <v>0.99872528721376019</v>
      </c>
      <c r="T4">
        <f t="shared" si="9"/>
        <v>-1.2755259236680795E-3</v>
      </c>
      <c r="U4">
        <v>0.99917092259733375</v>
      </c>
      <c r="V4">
        <f t="shared" si="10"/>
        <v>8.2907740266624508E-4</v>
      </c>
      <c r="W4">
        <f t="shared" si="11"/>
        <v>4.1453870133312254E-4</v>
      </c>
      <c r="X4" s="12">
        <f t="shared" si="12"/>
        <v>1.1519963248569147</v>
      </c>
      <c r="Y4" s="12">
        <f t="shared" si="13"/>
        <v>89.979874056527592</v>
      </c>
      <c r="Z4" s="13">
        <f t="shared" si="17"/>
        <v>1.6581548053324902E-3</v>
      </c>
    </row>
    <row r="5" spans="1:26" x14ac:dyDescent="0.25">
      <c r="A5" s="6"/>
      <c r="B5" s="7"/>
      <c r="C5">
        <v>278.18779999999998</v>
      </c>
      <c r="D5">
        <f t="shared" si="14"/>
        <v>47.599999999999994</v>
      </c>
      <c r="E5">
        <v>4.76</v>
      </c>
      <c r="F5">
        <f t="shared" si="15"/>
        <v>4760000</v>
      </c>
      <c r="G5">
        <v>279.1425716540071</v>
      </c>
      <c r="H5" s="10">
        <v>1.0323718623748164</v>
      </c>
      <c r="I5" s="11">
        <f t="shared" si="0"/>
        <v>1.3294499867267577E-5</v>
      </c>
      <c r="J5">
        <f t="shared" si="1"/>
        <v>1.5602476682433286</v>
      </c>
      <c r="K5">
        <f t="shared" si="2"/>
        <v>3.5946939441629001E-3</v>
      </c>
      <c r="L5">
        <f t="shared" si="3"/>
        <v>3.5823987508415036E-3</v>
      </c>
      <c r="M5" s="12">
        <f t="shared" si="16"/>
        <v>6.9822636561411855E-10</v>
      </c>
      <c r="N5">
        <f t="shared" si="4"/>
        <v>0.98552843198985307</v>
      </c>
      <c r="O5">
        <f t="shared" si="5"/>
        <v>-1.4577302486039008E-2</v>
      </c>
      <c r="P5" s="22">
        <v>-3.2070000000000003E-5</v>
      </c>
      <c r="Q5">
        <f t="shared" si="6"/>
        <v>0.99996793051423694</v>
      </c>
      <c r="R5">
        <f t="shared" si="7"/>
        <v>0.99955340510694679</v>
      </c>
      <c r="S5">
        <f t="shared" si="8"/>
        <v>0.99872469796601449</v>
      </c>
      <c r="T5">
        <f t="shared" si="9"/>
        <v>-1.2761159236681597E-3</v>
      </c>
      <c r="U5">
        <v>0.99917092259733375</v>
      </c>
      <c r="V5">
        <f t="shared" si="10"/>
        <v>8.2907740266624508E-4</v>
      </c>
      <c r="W5">
        <f t="shared" si="11"/>
        <v>4.1453870133312254E-4</v>
      </c>
      <c r="X5" s="12">
        <f t="shared" si="12"/>
        <v>1.3390040863171446</v>
      </c>
      <c r="Y5" s="12">
        <f t="shared" si="13"/>
        <v>91.24587059306532</v>
      </c>
      <c r="Z5" s="13">
        <f t="shared" si="17"/>
        <v>1.6581548053324902E-3</v>
      </c>
    </row>
    <row r="6" spans="1:26" x14ac:dyDescent="0.25">
      <c r="A6" s="14"/>
      <c r="B6" s="5"/>
      <c r="C6" s="14"/>
      <c r="H6" s="10"/>
      <c r="I6" s="11"/>
      <c r="M6" s="12"/>
      <c r="X6" s="12"/>
      <c r="Y6" s="12"/>
      <c r="Z6" s="13"/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94AB1-1685-4CB9-A22F-13C33EEFBC77}">
  <dimension ref="A1:Z7"/>
  <sheetViews>
    <sheetView workbookViewId="0">
      <selection activeCell="Q30" sqref="Q30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7.5703125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5" t="s">
        <v>24</v>
      </c>
      <c r="Z1" s="5" t="s">
        <v>25</v>
      </c>
    </row>
    <row r="2" spans="1:26" x14ac:dyDescent="0.25">
      <c r="A2" s="15" t="s">
        <v>32</v>
      </c>
      <c r="B2" s="16" t="s">
        <v>33</v>
      </c>
      <c r="C2" s="23">
        <v>275.91000000000003</v>
      </c>
      <c r="D2" s="17">
        <f>E2*10</f>
        <v>36</v>
      </c>
      <c r="E2" s="23">
        <v>3.6</v>
      </c>
      <c r="F2" s="17">
        <f>E2*10^6</f>
        <v>3600000</v>
      </c>
      <c r="G2" s="17">
        <v>276.28391231598226</v>
      </c>
      <c r="H2" s="18">
        <v>0.79313534838138366</v>
      </c>
      <c r="I2" s="19">
        <f t="shared" ref="I2:I7" si="0">H2/(G2*C2)</f>
        <v>1.0404573140815887E-5</v>
      </c>
      <c r="J2" s="17">
        <f t="shared" ref="J2:J7" si="1">LN(E2)</f>
        <v>1.2809338454620642</v>
      </c>
      <c r="K2" s="17">
        <f t="shared" ref="K2:K7" si="2">1/C2</f>
        <v>3.6243702656663401E-3</v>
      </c>
      <c r="L2" s="17">
        <f t="shared" ref="L2:L7" si="3">1/G2</f>
        <v>3.6194651784730528E-3</v>
      </c>
      <c r="M2" s="20">
        <f t="shared" ref="M2:M7" si="4">E2-10^(-4646.471 +5314653/G2 -2271392000/G2^2 +430306500000/G2^3 -30511740000000/G2^4)</f>
        <v>1.4738863463037433E-9</v>
      </c>
      <c r="N2" s="17">
        <f t="shared" ref="N2:N7" si="5">EXP(I2/(-0.000912))</f>
        <v>0.98865630724584574</v>
      </c>
      <c r="O2" s="17">
        <f t="shared" ref="O2:O7" si="6">LN(N2)</f>
        <v>-1.1408523180719176E-2</v>
      </c>
      <c r="P2" s="24">
        <v>-2.19681E-3</v>
      </c>
      <c r="Q2" s="17">
        <f t="shared" ref="Q2:Q7" si="7">EXP(P2)</f>
        <v>0.99780560122109996</v>
      </c>
      <c r="R2" s="17">
        <f t="shared" ref="R2:R7" si="8">Q2*(U2+W2)</f>
        <v>0.99385107680281726</v>
      </c>
      <c r="S2" s="17">
        <f t="shared" ref="S2:S7" si="9">R2*U2</f>
        <v>0.98597337327711321</v>
      </c>
      <c r="T2" s="17">
        <f t="shared" ref="T2:T7" si="10">LN(S2)</f>
        <v>-1.4125929534083577E-2</v>
      </c>
      <c r="U2" s="17">
        <v>0.99207355738744452</v>
      </c>
      <c r="V2" s="17">
        <f t="shared" ref="V2:V7" si="11">1-U2</f>
        <v>7.9264426125554843E-3</v>
      </c>
      <c r="W2" s="17">
        <f t="shared" ref="W2:W7" si="12">V2/2</f>
        <v>3.9632213062777422E-3</v>
      </c>
      <c r="X2" s="20">
        <f t="shared" ref="X2:X7" si="13">100*ABS(S2-N2)/N2</f>
        <v>0.27137175468050506</v>
      </c>
      <c r="Y2" s="20">
        <f t="shared" ref="Y2:Y7" si="14">100*ABS((T2-O2)/O2)</f>
        <v>23.819089555402904</v>
      </c>
      <c r="Z2" s="21">
        <f t="shared" ref="Z2:Z7" si="15">2*V2</f>
        <v>1.5852885225110969E-2</v>
      </c>
    </row>
    <row r="3" spans="1:26" x14ac:dyDescent="0.25">
      <c r="A3" s="15"/>
      <c r="B3" s="16"/>
      <c r="C3" s="17">
        <v>279.24</v>
      </c>
      <c r="D3" s="17">
        <f t="shared" ref="D3:D7" si="16">E3*10</f>
        <v>51</v>
      </c>
      <c r="E3" s="17">
        <v>5.0999999999999996</v>
      </c>
      <c r="F3" s="17">
        <f t="shared" ref="F3:F7" si="17">E3*10^6</f>
        <v>5100000</v>
      </c>
      <c r="G3" s="17">
        <v>279.82419073171388</v>
      </c>
      <c r="H3" s="18">
        <v>0.6019011237794416</v>
      </c>
      <c r="I3" s="19">
        <f t="shared" si="0"/>
        <v>7.7030420461295266E-6</v>
      </c>
      <c r="J3" s="17">
        <f t="shared" si="1"/>
        <v>1.62924053973028</v>
      </c>
      <c r="K3" s="17">
        <f t="shared" si="2"/>
        <v>3.5811488325454806E-3</v>
      </c>
      <c r="L3" s="17">
        <f t="shared" si="3"/>
        <v>3.573672445491915E-3</v>
      </c>
      <c r="M3" s="20">
        <f t="shared" si="4"/>
        <v>4.1859404831257052E-10</v>
      </c>
      <c r="N3" s="17">
        <f t="shared" si="5"/>
        <v>0.99158925189569569</v>
      </c>
      <c r="O3" s="17">
        <f t="shared" si="6"/>
        <v>-8.4463180330367742E-3</v>
      </c>
      <c r="P3" s="24">
        <v>-2.10041E-3</v>
      </c>
      <c r="Q3" s="17">
        <f t="shared" si="7"/>
        <v>0.99790179431749049</v>
      </c>
      <c r="R3" s="17">
        <f t="shared" si="8"/>
        <v>0.99394688866467873</v>
      </c>
      <c r="S3" s="17">
        <f t="shared" si="9"/>
        <v>0.98606842569175013</v>
      </c>
      <c r="T3" s="17">
        <f t="shared" si="10"/>
        <v>-1.4029529534083342E-2</v>
      </c>
      <c r="U3" s="17">
        <v>0.99207355738744452</v>
      </c>
      <c r="V3" s="17">
        <f t="shared" si="11"/>
        <v>7.9264426125554843E-3</v>
      </c>
      <c r="W3" s="17">
        <f t="shared" si="12"/>
        <v>3.9632213062777422E-3</v>
      </c>
      <c r="X3" s="20">
        <f t="shared" si="13"/>
        <v>0.55676543421492142</v>
      </c>
      <c r="Y3" s="20">
        <f t="shared" si="14"/>
        <v>66.102312027661</v>
      </c>
      <c r="Z3" s="21">
        <f t="shared" si="15"/>
        <v>1.5852885225110969E-2</v>
      </c>
    </row>
    <row r="4" spans="1:26" x14ac:dyDescent="0.25">
      <c r="A4" s="15"/>
      <c r="B4" s="16"/>
      <c r="C4" s="17">
        <v>282.63</v>
      </c>
      <c r="D4" s="17">
        <f t="shared" si="16"/>
        <v>71</v>
      </c>
      <c r="E4" s="17">
        <v>7.1</v>
      </c>
      <c r="F4" s="17">
        <f t="shared" si="17"/>
        <v>7100000</v>
      </c>
      <c r="G4" s="17">
        <v>282.95871911927833</v>
      </c>
      <c r="H4" s="18">
        <v>0.19339414644201725</v>
      </c>
      <c r="I4" s="19">
        <f t="shared" si="0"/>
        <v>2.4182543939156759E-6</v>
      </c>
      <c r="J4" s="17">
        <f t="shared" si="1"/>
        <v>1.9600947840472698</v>
      </c>
      <c r="K4" s="17">
        <f t="shared" si="2"/>
        <v>3.5381948130064041E-3</v>
      </c>
      <c r="L4" s="17">
        <f t="shared" si="3"/>
        <v>3.534084417375597E-3</v>
      </c>
      <c r="M4" s="20">
        <f t="shared" si="4"/>
        <v>1.638564839367973E-10</v>
      </c>
      <c r="N4" s="17">
        <f t="shared" si="5"/>
        <v>0.9973519176419875</v>
      </c>
      <c r="O4" s="17">
        <f t="shared" si="6"/>
        <v>-2.6515947301706771E-3</v>
      </c>
      <c r="P4" s="24">
        <v>-2.0054500000000002E-3</v>
      </c>
      <c r="Q4" s="17">
        <f t="shared" si="7"/>
        <v>0.99799655957126188</v>
      </c>
      <c r="R4" s="17">
        <f t="shared" si="8"/>
        <v>0.99404127834277722</v>
      </c>
      <c r="S4" s="17">
        <f t="shared" si="9"/>
        <v>0.98616206719548194</v>
      </c>
      <c r="T4" s="17">
        <f t="shared" si="10"/>
        <v>-1.3934569534083452E-2</v>
      </c>
      <c r="U4" s="17">
        <v>0.99207355738744452</v>
      </c>
      <c r="V4" s="17">
        <f t="shared" si="11"/>
        <v>7.9264426125554843E-3</v>
      </c>
      <c r="W4" s="17">
        <f t="shared" si="12"/>
        <v>3.9632213062777422E-3</v>
      </c>
      <c r="X4" s="20">
        <f t="shared" si="13"/>
        <v>1.1219560767438459</v>
      </c>
      <c r="Y4" s="20">
        <f t="shared" si="14"/>
        <v>425.51656463680308</v>
      </c>
      <c r="Z4" s="21">
        <f t="shared" si="15"/>
        <v>1.5852885225110969E-2</v>
      </c>
    </row>
    <row r="5" spans="1:26" x14ac:dyDescent="0.25">
      <c r="A5" s="15"/>
      <c r="B5" s="16"/>
      <c r="C5" s="20">
        <v>284.33999999999997</v>
      </c>
      <c r="D5" s="17">
        <f t="shared" si="16"/>
        <v>86</v>
      </c>
      <c r="E5" s="20">
        <v>8.6</v>
      </c>
      <c r="F5" s="17">
        <f t="shared" si="17"/>
        <v>8600000</v>
      </c>
      <c r="G5" s="17">
        <v>284.68250569680526</v>
      </c>
      <c r="H5" s="18">
        <v>0.21060509467270094</v>
      </c>
      <c r="I5" s="19">
        <f t="shared" si="0"/>
        <v>2.6017773827322415E-6</v>
      </c>
      <c r="J5" s="17">
        <f t="shared" si="1"/>
        <v>2.1517622032594619</v>
      </c>
      <c r="K5" s="17">
        <f t="shared" si="2"/>
        <v>3.5169163677287755E-3</v>
      </c>
      <c r="L5" s="17">
        <f t="shared" si="3"/>
        <v>3.5126851140794288E-3</v>
      </c>
      <c r="M5" s="20">
        <f t="shared" si="4"/>
        <v>1.7948664776668011E-10</v>
      </c>
      <c r="N5" s="17">
        <f t="shared" si="5"/>
        <v>0.99715123936383909</v>
      </c>
      <c r="O5" s="17">
        <f t="shared" si="6"/>
        <v>-2.8528260775573153E-3</v>
      </c>
      <c r="P5" s="24">
        <v>-1.95874E-3</v>
      </c>
      <c r="Q5" s="17">
        <f t="shared" si="7"/>
        <v>0.9980431770793029</v>
      </c>
      <c r="R5" s="17">
        <f t="shared" si="8"/>
        <v>0.99408771109531713</v>
      </c>
      <c r="S5" s="17">
        <f t="shared" si="9"/>
        <v>0.98620813190147349</v>
      </c>
      <c r="T5" s="17">
        <f t="shared" si="10"/>
        <v>-1.3887859534083429E-2</v>
      </c>
      <c r="U5" s="17">
        <v>0.99207355738744452</v>
      </c>
      <c r="V5" s="17">
        <f t="shared" si="11"/>
        <v>7.9264426125554843E-3</v>
      </c>
      <c r="W5" s="17">
        <f t="shared" si="12"/>
        <v>3.9632213062777422E-3</v>
      </c>
      <c r="X5" s="20">
        <f t="shared" si="13"/>
        <v>1.097437081795843</v>
      </c>
      <c r="Y5" s="20">
        <f t="shared" si="14"/>
        <v>386.81059260278062</v>
      </c>
      <c r="Z5" s="21">
        <f t="shared" si="15"/>
        <v>1.5852885225110969E-2</v>
      </c>
    </row>
    <row r="6" spans="1:26" x14ac:dyDescent="0.25">
      <c r="A6" s="15"/>
      <c r="B6" s="16"/>
      <c r="C6" s="17">
        <v>285.39999999999998</v>
      </c>
      <c r="D6" s="17">
        <f t="shared" si="16"/>
        <v>96</v>
      </c>
      <c r="E6" s="17">
        <v>9.6</v>
      </c>
      <c r="F6" s="17">
        <f t="shared" si="17"/>
        <v>9600000</v>
      </c>
      <c r="G6" s="17">
        <v>285.64574188140722</v>
      </c>
      <c r="H6" s="18">
        <v>0.14187816189661362</v>
      </c>
      <c r="I6" s="19">
        <f t="shared" si="0"/>
        <v>1.7403389100178648E-6</v>
      </c>
      <c r="J6" s="17">
        <f t="shared" si="1"/>
        <v>2.2617630984737906</v>
      </c>
      <c r="K6" s="17">
        <f t="shared" si="2"/>
        <v>3.5038542396636303E-3</v>
      </c>
      <c r="L6" s="17">
        <f t="shared" si="3"/>
        <v>3.500839863438869E-3</v>
      </c>
      <c r="M6" s="20">
        <f t="shared" si="4"/>
        <v>9.7994501402354217E-11</v>
      </c>
      <c r="N6" s="17">
        <f t="shared" si="5"/>
        <v>0.9980935532339249</v>
      </c>
      <c r="O6" s="17">
        <f t="shared" si="6"/>
        <v>-1.9082663487037649E-3</v>
      </c>
      <c r="P6" s="24">
        <v>-1.9301800000000001E-3</v>
      </c>
      <c r="Q6" s="17">
        <f t="shared" si="7"/>
        <v>0.9980716815994829</v>
      </c>
      <c r="R6" s="17">
        <f>Q6*(U6+W6)</f>
        <v>0.99411610264577543</v>
      </c>
      <c r="S6" s="17">
        <f t="shared" si="9"/>
        <v>0.98623629840793636</v>
      </c>
      <c r="T6" s="17">
        <f t="shared" si="10"/>
        <v>-1.3859299534083467E-2</v>
      </c>
      <c r="U6" s="17">
        <v>0.99207355738744452</v>
      </c>
      <c r="V6" s="17">
        <f t="shared" si="11"/>
        <v>7.9264426125554843E-3</v>
      </c>
      <c r="W6" s="17">
        <f t="shared" si="12"/>
        <v>3.9632213062777422E-3</v>
      </c>
      <c r="X6" s="20">
        <f t="shared" si="13"/>
        <v>1.1879903229080906</v>
      </c>
      <c r="Y6" s="20">
        <f t="shared" si="14"/>
        <v>626.27699710251272</v>
      </c>
      <c r="Z6" s="21">
        <f t="shared" si="15"/>
        <v>1.5852885225110969E-2</v>
      </c>
    </row>
    <row r="7" spans="1:26" x14ac:dyDescent="0.25">
      <c r="A7" s="15"/>
      <c r="B7" s="16"/>
      <c r="C7" s="17">
        <v>286.60000000000002</v>
      </c>
      <c r="D7" s="17">
        <f t="shared" si="16"/>
        <v>111</v>
      </c>
      <c r="E7" s="17">
        <v>11.1</v>
      </c>
      <c r="F7" s="17">
        <f t="shared" si="17"/>
        <v>11100000</v>
      </c>
      <c r="G7" s="17">
        <v>286.89176890240822</v>
      </c>
      <c r="H7" s="18">
        <v>0.25018584361026797</v>
      </c>
      <c r="I7" s="19">
        <f t="shared" si="0"/>
        <v>3.0427653207599718E-6</v>
      </c>
      <c r="J7" s="17">
        <f t="shared" si="1"/>
        <v>2.4069451083182885</v>
      </c>
      <c r="K7" s="17">
        <f t="shared" si="2"/>
        <v>3.489183531053733E-3</v>
      </c>
      <c r="L7" s="17">
        <f t="shared" si="3"/>
        <v>3.4856350317257422E-3</v>
      </c>
      <c r="M7" s="20">
        <f t="shared" si="4"/>
        <v>1.4818191118592949E-10</v>
      </c>
      <c r="N7" s="17">
        <f t="shared" si="5"/>
        <v>0.99666919399948883</v>
      </c>
      <c r="O7" s="17">
        <f t="shared" si="6"/>
        <v>-3.3363654832894297E-3</v>
      </c>
      <c r="P7" s="24">
        <v>-1.8982199999999999E-3</v>
      </c>
      <c r="Q7" s="17">
        <f t="shared" si="7"/>
        <v>0.99810358048016823</v>
      </c>
      <c r="R7" s="17">
        <f t="shared" si="8"/>
        <v>0.99414787510413716</v>
      </c>
      <c r="S7" s="17">
        <f t="shared" si="9"/>
        <v>0.98626781902373029</v>
      </c>
      <c r="T7" s="17">
        <f t="shared" si="10"/>
        <v>-1.3827339534083417E-2</v>
      </c>
      <c r="U7" s="17">
        <v>0.99207355738744452</v>
      </c>
      <c r="V7" s="17">
        <f t="shared" si="11"/>
        <v>7.9264426125554843E-3</v>
      </c>
      <c r="W7" s="17">
        <f t="shared" si="12"/>
        <v>3.9632213062777422E-3</v>
      </c>
      <c r="X7" s="20">
        <f t="shared" si="13"/>
        <v>1.0436135719234323</v>
      </c>
      <c r="Y7" s="20">
        <f t="shared" si="14"/>
        <v>314.44318985252778</v>
      </c>
      <c r="Z7" s="21">
        <f t="shared" si="15"/>
        <v>1.5852885225110969E-2</v>
      </c>
    </row>
  </sheetData>
  <mergeCells count="2">
    <mergeCell ref="A2:A7"/>
    <mergeCell ref="B2:B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181C-B40B-437A-BC05-B04E4BA6A87C}">
  <dimension ref="A1:Z6"/>
  <sheetViews>
    <sheetView workbookViewId="0">
      <selection activeCell="A2" sqref="A2:Z4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5" t="s">
        <v>24</v>
      </c>
      <c r="Z1" s="5" t="s">
        <v>25</v>
      </c>
    </row>
    <row r="2" spans="1:26" x14ac:dyDescent="0.25">
      <c r="A2" s="6" t="s">
        <v>28</v>
      </c>
      <c r="B2" s="7" t="s">
        <v>34</v>
      </c>
      <c r="C2">
        <v>285.98</v>
      </c>
      <c r="D2">
        <v>106.72499999999999</v>
      </c>
      <c r="E2" s="25">
        <f>D2/10</f>
        <v>10.672499999999999</v>
      </c>
      <c r="F2">
        <f>E2*10^6</f>
        <v>10672500</v>
      </c>
      <c r="G2">
        <v>286.5573219277839</v>
      </c>
      <c r="H2" s="10">
        <v>0.51626126575581566</v>
      </c>
      <c r="I2" s="11">
        <f t="shared" ref="I2:I4" si="0">H2/(G2*C2)</f>
        <v>6.2997362933497071E-6</v>
      </c>
      <c r="J2">
        <f t="shared" ref="J2:J4" si="1">LN(E2)</f>
        <v>2.3676703396499801</v>
      </c>
      <c r="K2">
        <f t="shared" ref="K2:K4" si="2">1/C2</f>
        <v>3.4967480243373659E-3</v>
      </c>
      <c r="L2">
        <f t="shared" ref="L2:L4" si="3">1/G2</f>
        <v>3.4897031884322705E-3</v>
      </c>
      <c r="M2" s="12">
        <f t="shared" ref="M2:M4" si="4">E2-10^(-4646.471 +5314653/G2 -2271392000/G2^2 +430306500000/G2^3 -30511740000000/G2^4)</f>
        <v>7.737632756743551E-11</v>
      </c>
      <c r="N2">
        <f t="shared" ref="N2:N4" si="5">EXP(I2/(-0.000912))</f>
        <v>0.9931161970846264</v>
      </c>
      <c r="O2">
        <f t="shared" ref="O2:O4" si="6">LN(N2)</f>
        <v>-6.9076055848132298E-3</v>
      </c>
      <c r="P2" s="22">
        <v>-5.2863099999999998E-3</v>
      </c>
      <c r="Q2">
        <f t="shared" ref="Q2:Q4" si="7">EXP(P2)</f>
        <v>0.99472763794815877</v>
      </c>
      <c r="R2">
        <f t="shared" ref="R2:R4" si="8">Q2*(U2+W2)</f>
        <v>0.98909721038293441</v>
      </c>
      <c r="S2">
        <f t="shared" ref="S2:S4" si="9">R2*U2</f>
        <v>0.97790009473927153</v>
      </c>
      <c r="T2">
        <f t="shared" ref="T2:T4" si="10">LN(S2)</f>
        <v>-2.2347766783585556E-2</v>
      </c>
      <c r="U2">
        <v>0.98867945887813402</v>
      </c>
      <c r="V2">
        <f>1-U2</f>
        <v>1.1320541121865979E-2</v>
      </c>
      <c r="W2">
        <f t="shared" ref="W2:W4" si="11">V2/2</f>
        <v>5.6602705609329895E-3</v>
      </c>
      <c r="X2" s="12">
        <f t="shared" ref="X2:X4" si="12">100*ABS(S2-N2)/N2</f>
        <v>1.5321573034477711</v>
      </c>
      <c r="Y2" s="12">
        <f t="shared" ref="Y2:Y4" si="13">100*ABS((T2-O2)/O2)</f>
        <v>223.52407081143159</v>
      </c>
      <c r="Z2" s="13">
        <f t="shared" ref="Z2:Z4" si="14">2*V2</f>
        <v>2.2641082243731958E-2</v>
      </c>
    </row>
    <row r="3" spans="1:26" x14ac:dyDescent="0.25">
      <c r="A3" s="6"/>
      <c r="B3" s="7"/>
      <c r="C3">
        <v>289.01</v>
      </c>
      <c r="D3">
        <v>147.45699999999999</v>
      </c>
      <c r="E3" s="25">
        <f t="shared" ref="E3:E4" si="15">D3/10</f>
        <v>14.745699999999999</v>
      </c>
      <c r="F3">
        <f t="shared" ref="F3:F4" si="16">E3*10^6</f>
        <v>14745700</v>
      </c>
      <c r="G3">
        <v>289.26119879146506</v>
      </c>
      <c r="H3" s="10">
        <v>0.39950957616366622</v>
      </c>
      <c r="I3" s="11">
        <f t="shared" si="0"/>
        <v>4.7788581762542751E-6</v>
      </c>
      <c r="J3">
        <f t="shared" si="1"/>
        <v>2.6909515148603034</v>
      </c>
      <c r="K3">
        <f t="shared" si="2"/>
        <v>3.4600878862323103E-3</v>
      </c>
      <c r="L3">
        <f t="shared" si="3"/>
        <v>3.4570830936814399E-3</v>
      </c>
      <c r="M3" s="12">
        <f t="shared" si="4"/>
        <v>1.4705570094974973E-10</v>
      </c>
      <c r="N3">
        <f t="shared" si="5"/>
        <v>0.99477372865622626</v>
      </c>
      <c r="O3">
        <f t="shared" si="6"/>
        <v>-5.2399760704542513E-3</v>
      </c>
      <c r="P3" s="22">
        <v>-5.1379900000000003E-3</v>
      </c>
      <c r="Q3">
        <f t="shared" si="7"/>
        <v>0.9948751868933785</v>
      </c>
      <c r="R3">
        <f t="shared" si="8"/>
        <v>0.98924392416120344</v>
      </c>
      <c r="S3">
        <f t="shared" si="9"/>
        <v>0.97804514763818085</v>
      </c>
      <c r="T3">
        <f t="shared" si="10"/>
        <v>-2.2199446783585024E-2</v>
      </c>
      <c r="U3">
        <v>0.98867945887813435</v>
      </c>
      <c r="V3">
        <f t="shared" ref="V3:V4" si="17">1-U3</f>
        <v>1.1320541121865646E-2</v>
      </c>
      <c r="W3">
        <f t="shared" si="11"/>
        <v>5.660270560932823E-3</v>
      </c>
      <c r="X3" s="12">
        <f t="shared" si="12"/>
        <v>1.6816468445183959</v>
      </c>
      <c r="Y3" s="12">
        <f t="shared" si="13"/>
        <v>323.6554992828539</v>
      </c>
      <c r="Z3" s="13">
        <f t="shared" si="14"/>
        <v>2.2641082243731292E-2</v>
      </c>
    </row>
    <row r="4" spans="1:26" x14ac:dyDescent="0.25">
      <c r="A4" s="6"/>
      <c r="B4" s="7"/>
      <c r="C4">
        <v>291.25</v>
      </c>
      <c r="D4">
        <v>206.691</v>
      </c>
      <c r="E4" s="25">
        <f t="shared" si="15"/>
        <v>20.6691</v>
      </c>
      <c r="F4">
        <f t="shared" si="16"/>
        <v>20669100</v>
      </c>
      <c r="G4">
        <v>291.99698669158875</v>
      </c>
      <c r="H4" s="10">
        <v>1.2025878404937771</v>
      </c>
      <c r="I4" s="11">
        <f t="shared" si="0"/>
        <v>1.4140751964094513E-5</v>
      </c>
      <c r="J4">
        <f t="shared" si="1"/>
        <v>3.0286398313814282</v>
      </c>
      <c r="K4">
        <f t="shared" si="2"/>
        <v>3.4334763948497852E-3</v>
      </c>
      <c r="L4">
        <f t="shared" si="3"/>
        <v>3.4246928755337254E-3</v>
      </c>
      <c r="M4" s="12">
        <f t="shared" si="4"/>
        <v>-9.496758934801619E-11</v>
      </c>
      <c r="N4">
        <f t="shared" si="5"/>
        <v>0.9846143764180123</v>
      </c>
      <c r="O4">
        <f t="shared" si="6"/>
        <v>-1.5505210486945744E-2</v>
      </c>
      <c r="P4" s="22">
        <v>-5.0313399999999996E-3</v>
      </c>
      <c r="Q4">
        <f t="shared" si="7"/>
        <v>0.99498129599022778</v>
      </c>
      <c r="R4">
        <f t="shared" si="8"/>
        <v>0.9893494326518556</v>
      </c>
      <c r="S4">
        <f t="shared" si="9"/>
        <v>0.97814946171562578</v>
      </c>
      <c r="T4">
        <f t="shared" si="10"/>
        <v>-2.2092796783585007E-2</v>
      </c>
      <c r="U4">
        <v>0.98867945887813435</v>
      </c>
      <c r="V4">
        <f t="shared" si="17"/>
        <v>1.1320541121865646E-2</v>
      </c>
      <c r="W4">
        <f t="shared" si="11"/>
        <v>5.660270560932823E-3</v>
      </c>
      <c r="X4" s="12">
        <f t="shared" si="12"/>
        <v>0.65659357178041899</v>
      </c>
      <c r="Y4" s="12">
        <f t="shared" si="13"/>
        <v>42.486274547420884</v>
      </c>
      <c r="Z4" s="13">
        <f t="shared" si="14"/>
        <v>2.2641082243731292E-2</v>
      </c>
    </row>
    <row r="5" spans="1:26" x14ac:dyDescent="0.25">
      <c r="A5" s="14"/>
      <c r="B5" s="5"/>
      <c r="E5" s="12"/>
      <c r="H5" s="10"/>
      <c r="I5" s="11"/>
      <c r="M5" s="12"/>
      <c r="X5" s="12"/>
      <c r="Y5" s="12"/>
      <c r="Z5" s="13"/>
    </row>
    <row r="6" spans="1:26" x14ac:dyDescent="0.25">
      <c r="A6" s="14"/>
      <c r="B6" s="5"/>
      <c r="C6" s="14"/>
      <c r="H6" s="10"/>
      <c r="I6" s="11"/>
      <c r="M6" s="12"/>
      <c r="X6" s="12"/>
      <c r="Y6" s="12"/>
      <c r="Z6" s="13"/>
    </row>
  </sheetData>
  <mergeCells count="2">
    <mergeCell ref="A2:A4"/>
    <mergeCell ref="B2:B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FE5E-8AFC-4280-B56A-1E20378AE4A2}">
  <dimension ref="A1:Z7"/>
  <sheetViews>
    <sheetView workbookViewId="0">
      <selection activeCell="J28" sqref="J28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5" t="s">
        <v>24</v>
      </c>
      <c r="Z1" s="5" t="s">
        <v>25</v>
      </c>
    </row>
    <row r="2" spans="1:26" x14ac:dyDescent="0.25">
      <c r="A2" s="15" t="s">
        <v>32</v>
      </c>
      <c r="B2" s="16" t="s">
        <v>35</v>
      </c>
      <c r="C2" s="17">
        <v>275.31</v>
      </c>
      <c r="D2" s="17">
        <f>E2*10</f>
        <v>36</v>
      </c>
      <c r="E2" s="17">
        <v>3.6</v>
      </c>
      <c r="F2" s="17">
        <f t="shared" ref="F2:F7" si="0">E2*10^6</f>
        <v>3600000</v>
      </c>
      <c r="G2" s="17">
        <v>276.28391229398187</v>
      </c>
      <c r="H2" s="18">
        <v>1.3931353483814064</v>
      </c>
      <c r="I2" s="19">
        <f t="shared" ref="I2:I7" si="1">H2/(G2*C2)</f>
        <v>1.8315371336921837E-5</v>
      </c>
      <c r="J2" s="17">
        <f t="shared" ref="J2:J7" si="2">LN(E2)</f>
        <v>1.2809338454620642</v>
      </c>
      <c r="K2" s="17">
        <f t="shared" ref="K2:K7" si="3">1/C2</f>
        <v>3.6322690784933347E-3</v>
      </c>
      <c r="L2" s="17">
        <f t="shared" ref="L2:L7" si="4">1/G2</f>
        <v>3.6194651787612693E-3</v>
      </c>
      <c r="M2" s="20">
        <f t="shared" ref="M2:M7" si="5">E2-10^(-4646.471 +5314653/G2 -2271392000/G2^2 +430306500000/G2^3 -30511740000000/G2^4)</f>
        <v>9.0431226951181998E-9</v>
      </c>
      <c r="N2" s="17">
        <f t="shared" ref="N2:N7" si="6">EXP(I2/(-0.000912))</f>
        <v>0.98011766910531162</v>
      </c>
      <c r="O2" s="17">
        <f t="shared" ref="O2:O7" si="7">LN(N2)</f>
        <v>-2.0082644009782748E-2</v>
      </c>
      <c r="P2" s="24">
        <v>-5.8474E-3</v>
      </c>
      <c r="Q2" s="17">
        <f t="shared" ref="Q2:Q7" si="8">EXP(P2)</f>
        <v>0.99416966276956753</v>
      </c>
      <c r="R2" s="17">
        <f t="shared" ref="R2:R7" si="9">Q2*(U2+W2)</f>
        <v>0.98854239349482054</v>
      </c>
      <c r="S2" s="17">
        <f t="shared" ref="S2:S7" si="10">R2*U2</f>
        <v>0.97735155867855494</v>
      </c>
      <c r="T2" s="17">
        <f t="shared" ref="T2:T7" si="11">LN(S2)</f>
        <v>-2.2908856783584959E-2</v>
      </c>
      <c r="U2" s="17">
        <v>0.98867945887813435</v>
      </c>
      <c r="V2" s="17">
        <f t="shared" ref="V2:V7" si="12">1-U2</f>
        <v>1.1320541121865646E-2</v>
      </c>
      <c r="W2" s="17">
        <f t="shared" ref="W2:W7" si="13">V2/2</f>
        <v>5.660270560932823E-3</v>
      </c>
      <c r="X2" s="20">
        <f t="shared" ref="X2:X7" si="14">100*ABS(S2-N2)/N2</f>
        <v>0.28222227942096828</v>
      </c>
      <c r="Y2" s="20">
        <f t="shared" ref="Y2:Y7" si="15">100*ABS((T2-O2)/O2)</f>
        <v>14.072911776086325</v>
      </c>
      <c r="Z2" s="21">
        <f t="shared" ref="Z2:Z7" si="16">2*V2</f>
        <v>2.2641082243731292E-2</v>
      </c>
    </row>
    <row r="3" spans="1:26" x14ac:dyDescent="0.25">
      <c r="A3" s="15"/>
      <c r="B3" s="16"/>
      <c r="C3" s="17">
        <v>279.2</v>
      </c>
      <c r="D3" s="17">
        <f t="shared" ref="D3:D7" si="17">E3*10</f>
        <v>51</v>
      </c>
      <c r="E3" s="17">
        <v>5.0999999999999996</v>
      </c>
      <c r="F3" s="17">
        <f t="shared" si="0"/>
        <v>5100000</v>
      </c>
      <c r="G3" s="17">
        <v>279.8241907326443</v>
      </c>
      <c r="H3" s="18">
        <v>0.64190112377946207</v>
      </c>
      <c r="I3" s="19">
        <f t="shared" si="1"/>
        <v>8.2161330901623605E-6</v>
      </c>
      <c r="J3" s="17">
        <f t="shared" si="2"/>
        <v>1.62924053973028</v>
      </c>
      <c r="K3" s="17">
        <f t="shared" si="3"/>
        <v>3.5816618911174787E-3</v>
      </c>
      <c r="L3" s="17">
        <f t="shared" si="4"/>
        <v>3.5736724454800326E-3</v>
      </c>
      <c r="M3" s="20">
        <f t="shared" si="5"/>
        <v>1.2740919430598296E-11</v>
      </c>
      <c r="N3" s="17">
        <f t="shared" si="6"/>
        <v>0.99103154085093714</v>
      </c>
      <c r="O3" s="17">
        <f t="shared" si="7"/>
        <v>-9.0089178620201184E-3</v>
      </c>
      <c r="P3" s="24">
        <v>-5.63563E-3</v>
      </c>
      <c r="Q3" s="17">
        <f t="shared" si="8"/>
        <v>0.99438022037315721</v>
      </c>
      <c r="R3" s="17">
        <f t="shared" si="9"/>
        <v>0.98875175928540493</v>
      </c>
      <c r="S3" s="17">
        <f t="shared" si="10"/>
        <v>0.9775585543350972</v>
      </c>
      <c r="T3" s="17">
        <f t="shared" si="11"/>
        <v>-2.2697086783585584E-2</v>
      </c>
      <c r="U3" s="17">
        <v>0.98867945887813402</v>
      </c>
      <c r="V3" s="17">
        <f t="shared" si="12"/>
        <v>1.1320541121865979E-2</v>
      </c>
      <c r="W3" s="17">
        <f t="shared" si="13"/>
        <v>5.6602705609329895E-3</v>
      </c>
      <c r="X3" s="20">
        <f t="shared" si="14"/>
        <v>1.3594911928102238</v>
      </c>
      <c r="Y3" s="20">
        <f t="shared" si="15"/>
        <v>151.94021225648174</v>
      </c>
      <c r="Z3" s="21">
        <f t="shared" si="16"/>
        <v>2.2641082243731958E-2</v>
      </c>
    </row>
    <row r="4" spans="1:26" x14ac:dyDescent="0.25">
      <c r="A4" s="15"/>
      <c r="B4" s="16"/>
      <c r="C4" s="17">
        <v>282.33</v>
      </c>
      <c r="D4" s="17">
        <f t="shared" si="17"/>
        <v>71</v>
      </c>
      <c r="E4" s="17">
        <v>7.1</v>
      </c>
      <c r="F4" s="17">
        <f t="shared" si="0"/>
        <v>7100000</v>
      </c>
      <c r="G4" s="17">
        <v>282.95871911958079</v>
      </c>
      <c r="H4" s="18">
        <v>0.49339414644202861</v>
      </c>
      <c r="I4" s="19">
        <f t="shared" si="1"/>
        <v>6.1760938071166476E-6</v>
      </c>
      <c r="J4" s="17">
        <f t="shared" si="2"/>
        <v>1.9600947840472698</v>
      </c>
      <c r="K4" s="17">
        <f t="shared" si="3"/>
        <v>3.5419544504657671E-3</v>
      </c>
      <c r="L4" s="17">
        <f t="shared" si="4"/>
        <v>3.5340844173718197E-3</v>
      </c>
      <c r="M4" s="20">
        <f t="shared" si="5"/>
        <v>5.9774407645818428E-11</v>
      </c>
      <c r="N4" s="17">
        <f t="shared" si="6"/>
        <v>0.9932508458562187</v>
      </c>
      <c r="O4" s="17">
        <f t="shared" si="7"/>
        <v>-6.7720326832419343E-3</v>
      </c>
      <c r="P4" s="24">
        <v>-5.4713100000000001E-3</v>
      </c>
      <c r="Q4" s="17">
        <f t="shared" si="8"/>
        <v>0.99454363035636539</v>
      </c>
      <c r="R4" s="17">
        <f t="shared" si="9"/>
        <v>0.98891424432389585</v>
      </c>
      <c r="S4" s="17">
        <f t="shared" si="10"/>
        <v>0.97771919995502821</v>
      </c>
      <c r="T4" s="17">
        <f t="shared" si="11"/>
        <v>-2.2532766783585585E-2</v>
      </c>
      <c r="U4" s="17">
        <v>0.98867945887813402</v>
      </c>
      <c r="V4" s="17">
        <f t="shared" si="12"/>
        <v>1.1320541121865979E-2</v>
      </c>
      <c r="W4" s="17">
        <f t="shared" si="13"/>
        <v>5.6602705609329895E-3</v>
      </c>
      <c r="X4" s="20">
        <f t="shared" si="14"/>
        <v>1.563718366411422</v>
      </c>
      <c r="Y4" s="20">
        <f t="shared" si="15"/>
        <v>232.73269397156255</v>
      </c>
      <c r="Z4" s="21">
        <f t="shared" si="16"/>
        <v>2.2641082243731958E-2</v>
      </c>
    </row>
    <row r="5" spans="1:26" x14ac:dyDescent="0.25">
      <c r="A5" s="15"/>
      <c r="B5" s="16"/>
      <c r="C5" s="17">
        <v>284.22000000000003</v>
      </c>
      <c r="D5" s="17">
        <f t="shared" si="17"/>
        <v>86</v>
      </c>
      <c r="E5" s="17">
        <v>8.6</v>
      </c>
      <c r="F5" s="17">
        <f t="shared" si="0"/>
        <v>8600000</v>
      </c>
      <c r="G5" s="17">
        <v>284.68250569700814</v>
      </c>
      <c r="H5" s="18">
        <v>0.33060509467264865</v>
      </c>
      <c r="I5" s="19">
        <f t="shared" si="1"/>
        <v>4.0859601530314742E-6</v>
      </c>
      <c r="J5" s="17">
        <f t="shared" si="2"/>
        <v>2.1517622032594619</v>
      </c>
      <c r="K5" s="17">
        <f t="shared" si="3"/>
        <v>3.5184012384772358E-3</v>
      </c>
      <c r="L5" s="17">
        <f t="shared" si="4"/>
        <v>3.5126851140769252E-3</v>
      </c>
      <c r="M5" s="20">
        <f t="shared" si="5"/>
        <v>5.3416826517604932E-11</v>
      </c>
      <c r="N5" s="17">
        <f t="shared" si="6"/>
        <v>0.99552980174586003</v>
      </c>
      <c r="O5" s="17">
        <f t="shared" si="7"/>
        <v>-4.480219466043228E-3</v>
      </c>
      <c r="P5" s="24">
        <v>-5.37464E-3</v>
      </c>
      <c r="Q5" s="17">
        <f t="shared" si="8"/>
        <v>0.99463977753631105</v>
      </c>
      <c r="R5" s="17">
        <f t="shared" si="9"/>
        <v>0.98900984728478936</v>
      </c>
      <c r="S5" s="17">
        <f t="shared" si="10"/>
        <v>0.97781372063867156</v>
      </c>
      <c r="T5" s="17">
        <f t="shared" si="11"/>
        <v>-2.2436096783585519E-2</v>
      </c>
      <c r="U5" s="17">
        <v>0.98867945887813402</v>
      </c>
      <c r="V5" s="17">
        <f t="shared" si="12"/>
        <v>1.1320541121865979E-2</v>
      </c>
      <c r="W5" s="17">
        <f t="shared" si="13"/>
        <v>5.6602705609329895E-3</v>
      </c>
      <c r="X5" s="20">
        <f t="shared" si="14"/>
        <v>1.7795631106291137</v>
      </c>
      <c r="Y5" s="20">
        <f t="shared" si="15"/>
        <v>400.78119952905541</v>
      </c>
      <c r="Z5" s="21">
        <f t="shared" si="16"/>
        <v>2.2641082243731958E-2</v>
      </c>
    </row>
    <row r="6" spans="1:26" x14ac:dyDescent="0.25">
      <c r="A6" s="15"/>
      <c r="B6" s="16"/>
      <c r="C6" s="17">
        <v>284.92</v>
      </c>
      <c r="D6" s="17">
        <f t="shared" si="17"/>
        <v>96</v>
      </c>
      <c r="E6" s="17">
        <v>9.6</v>
      </c>
      <c r="F6" s="17">
        <f t="shared" si="0"/>
        <v>9600000</v>
      </c>
      <c r="G6" s="17">
        <v>285.64574188152505</v>
      </c>
      <c r="H6" s="18">
        <v>0.62187816189657497</v>
      </c>
      <c r="I6" s="19">
        <f t="shared" si="1"/>
        <v>7.6410777038071103E-6</v>
      </c>
      <c r="J6" s="17">
        <f t="shared" si="2"/>
        <v>2.2617630984737906</v>
      </c>
      <c r="K6" s="17">
        <f t="shared" si="3"/>
        <v>3.509757124806963E-3</v>
      </c>
      <c r="L6" s="17">
        <f t="shared" si="4"/>
        <v>3.5008398634374244E-3</v>
      </c>
      <c r="M6" s="20">
        <f t="shared" si="5"/>
        <v>-4.2732040128612425E-11</v>
      </c>
      <c r="N6" s="17">
        <f t="shared" si="6"/>
        <v>0.99165662608782601</v>
      </c>
      <c r="O6" s="17">
        <f t="shared" si="7"/>
        <v>-8.3783746752270592E-3</v>
      </c>
      <c r="P6" s="24">
        <v>-5.3393099999999999E-3</v>
      </c>
      <c r="Q6" s="17">
        <f t="shared" si="8"/>
        <v>0.9946749187804178</v>
      </c>
      <c r="R6" s="17">
        <f t="shared" si="9"/>
        <v>0.98904478961994657</v>
      </c>
      <c r="S6" s="17">
        <f t="shared" si="10"/>
        <v>0.97784826740768671</v>
      </c>
      <c r="T6" s="17">
        <f t="shared" si="11"/>
        <v>-2.2400766783585612E-2</v>
      </c>
      <c r="U6" s="17">
        <v>0.98867945887813402</v>
      </c>
      <c r="V6" s="17">
        <f t="shared" si="12"/>
        <v>1.1320541121865979E-2</v>
      </c>
      <c r="W6" s="17">
        <f t="shared" si="13"/>
        <v>5.6602705609329895E-3</v>
      </c>
      <c r="X6" s="20">
        <f t="shared" si="14"/>
        <v>1.3924536292985312</v>
      </c>
      <c r="Y6" s="20">
        <f t="shared" si="15"/>
        <v>167.3641088147987</v>
      </c>
      <c r="Z6" s="21">
        <f t="shared" si="16"/>
        <v>2.2641082243731958E-2</v>
      </c>
    </row>
    <row r="7" spans="1:26" x14ac:dyDescent="0.25">
      <c r="A7" s="15"/>
      <c r="B7" s="16"/>
      <c r="C7" s="17">
        <v>286.33999999999997</v>
      </c>
      <c r="D7" s="17">
        <f t="shared" si="17"/>
        <v>111</v>
      </c>
      <c r="E7" s="17">
        <v>11.1</v>
      </c>
      <c r="F7" s="17">
        <f t="shared" si="0"/>
        <v>11100000</v>
      </c>
      <c r="G7" s="17">
        <v>286.89176890251224</v>
      </c>
      <c r="H7" s="18">
        <v>0.51018584361031571</v>
      </c>
      <c r="I7" s="19">
        <f t="shared" si="1"/>
        <v>6.2105247229797535E-6</v>
      </c>
      <c r="J7" s="17">
        <f t="shared" si="2"/>
        <v>2.4069451083182885</v>
      </c>
      <c r="K7" s="17">
        <f t="shared" si="3"/>
        <v>3.4923517496682267E-3</v>
      </c>
      <c r="L7" s="17">
        <f t="shared" si="4"/>
        <v>3.4856350317244785E-3</v>
      </c>
      <c r="M7" s="20">
        <f t="shared" si="5"/>
        <v>-8.4273921174826683E-11</v>
      </c>
      <c r="N7" s="17">
        <f t="shared" si="6"/>
        <v>0.9932133481689811</v>
      </c>
      <c r="O7" s="17">
        <f t="shared" si="7"/>
        <v>-6.8097858804602234E-3</v>
      </c>
      <c r="P7" s="24">
        <v>-5.2684400000000001E-3</v>
      </c>
      <c r="Q7" s="17">
        <f t="shared" si="8"/>
        <v>0.99474541388987647</v>
      </c>
      <c r="R7" s="17">
        <f t="shared" si="9"/>
        <v>0.98911488570801254</v>
      </c>
      <c r="S7" s="17">
        <f t="shared" si="10"/>
        <v>0.97791756997010526</v>
      </c>
      <c r="T7" s="17">
        <f t="shared" si="11"/>
        <v>-2.2329896783585539E-2</v>
      </c>
      <c r="U7" s="17">
        <v>0.98867945887813402</v>
      </c>
      <c r="V7" s="17">
        <f t="shared" si="12"/>
        <v>1.1320541121865979E-2</v>
      </c>
      <c r="W7" s="17">
        <f t="shared" si="13"/>
        <v>5.6602705609329895E-3</v>
      </c>
      <c r="X7" s="20">
        <f t="shared" si="14"/>
        <v>1.5400294636670029</v>
      </c>
      <c r="Y7" s="20">
        <f t="shared" si="15"/>
        <v>227.90894127314948</v>
      </c>
      <c r="Z7" s="21">
        <f t="shared" si="16"/>
        <v>2.2641082243731958E-2</v>
      </c>
    </row>
  </sheetData>
  <mergeCells count="2">
    <mergeCell ref="A2:A7"/>
    <mergeCell ref="B2:B7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5CD8B-55E8-4D07-945A-D36CB3FD7B96}">
  <dimension ref="A1:Z7"/>
  <sheetViews>
    <sheetView workbookViewId="0">
      <selection activeCell="I21" sqref="I21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5" t="s">
        <v>24</v>
      </c>
      <c r="Z1" s="5" t="s">
        <v>25</v>
      </c>
    </row>
    <row r="2" spans="1:26" x14ac:dyDescent="0.25">
      <c r="A2" s="6" t="s">
        <v>30</v>
      </c>
      <c r="B2" s="7" t="s">
        <v>36</v>
      </c>
      <c r="C2">
        <v>282.49</v>
      </c>
      <c r="D2">
        <f t="shared" ref="D2:D5" si="0">E2*10</f>
        <v>75.099999999999994</v>
      </c>
      <c r="E2">
        <v>7.51</v>
      </c>
      <c r="F2">
        <f t="shared" ref="F2:F5" si="1">E2*10^6</f>
        <v>7510000</v>
      </c>
      <c r="G2">
        <v>283.47003069384658</v>
      </c>
      <c r="H2" s="10">
        <f t="shared" ref="H2:H5" si="2">G2-C2</f>
        <v>0.98003069384657238</v>
      </c>
      <c r="I2" s="11">
        <f t="shared" ref="I2:I5" si="3">H2/(G2*C2)</f>
        <v>1.2238535398462852E-5</v>
      </c>
      <c r="J2">
        <f t="shared" ref="J2:J5" si="4">LN(E2)</f>
        <v>2.0162354657760435</v>
      </c>
      <c r="K2">
        <f t="shared" ref="K2:K5" si="5">1/C2</f>
        <v>3.5399483167545751E-3</v>
      </c>
      <c r="L2">
        <f t="shared" ref="L2:L5" si="6">1/G2</f>
        <v>3.5277097813561126E-3</v>
      </c>
      <c r="M2" s="12">
        <f t="shared" ref="M2:M5" si="7">E2-10^(-4646.471 +5314653/G2 -2271392000/G2^2 +430306500000/G2^3 -30511740000000/G2^4)</f>
        <v>-6.0910387844614888E-11</v>
      </c>
      <c r="N2">
        <f t="shared" ref="N2:N5" si="8">EXP(I2/(-0.000912))</f>
        <v>0.98667019264795608</v>
      </c>
      <c r="O2">
        <f t="shared" ref="O2:O5" si="9">LN(N2)</f>
        <v>-1.3419446708840871E-2</v>
      </c>
      <c r="P2" s="22">
        <v>-5.147E-5</v>
      </c>
      <c r="Q2">
        <f t="shared" ref="Q2:Q5" si="10">EXP(P2)</f>
        <v>0.99994853132455774</v>
      </c>
      <c r="R2">
        <f t="shared" ref="R2:R5" si="11">Q2*(U2+W2)</f>
        <v>0.99942863732011533</v>
      </c>
      <c r="S2">
        <f t="shared" ref="S2:S5" si="12">R2*U2</f>
        <v>0.9983893899186066</v>
      </c>
      <c r="T2">
        <f t="shared" ref="T2:T5" si="13">LN(S2)</f>
        <v>-1.611908508170669E-3</v>
      </c>
      <c r="U2">
        <v>0.99896015847184905</v>
      </c>
      <c r="V2">
        <f t="shared" ref="V2:V5" si="14">1-U2</f>
        <v>1.0398415281509532E-3</v>
      </c>
      <c r="W2">
        <f t="shared" ref="W2:W5" si="15">V2/2</f>
        <v>5.199207640754766E-4</v>
      </c>
      <c r="X2" s="12">
        <f t="shared" ref="X2:X5" si="16">100*ABS(S2-N2)/N2</f>
        <v>1.1877522355468506</v>
      </c>
      <c r="Y2" s="12">
        <f t="shared" ref="Y2:Y5" si="17">100*ABS((T2-O2)/O2)</f>
        <v>87.988264023517999</v>
      </c>
      <c r="Z2" s="13">
        <f t="shared" ref="Z2:Z5" si="18">2*V2</f>
        <v>2.0796830563019064E-3</v>
      </c>
    </row>
    <row r="3" spans="1:26" x14ac:dyDescent="0.25">
      <c r="A3" s="6"/>
      <c r="B3" s="7"/>
      <c r="C3">
        <v>281.49</v>
      </c>
      <c r="D3">
        <f t="shared" si="0"/>
        <v>67.599999999999994</v>
      </c>
      <c r="E3">
        <v>6.76</v>
      </c>
      <c r="F3">
        <f t="shared" si="1"/>
        <v>6760000</v>
      </c>
      <c r="G3">
        <v>282.50717158344878</v>
      </c>
      <c r="H3" s="10">
        <f t="shared" si="2"/>
        <v>1.0171715834487713</v>
      </c>
      <c r="I3" s="11">
        <f t="shared" si="3"/>
        <v>1.2790919648482716E-5</v>
      </c>
      <c r="J3">
        <f t="shared" si="4"/>
        <v>1.9110228900548727</v>
      </c>
      <c r="K3">
        <f t="shared" si="5"/>
        <v>3.5525240683505631E-3</v>
      </c>
      <c r="L3">
        <f t="shared" si="6"/>
        <v>3.5397331487020804E-3</v>
      </c>
      <c r="M3" s="12">
        <f t="shared" si="7"/>
        <v>-5.5196736070683983E-11</v>
      </c>
      <c r="N3">
        <f t="shared" si="8"/>
        <v>0.98607276276605116</v>
      </c>
      <c r="O3">
        <f t="shared" si="9"/>
        <v>-1.4025131193511764E-2</v>
      </c>
      <c r="P3" s="22">
        <v>-5.1940000000000001E-5</v>
      </c>
      <c r="Q3">
        <f t="shared" si="10"/>
        <v>0.9999480613488585</v>
      </c>
      <c r="R3">
        <f t="shared" si="11"/>
        <v>0.99942816758876607</v>
      </c>
      <c r="S3">
        <f t="shared" si="12"/>
        <v>0.99838892067570328</v>
      </c>
      <c r="T3">
        <f t="shared" si="13"/>
        <v>-1.6123785081709914E-3</v>
      </c>
      <c r="U3">
        <v>0.99896015847184882</v>
      </c>
      <c r="V3">
        <f t="shared" si="14"/>
        <v>1.0398415281511753E-3</v>
      </c>
      <c r="W3">
        <f t="shared" si="15"/>
        <v>5.1992076407558763E-4</v>
      </c>
      <c r="X3" s="12">
        <f t="shared" si="16"/>
        <v>1.2490110643664714</v>
      </c>
      <c r="Y3" s="12">
        <f t="shared" si="17"/>
        <v>88.503647588573713</v>
      </c>
      <c r="Z3" s="13">
        <f t="shared" si="18"/>
        <v>2.0796830563023505E-3</v>
      </c>
    </row>
    <row r="4" spans="1:26" x14ac:dyDescent="0.25">
      <c r="A4" s="6"/>
      <c r="B4" s="7"/>
      <c r="C4">
        <v>280.29000000000002</v>
      </c>
      <c r="D4">
        <f t="shared" si="0"/>
        <v>58</v>
      </c>
      <c r="E4">
        <v>5.8</v>
      </c>
      <c r="F4">
        <f t="shared" si="1"/>
        <v>5800000</v>
      </c>
      <c r="G4">
        <v>281.06850360458111</v>
      </c>
      <c r="H4" s="10">
        <f t="shared" si="2"/>
        <v>0.7785036045810898</v>
      </c>
      <c r="I4" s="11">
        <f t="shared" si="3"/>
        <v>9.8819088272922951E-6</v>
      </c>
      <c r="J4">
        <f t="shared" si="4"/>
        <v>1.7578579175523736</v>
      </c>
      <c r="K4">
        <f t="shared" si="5"/>
        <v>3.5677334189589353E-3</v>
      </c>
      <c r="L4">
        <f t="shared" si="6"/>
        <v>3.557851510131643E-3</v>
      </c>
      <c r="M4" s="12">
        <f t="shared" si="7"/>
        <v>5.0415671637438209E-11</v>
      </c>
      <c r="N4">
        <f t="shared" si="8"/>
        <v>0.98922306543458494</v>
      </c>
      <c r="O4">
        <f t="shared" si="9"/>
        <v>-1.083542634571524E-2</v>
      </c>
      <c r="P4" s="22">
        <v>-5.2519999999999999E-5</v>
      </c>
      <c r="Q4">
        <f t="shared" si="10"/>
        <v>0.99994748137915102</v>
      </c>
      <c r="R4">
        <f t="shared" si="11"/>
        <v>0.99942758792059694</v>
      </c>
      <c r="S4">
        <f t="shared" si="12"/>
        <v>0.9983883416102971</v>
      </c>
      <c r="T4">
        <f t="shared" si="13"/>
        <v>-1.6129585081711096E-3</v>
      </c>
      <c r="U4">
        <v>0.99896015847184882</v>
      </c>
      <c r="V4">
        <f t="shared" si="14"/>
        <v>1.0398415281511753E-3</v>
      </c>
      <c r="W4">
        <f t="shared" si="15"/>
        <v>5.1992076407558763E-4</v>
      </c>
      <c r="X4" s="12">
        <f t="shared" si="16"/>
        <v>0.92651258305281048</v>
      </c>
      <c r="Y4" s="12">
        <f t="shared" si="17"/>
        <v>85.114028219028597</v>
      </c>
      <c r="Z4" s="13">
        <f t="shared" si="18"/>
        <v>2.0796830563023505E-3</v>
      </c>
    </row>
    <row r="5" spans="1:26" x14ac:dyDescent="0.25">
      <c r="A5" s="6"/>
      <c r="B5" s="7"/>
      <c r="C5">
        <v>277.89</v>
      </c>
      <c r="D5">
        <f t="shared" si="0"/>
        <v>46.5</v>
      </c>
      <c r="E5">
        <v>4.6500000000000004</v>
      </c>
      <c r="F5">
        <f t="shared" si="1"/>
        <v>4650000</v>
      </c>
      <c r="G5">
        <v>278.90932447252959</v>
      </c>
      <c r="H5" s="10">
        <f t="shared" si="2"/>
        <v>1.019324472529604</v>
      </c>
      <c r="I5" s="11">
        <f t="shared" si="3"/>
        <v>1.3151536619369505E-5</v>
      </c>
      <c r="J5">
        <f t="shared" si="4"/>
        <v>1.536867219599265</v>
      </c>
      <c r="K5">
        <f t="shared" si="5"/>
        <v>3.5985461873403145E-3</v>
      </c>
      <c r="L5">
        <f t="shared" si="6"/>
        <v>3.585394650720945E-3</v>
      </c>
      <c r="M5" s="12">
        <f t="shared" si="7"/>
        <v>-9.8050456642795325E-11</v>
      </c>
      <c r="N5">
        <f t="shared" si="8"/>
        <v>0.98568293351316927</v>
      </c>
      <c r="O5">
        <f t="shared" si="9"/>
        <v>-1.4420544538782398E-2</v>
      </c>
      <c r="P5" s="22">
        <v>-5.3680000000000001E-5</v>
      </c>
      <c r="Q5">
        <f t="shared" si="10"/>
        <v>0.99994632144074547</v>
      </c>
      <c r="R5">
        <f t="shared" si="11"/>
        <v>0.99942642858526753</v>
      </c>
      <c r="S5">
        <f t="shared" si="12"/>
        <v>0.99838718348049293</v>
      </c>
      <c r="T5">
        <f t="shared" si="13"/>
        <v>-1.614118508170725E-3</v>
      </c>
      <c r="U5">
        <v>0.99896015847184905</v>
      </c>
      <c r="V5">
        <f t="shared" si="14"/>
        <v>1.0398415281509532E-3</v>
      </c>
      <c r="W5">
        <f t="shared" si="15"/>
        <v>5.199207640754766E-4</v>
      </c>
      <c r="X5" s="12">
        <f t="shared" si="16"/>
        <v>1.2888779480073986</v>
      </c>
      <c r="Y5" s="12">
        <f t="shared" si="17"/>
        <v>88.806813058759744</v>
      </c>
      <c r="Z5" s="13">
        <f t="shared" si="18"/>
        <v>2.0796830563019064E-3</v>
      </c>
    </row>
    <row r="6" spans="1:26" x14ac:dyDescent="0.25">
      <c r="A6" s="28"/>
      <c r="B6" s="29"/>
      <c r="C6" s="30"/>
      <c r="D6" s="30"/>
      <c r="E6" s="30"/>
      <c r="F6" s="30"/>
      <c r="G6" s="30"/>
      <c r="H6" s="31"/>
      <c r="I6" s="32"/>
      <c r="J6" s="30"/>
      <c r="K6" s="30"/>
      <c r="L6" s="30"/>
      <c r="M6" s="33"/>
      <c r="N6" s="30"/>
      <c r="O6" s="30"/>
      <c r="P6" s="34"/>
      <c r="Q6" s="30"/>
      <c r="R6" s="30"/>
      <c r="S6" s="30"/>
      <c r="T6" s="30"/>
      <c r="U6" s="30"/>
      <c r="V6" s="30"/>
      <c r="W6" s="30"/>
      <c r="X6" s="33"/>
      <c r="Y6" s="33"/>
      <c r="Z6" s="35"/>
    </row>
    <row r="7" spans="1:26" x14ac:dyDescent="0.25">
      <c r="A7" s="28"/>
      <c r="B7" s="29"/>
      <c r="C7" s="30"/>
      <c r="D7" s="30"/>
      <c r="E7" s="30"/>
      <c r="F7" s="30"/>
      <c r="G7" s="30"/>
      <c r="H7" s="31"/>
      <c r="I7" s="32"/>
      <c r="J7" s="30"/>
      <c r="K7" s="30"/>
      <c r="L7" s="30"/>
      <c r="M7" s="33"/>
      <c r="N7" s="30"/>
      <c r="O7" s="30"/>
      <c r="P7" s="34"/>
      <c r="Q7" s="30"/>
      <c r="R7" s="30"/>
      <c r="S7" s="30"/>
      <c r="T7" s="30"/>
      <c r="U7" s="30"/>
      <c r="V7" s="30"/>
      <c r="W7" s="30"/>
      <c r="X7" s="33"/>
      <c r="Y7" s="33"/>
      <c r="Z7" s="35"/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6DF4-48A9-4A68-BDB8-65F37AD91360}">
  <dimension ref="A1:Z7"/>
  <sheetViews>
    <sheetView workbookViewId="0">
      <selection activeCell="A2" sqref="A2:Z7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.5703125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5" t="s">
        <v>24</v>
      </c>
      <c r="Z1" s="5" t="s">
        <v>25</v>
      </c>
    </row>
    <row r="2" spans="1:26" x14ac:dyDescent="0.25">
      <c r="A2" s="15" t="s">
        <v>32</v>
      </c>
      <c r="B2" s="16" t="s">
        <v>37</v>
      </c>
      <c r="C2" s="36">
        <v>275.2</v>
      </c>
      <c r="D2" s="17">
        <f>E2*10</f>
        <v>36</v>
      </c>
      <c r="E2" s="37">
        <v>3.6</v>
      </c>
      <c r="F2" s="17">
        <f>E2*10^6</f>
        <v>3600000</v>
      </c>
      <c r="G2" s="17">
        <v>276.28391232036068</v>
      </c>
      <c r="H2" s="18">
        <f t="shared" ref="H2:H7" si="0">G2-C2</f>
        <v>1.083912320360696</v>
      </c>
      <c r="I2" s="19">
        <f t="shared" ref="I2:I7" si="1">H2/(G2*C2)</f>
        <v>1.4255751816865167E-5</v>
      </c>
      <c r="J2" s="17">
        <f t="shared" ref="J2:J7" si="2">LN(E2)</f>
        <v>1.2809338454620642</v>
      </c>
      <c r="K2" s="17">
        <f t="shared" ref="K2:K7" si="3">1/C2</f>
        <v>3.6337209302325581E-3</v>
      </c>
      <c r="L2" s="17">
        <f t="shared" ref="L2:L7" si="4">1/G2</f>
        <v>3.6194651784156929E-3</v>
      </c>
      <c r="M2" s="20">
        <f t="shared" ref="M2:M7" si="5">E2-10^(-4646.471 +5314653/G2 -2271392000/G2^2 +430306500000/G2^3 -30511740000000/G2^4)</f>
        <v>-1.1313172620930345E-11</v>
      </c>
      <c r="N2" s="17">
        <f t="shared" ref="N2:N7" si="6">EXP(I2/(-0.000912))</f>
        <v>0.98449022798638053</v>
      </c>
      <c r="O2" s="17">
        <f t="shared" ref="O2:O7" si="7">LN(N2)</f>
        <v>-1.5631306816738064E-2</v>
      </c>
      <c r="P2" s="24">
        <v>-2.13108E-3</v>
      </c>
      <c r="Q2" s="17">
        <f t="shared" ref="Q2:Q7" si="8">EXP(P2)</f>
        <v>0.99787118913879158</v>
      </c>
      <c r="R2" s="17">
        <f t="shared" ref="R2:R7" si="9">Q2*(U2+W2)</f>
        <v>0.9936835556286201</v>
      </c>
      <c r="S2" s="17">
        <f>R2*U2</f>
        <v>0.98534343597921292</v>
      </c>
      <c r="T2" s="17">
        <f t="shared" ref="T2:T7" si="10">LN(S2)</f>
        <v>-1.476503261115779E-2</v>
      </c>
      <c r="U2" s="17">
        <v>0.99160686558395239</v>
      </c>
      <c r="V2" s="17">
        <f t="shared" ref="V2:V7" si="11">1-U2</f>
        <v>8.3931344160476096E-3</v>
      </c>
      <c r="W2" s="17">
        <f t="shared" ref="W2:W7" si="12">V2/2</f>
        <v>4.1965672080238048E-3</v>
      </c>
      <c r="X2" s="20">
        <f t="shared" ref="X2:X7" si="13">100*ABS(S2-N2)/N2</f>
        <v>8.6664952944987245E-2</v>
      </c>
      <c r="Y2" s="20">
        <f t="shared" ref="Y2:Y7" si="14">100*ABS((T2-O2)/O2)</f>
        <v>5.5419179965981069</v>
      </c>
      <c r="Z2" s="21">
        <f t="shared" ref="Z2:Z7" si="15">2*V2</f>
        <v>1.6786268832095219E-2</v>
      </c>
    </row>
    <row r="3" spans="1:26" x14ac:dyDescent="0.25">
      <c r="A3" s="15"/>
      <c r="B3" s="16"/>
      <c r="C3" s="36">
        <v>278.72000000000003</v>
      </c>
      <c r="D3" s="17">
        <f t="shared" ref="D3:D7" si="16">E3*10</f>
        <v>51</v>
      </c>
      <c r="E3" s="37">
        <v>5.0999999999999996</v>
      </c>
      <c r="F3" s="17">
        <f t="shared" ref="F3:F7" si="17">E3*10^6</f>
        <v>5100000</v>
      </c>
      <c r="G3" s="17">
        <v>279.82419073255136</v>
      </c>
      <c r="H3" s="18">
        <f t="shared" si="0"/>
        <v>1.1041907325513307</v>
      </c>
      <c r="I3" s="19">
        <f t="shared" si="1"/>
        <v>1.4157634886173983E-5</v>
      </c>
      <c r="J3" s="17">
        <f t="shared" si="2"/>
        <v>1.62924053973028</v>
      </c>
      <c r="K3" s="17">
        <f t="shared" si="3"/>
        <v>3.5878300803673935E-3</v>
      </c>
      <c r="L3" s="17">
        <f t="shared" si="4"/>
        <v>3.5736724454812196E-3</v>
      </c>
      <c r="M3" s="20">
        <f t="shared" si="5"/>
        <v>3.4100722245966608E-11</v>
      </c>
      <c r="N3" s="17">
        <f t="shared" si="6"/>
        <v>0.98459614942905127</v>
      </c>
      <c r="O3" s="17">
        <f t="shared" si="7"/>
        <v>-1.5523722462910035E-2</v>
      </c>
      <c r="P3" s="24">
        <v>-2.0390600000000001E-3</v>
      </c>
      <c r="Q3" s="17">
        <f t="shared" si="8"/>
        <v>0.99796301747057281</v>
      </c>
      <c r="R3" s="17">
        <f>Q3*(U3+W3)</f>
        <v>0.99377499859663543</v>
      </c>
      <c r="S3" s="17">
        <f t="shared" ref="S3:S7" si="18">R3*U3</f>
        <v>0.98543411145410631</v>
      </c>
      <c r="T3" s="17">
        <f t="shared" si="10"/>
        <v>-1.4673012611157827E-2</v>
      </c>
      <c r="U3" s="17">
        <v>0.99160686558395239</v>
      </c>
      <c r="V3" s="17">
        <f t="shared" si="11"/>
        <v>8.3931344160476096E-3</v>
      </c>
      <c r="W3" s="17">
        <f t="shared" si="12"/>
        <v>4.1965672080238048E-3</v>
      </c>
      <c r="X3" s="20">
        <f t="shared" si="13"/>
        <v>8.510718080107843E-2</v>
      </c>
      <c r="Y3" s="20">
        <f t="shared" si="14"/>
        <v>5.4800635207487263</v>
      </c>
      <c r="Z3" s="21">
        <f t="shared" si="15"/>
        <v>1.6786268832095219E-2</v>
      </c>
    </row>
    <row r="4" spans="1:26" x14ac:dyDescent="0.25">
      <c r="A4" s="15"/>
      <c r="B4" s="16"/>
      <c r="C4" s="36">
        <v>281.98</v>
      </c>
      <c r="D4" s="17">
        <f t="shared" si="16"/>
        <v>71</v>
      </c>
      <c r="E4" s="37">
        <v>7.1</v>
      </c>
      <c r="F4" s="17">
        <f t="shared" si="17"/>
        <v>7100000</v>
      </c>
      <c r="G4" s="17">
        <v>282.95871911946966</v>
      </c>
      <c r="H4" s="18">
        <f t="shared" si="0"/>
        <v>0.97871911946964474</v>
      </c>
      <c r="I4" s="19">
        <f t="shared" si="1"/>
        <v>1.2266387648425059E-5</v>
      </c>
      <c r="J4" s="17">
        <f t="shared" si="2"/>
        <v>1.9600947840472698</v>
      </c>
      <c r="K4" s="17">
        <f t="shared" si="3"/>
        <v>3.5463508050216325E-3</v>
      </c>
      <c r="L4" s="17">
        <f t="shared" si="4"/>
        <v>3.5340844173732074E-3</v>
      </c>
      <c r="M4" s="20">
        <f t="shared" si="5"/>
        <v>5.9774407645818428E-11</v>
      </c>
      <c r="N4" s="17">
        <f t="shared" si="6"/>
        <v>0.986640060449262</v>
      </c>
      <c r="O4" s="17">
        <f t="shared" si="7"/>
        <v>-1.344998645660646E-2</v>
      </c>
      <c r="P4" s="24">
        <v>-1.9565899999999998E-3</v>
      </c>
      <c r="Q4" s="17">
        <f t="shared" si="8"/>
        <v>0.99804532287444037</v>
      </c>
      <c r="R4" s="17">
        <f t="shared" si="9"/>
        <v>0.99385695860034406</v>
      </c>
      <c r="S4" s="17">
        <f t="shared" si="18"/>
        <v>0.98551538355648716</v>
      </c>
      <c r="T4" s="17">
        <f t="shared" si="10"/>
        <v>-1.4590542611157676E-2</v>
      </c>
      <c r="U4" s="17">
        <v>0.99160686558395239</v>
      </c>
      <c r="V4" s="17">
        <f t="shared" si="11"/>
        <v>8.3931344160476096E-3</v>
      </c>
      <c r="W4" s="17">
        <f t="shared" si="12"/>
        <v>4.1965672080238048E-3</v>
      </c>
      <c r="X4" s="20">
        <f t="shared" si="13"/>
        <v>0.11399059675954458</v>
      </c>
      <c r="Y4" s="20">
        <f t="shared" si="14"/>
        <v>8.4799799481655995</v>
      </c>
      <c r="Z4" s="21">
        <f t="shared" si="15"/>
        <v>1.6786268832095219E-2</v>
      </c>
    </row>
    <row r="5" spans="1:26" x14ac:dyDescent="0.25">
      <c r="A5" s="15"/>
      <c r="B5" s="16"/>
      <c r="C5" s="36">
        <v>283.87</v>
      </c>
      <c r="D5" s="17">
        <f t="shared" si="16"/>
        <v>86</v>
      </c>
      <c r="E5" s="37">
        <v>8.6</v>
      </c>
      <c r="F5" s="17">
        <f t="shared" si="17"/>
        <v>8600000</v>
      </c>
      <c r="G5" s="17">
        <v>284.6825056970402</v>
      </c>
      <c r="H5" s="18">
        <f t="shared" si="0"/>
        <v>0.81250569704019426</v>
      </c>
      <c r="I5" s="19">
        <f t="shared" si="1"/>
        <v>1.0054167989204443E-5</v>
      </c>
      <c r="J5" s="17">
        <f t="shared" si="2"/>
        <v>2.1517622032594619</v>
      </c>
      <c r="K5" s="17">
        <f t="shared" si="3"/>
        <v>3.522739282065734E-3</v>
      </c>
      <c r="L5" s="17">
        <f t="shared" si="4"/>
        <v>3.5126851140765297E-3</v>
      </c>
      <c r="M5" s="20">
        <f t="shared" si="5"/>
        <v>-5.4644289093630505E-11</v>
      </c>
      <c r="N5" s="17">
        <f t="shared" si="6"/>
        <v>0.98903623797370943</v>
      </c>
      <c r="O5" s="17">
        <f t="shared" si="7"/>
        <v>-1.1024307005706639E-2</v>
      </c>
      <c r="P5" s="24">
        <v>-1.90996E-3</v>
      </c>
      <c r="Q5" s="17">
        <f t="shared" si="8"/>
        <v>0.99809186281291618</v>
      </c>
      <c r="R5" s="17">
        <f t="shared" si="9"/>
        <v>0.9939033032308402</v>
      </c>
      <c r="S5" s="17">
        <f t="shared" si="18"/>
        <v>0.98556133921027</v>
      </c>
      <c r="T5" s="17">
        <f t="shared" si="10"/>
        <v>-1.4543912611157811E-2</v>
      </c>
      <c r="U5" s="17">
        <v>0.99160686558395239</v>
      </c>
      <c r="V5" s="17">
        <f t="shared" si="11"/>
        <v>8.3931344160476096E-3</v>
      </c>
      <c r="W5" s="17">
        <f t="shared" si="12"/>
        <v>4.1965672080238048E-3</v>
      </c>
      <c r="X5" s="20">
        <f t="shared" si="13"/>
        <v>0.35134190538444121</v>
      </c>
      <c r="Y5" s="20">
        <f t="shared" si="14"/>
        <v>31.925867119169286</v>
      </c>
      <c r="Z5" s="21">
        <f t="shared" si="15"/>
        <v>1.6786268832095219E-2</v>
      </c>
    </row>
    <row r="6" spans="1:26" x14ac:dyDescent="0.25">
      <c r="A6" s="15"/>
      <c r="B6" s="16"/>
      <c r="C6" s="36">
        <v>285.10000000000002</v>
      </c>
      <c r="D6" s="17">
        <f t="shared" si="16"/>
        <v>96</v>
      </c>
      <c r="E6" s="37">
        <v>9.6</v>
      </c>
      <c r="F6" s="17">
        <f t="shared" si="17"/>
        <v>9600000</v>
      </c>
      <c r="G6" s="17">
        <v>285.64574188142439</v>
      </c>
      <c r="H6" s="18">
        <f t="shared" si="0"/>
        <v>0.54574188142436242</v>
      </c>
      <c r="I6" s="19">
        <f t="shared" si="1"/>
        <v>6.7013501706012674E-6</v>
      </c>
      <c r="J6" s="17">
        <f t="shared" si="2"/>
        <v>2.2617630984737906</v>
      </c>
      <c r="K6" s="17">
        <f t="shared" si="3"/>
        <v>3.5075412136092595E-3</v>
      </c>
      <c r="L6" s="17">
        <f t="shared" si="4"/>
        <v>3.5008398634386582E-3</v>
      </c>
      <c r="M6" s="20">
        <f t="shared" si="5"/>
        <v>3.7681857634197513E-11</v>
      </c>
      <c r="N6" s="17">
        <f t="shared" si="6"/>
        <v>0.99267895866410027</v>
      </c>
      <c r="O6" s="17">
        <f t="shared" si="7"/>
        <v>-7.3479716782909026E-3</v>
      </c>
      <c r="P6" s="24">
        <v>-1.8800900000000001E-3</v>
      </c>
      <c r="Q6" s="17">
        <f t="shared" si="8"/>
        <v>0.99812167626212012</v>
      </c>
      <c r="R6" s="17">
        <f t="shared" si="9"/>
        <v>0.99393299156590076</v>
      </c>
      <c r="S6" s="17">
        <f t="shared" si="18"/>
        <v>0.98559077836714382</v>
      </c>
      <c r="T6" s="17">
        <f t="shared" si="10"/>
        <v>-1.4514042611157829E-2</v>
      </c>
      <c r="U6" s="17">
        <v>0.99160686558395239</v>
      </c>
      <c r="V6" s="17">
        <f t="shared" si="11"/>
        <v>8.3931344160476096E-3</v>
      </c>
      <c r="W6" s="17">
        <f t="shared" si="12"/>
        <v>4.1965672080238048E-3</v>
      </c>
      <c r="X6" s="20">
        <f t="shared" si="13"/>
        <v>0.71404558695344889</v>
      </c>
      <c r="Y6" s="20">
        <f t="shared" si="14"/>
        <v>97.524476775524462</v>
      </c>
      <c r="Z6" s="21">
        <f t="shared" si="15"/>
        <v>1.6786268832095219E-2</v>
      </c>
    </row>
    <row r="7" spans="1:26" x14ac:dyDescent="0.25">
      <c r="A7" s="15"/>
      <c r="B7" s="16"/>
      <c r="C7" s="36">
        <v>286.14</v>
      </c>
      <c r="D7" s="17">
        <f t="shared" si="16"/>
        <v>111</v>
      </c>
      <c r="E7" s="37">
        <v>11.1</v>
      </c>
      <c r="F7" s="17">
        <f t="shared" si="17"/>
        <v>11100000</v>
      </c>
      <c r="G7" s="17">
        <v>286.8917689023919</v>
      </c>
      <c r="H7" s="18">
        <f t="shared" si="0"/>
        <v>0.75176890239191607</v>
      </c>
      <c r="I7" s="19">
        <f t="shared" si="1"/>
        <v>9.1577270634634177E-6</v>
      </c>
      <c r="J7" s="17">
        <f t="shared" si="2"/>
        <v>2.4069451083182885</v>
      </c>
      <c r="K7" s="17">
        <f t="shared" si="3"/>
        <v>3.4947927587894037E-3</v>
      </c>
      <c r="L7" s="17">
        <f t="shared" si="4"/>
        <v>3.4856350317259404E-3</v>
      </c>
      <c r="M7" s="20">
        <f t="shared" si="5"/>
        <v>8.709477583579428E-12</v>
      </c>
      <c r="N7" s="17">
        <f t="shared" si="6"/>
        <v>0.990008878814574</v>
      </c>
      <c r="O7" s="17">
        <f t="shared" si="7"/>
        <v>-1.0041367394148496E-2</v>
      </c>
      <c r="P7" s="24">
        <v>-1.8551100000000001E-3</v>
      </c>
      <c r="Q7" s="17">
        <f t="shared" si="8"/>
        <v>0.99814660965300983</v>
      </c>
      <c r="R7" s="17">
        <f t="shared" si="9"/>
        <v>0.99395782032213997</v>
      </c>
      <c r="S7" s="17">
        <f t="shared" si="18"/>
        <v>0.98561539873229453</v>
      </c>
      <c r="T7" s="17">
        <f t="shared" si="10"/>
        <v>-1.4489062611157802E-2</v>
      </c>
      <c r="U7" s="17">
        <v>0.99160686558395239</v>
      </c>
      <c r="V7" s="17">
        <f t="shared" si="11"/>
        <v>8.3931344160476096E-3</v>
      </c>
      <c r="W7" s="17">
        <f t="shared" si="12"/>
        <v>4.1965672080238048E-3</v>
      </c>
      <c r="X7" s="20">
        <f t="shared" si="13"/>
        <v>0.44378188683925462</v>
      </c>
      <c r="Y7" s="20">
        <f t="shared" si="14"/>
        <v>44.29372059029685</v>
      </c>
      <c r="Z7" s="21">
        <f t="shared" si="15"/>
        <v>1.6786268832095219E-2</v>
      </c>
    </row>
  </sheetData>
  <mergeCells count="2">
    <mergeCell ref="A2:A7"/>
    <mergeCell ref="B2:B7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0E6A-8FA8-4942-A7C3-CF4EF1838045}">
  <dimension ref="A1:Z7"/>
  <sheetViews>
    <sheetView workbookViewId="0">
      <selection activeCell="A2" sqref="A2:Z5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6" bestFit="1" customWidth="1"/>
    <col min="4" max="4" width="6.7109375" bestFit="1" customWidth="1"/>
    <col min="5" max="5" width="7.140625" bestFit="1" customWidth="1"/>
    <col min="6" max="6" width="9" bestFit="1" customWidth="1"/>
    <col min="7" max="7" width="12" bestFit="1" customWidth="1"/>
    <col min="8" max="8" width="6.5703125" bestFit="1" customWidth="1"/>
    <col min="9" max="9" width="12.140625" bestFit="1" customWidth="1"/>
    <col min="10" max="12" width="12" bestFit="1" customWidth="1"/>
    <col min="13" max="13" width="4.5703125" bestFit="1" customWidth="1"/>
    <col min="14" max="14" width="12" bestFit="1" customWidth="1"/>
    <col min="15" max="15" width="12.7109375" bestFit="1" customWidth="1"/>
    <col min="16" max="16" width="14.28515625" bestFit="1" customWidth="1"/>
    <col min="17" max="17" width="14.140625" bestFit="1" customWidth="1"/>
    <col min="18" max="18" width="12" bestFit="1" customWidth="1"/>
    <col min="19" max="19" width="14.140625" bestFit="1" customWidth="1"/>
    <col min="20" max="20" width="12.7109375" bestFit="1" customWidth="1"/>
    <col min="21" max="23" width="12" bestFit="1" customWidth="1"/>
    <col min="24" max="24" width="11.28515625" customWidth="1"/>
    <col min="25" max="25" width="11.5703125" customWidth="1"/>
  </cols>
  <sheetData>
    <row r="1" spans="1:26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5" t="s">
        <v>24</v>
      </c>
      <c r="Z1" s="5" t="s">
        <v>25</v>
      </c>
    </row>
    <row r="2" spans="1:26" x14ac:dyDescent="0.25">
      <c r="A2" s="38" t="s">
        <v>30</v>
      </c>
      <c r="B2" s="39" t="s">
        <v>38</v>
      </c>
      <c r="C2">
        <v>282.18610000000001</v>
      </c>
      <c r="D2">
        <f t="shared" ref="D2:D5" si="0">E2*10</f>
        <v>75.5</v>
      </c>
      <c r="E2">
        <v>7.55</v>
      </c>
      <c r="F2">
        <f t="shared" ref="F2:F5" si="1">E2*10^6</f>
        <v>7550000</v>
      </c>
      <c r="G2">
        <v>283.51812743332925</v>
      </c>
      <c r="H2" s="10">
        <f t="shared" ref="H2:H5" si="2">G2-C2</f>
        <v>1.3320274333292446</v>
      </c>
      <c r="I2" s="11">
        <f t="shared" ref="I2:I5" si="3">H2/(G2*C2)</f>
        <v>1.6649328418984149E-5</v>
      </c>
      <c r="J2">
        <f t="shared" ref="J2:J5" si="4">LN(E2)</f>
        <v>2.0215475632609334</v>
      </c>
      <c r="K2">
        <f t="shared" ref="K2:K5" si="5">1/C2</f>
        <v>3.5437606600750354E-3</v>
      </c>
      <c r="L2">
        <f t="shared" ref="L2:L5" si="6">1/G2</f>
        <v>3.5271113316560515E-3</v>
      </c>
      <c r="M2" s="12">
        <f t="shared" ref="M2:M5" si="7">E2-10^(-4646.471 +5314653/G2 -2271392000/G2^2 +430306500000/G2^3 -30511740000000/G2^4)</f>
        <v>7.5670136823191569E-11</v>
      </c>
      <c r="N2">
        <f t="shared" ref="N2:N5" si="8">EXP(I2/(-0.000912))</f>
        <v>0.98190978590199707</v>
      </c>
      <c r="O2">
        <f t="shared" ref="O2:O5" si="9">LN(N2)</f>
        <v>-1.8255842564675596E-2</v>
      </c>
      <c r="P2" s="22">
        <v>-1.9514599999999999E-3</v>
      </c>
      <c r="Q2">
        <f t="shared" ref="Q2:Q5" si="10">EXP(P2)</f>
        <v>0.99805044286007938</v>
      </c>
      <c r="R2">
        <f>Q2*(U2+W2)</f>
        <v>0.99766675291706863</v>
      </c>
      <c r="S2">
        <f>R2*U2</f>
        <v>0.99689966804213281</v>
      </c>
      <c r="T2">
        <f>LN(S2)</f>
        <v>-3.1051479436708159E-3</v>
      </c>
      <c r="U2">
        <v>0.99923112114070867</v>
      </c>
      <c r="V2">
        <f>1-U2</f>
        <v>7.6887885929133315E-4</v>
      </c>
      <c r="W2">
        <f>V2/2</f>
        <v>3.8443942964566657E-4</v>
      </c>
      <c r="X2" s="12">
        <f t="shared" ref="X2:X5" si="11">100*ABS(S2-N2)/N2</f>
        <v>1.5266048220881938</v>
      </c>
      <c r="Y2" s="12">
        <f t="shared" ref="Y2:Y5" si="12">100*ABS((T2-O2)/O2)</f>
        <v>82.990936010375293</v>
      </c>
      <c r="Z2" s="13">
        <f t="shared" ref="Z2:Z5" si="13">2*V2</f>
        <v>1.5377577185826663E-3</v>
      </c>
    </row>
    <row r="3" spans="1:26" x14ac:dyDescent="0.25">
      <c r="A3" s="38"/>
      <c r="B3" s="39"/>
      <c r="C3">
        <v>281.08659999999998</v>
      </c>
      <c r="D3">
        <f t="shared" si="0"/>
        <v>66.8</v>
      </c>
      <c r="E3">
        <v>6.68</v>
      </c>
      <c r="F3">
        <f t="shared" si="1"/>
        <v>6680000</v>
      </c>
      <c r="G3">
        <v>282.39695888473653</v>
      </c>
      <c r="H3" s="10">
        <f t="shared" si="2"/>
        <v>1.3103588847365586</v>
      </c>
      <c r="I3" s="11">
        <f t="shared" si="3"/>
        <v>1.6507834259428442E-5</v>
      </c>
      <c r="J3">
        <f t="shared" si="4"/>
        <v>1.8991179875485542</v>
      </c>
      <c r="K3">
        <f t="shared" si="5"/>
        <v>3.5576224551437177E-3</v>
      </c>
      <c r="L3">
        <f t="shared" si="6"/>
        <v>3.541114620884289E-3</v>
      </c>
      <c r="M3" s="12">
        <f t="shared" si="7"/>
        <v>2.5433877226532786E-11</v>
      </c>
      <c r="N3">
        <f t="shared" si="8"/>
        <v>0.98206213818063282</v>
      </c>
      <c r="O3">
        <f t="shared" si="9"/>
        <v>-1.8100695459899632E-2</v>
      </c>
      <c r="P3" s="22">
        <v>-1.9789299999999998E-3</v>
      </c>
      <c r="Q3">
        <f t="shared" si="10"/>
        <v>0.99802302679097554</v>
      </c>
      <c r="R3">
        <f t="shared" ref="R3:R5" si="14">Q3*(U3+W3)</f>
        <v>0.9976393473877827</v>
      </c>
      <c r="S3">
        <f t="shared" ref="S3:S5" si="15">R3*U3</f>
        <v>0.99687228358437907</v>
      </c>
      <c r="T3">
        <f t="shared" ref="T3:T5" si="16">LN(S3)</f>
        <v>-3.1326179436706905E-3</v>
      </c>
      <c r="U3">
        <v>0.99923112114070867</v>
      </c>
      <c r="V3">
        <f t="shared" ref="V3:V5" si="17">1-U3</f>
        <v>7.6887885929133315E-4</v>
      </c>
      <c r="W3">
        <f t="shared" ref="W3:W5" si="18">V3/2</f>
        <v>3.8443942964566657E-4</v>
      </c>
      <c r="X3" s="12">
        <f t="shared" si="11"/>
        <v>1.508066020260542</v>
      </c>
      <c r="Y3" s="12">
        <f t="shared" si="12"/>
        <v>82.693383518822756</v>
      </c>
      <c r="Z3" s="13">
        <f t="shared" si="13"/>
        <v>1.5377577185826663E-3</v>
      </c>
    </row>
    <row r="4" spans="1:26" x14ac:dyDescent="0.25">
      <c r="A4" s="38"/>
      <c r="B4" s="39"/>
      <c r="C4">
        <v>279.68720000000002</v>
      </c>
      <c r="D4">
        <f t="shared" si="0"/>
        <v>57.699999999999996</v>
      </c>
      <c r="E4">
        <v>5.77</v>
      </c>
      <c r="F4">
        <f t="shared" si="1"/>
        <v>5770000</v>
      </c>
      <c r="G4">
        <v>281.01898690318143</v>
      </c>
      <c r="H4" s="10">
        <f t="shared" si="2"/>
        <v>1.3317869031814098</v>
      </c>
      <c r="I4" s="11">
        <f t="shared" si="3"/>
        <v>1.6944411301680251E-5</v>
      </c>
      <c r="J4">
        <f t="shared" si="4"/>
        <v>1.7526720805200082</v>
      </c>
      <c r="K4">
        <f t="shared" si="5"/>
        <v>3.5754228295038167E-3</v>
      </c>
      <c r="L4">
        <f t="shared" si="6"/>
        <v>3.5584784182021365E-3</v>
      </c>
      <c r="M4" s="12">
        <f t="shared" si="7"/>
        <v>1.907540791989959E-11</v>
      </c>
      <c r="N4">
        <f t="shared" si="8"/>
        <v>0.98159213469484008</v>
      </c>
      <c r="O4">
        <f>LN(N4)</f>
        <v>-1.8579398357105512E-2</v>
      </c>
      <c r="P4" s="22">
        <v>-2.01432E-3</v>
      </c>
      <c r="Q4">
        <f t="shared" si="10"/>
        <v>0.99798770738103804</v>
      </c>
      <c r="R4">
        <f t="shared" si="14"/>
        <v>0.99760404155601901</v>
      </c>
      <c r="S4">
        <f t="shared" si="15"/>
        <v>0.996837004898523</v>
      </c>
      <c r="T4">
        <f t="shared" si="16"/>
        <v>-3.1680079436707336E-3</v>
      </c>
      <c r="U4">
        <v>0.99923112114070867</v>
      </c>
      <c r="V4">
        <f t="shared" si="17"/>
        <v>7.6887885929133315E-4</v>
      </c>
      <c r="W4">
        <f t="shared" si="18"/>
        <v>3.8443942964566657E-4</v>
      </c>
      <c r="X4" s="12">
        <f t="shared" si="11"/>
        <v>1.5530758310754282</v>
      </c>
      <c r="Y4" s="12">
        <f t="shared" si="12"/>
        <v>82.948813073599013</v>
      </c>
      <c r="Z4" s="13">
        <f t="shared" si="13"/>
        <v>1.5377577185826663E-3</v>
      </c>
    </row>
    <row r="5" spans="1:26" x14ac:dyDescent="0.25">
      <c r="A5" s="38"/>
      <c r="B5" s="39"/>
      <c r="C5">
        <v>277.78800000000001</v>
      </c>
      <c r="D5">
        <f t="shared" si="0"/>
        <v>47</v>
      </c>
      <c r="E5">
        <v>4.7</v>
      </c>
      <c r="F5">
        <f t="shared" si="1"/>
        <v>4700000</v>
      </c>
      <c r="G5">
        <v>279.01616415725448</v>
      </c>
      <c r="H5" s="10">
        <f t="shared" si="2"/>
        <v>1.2281641572544686</v>
      </c>
      <c r="I5" s="11">
        <f t="shared" si="3"/>
        <v>1.5845778248259905E-5</v>
      </c>
      <c r="J5">
        <f t="shared" si="4"/>
        <v>1.547562508716013</v>
      </c>
      <c r="K5">
        <f t="shared" si="5"/>
        <v>3.5998675248750845E-3</v>
      </c>
      <c r="L5">
        <f t="shared" si="6"/>
        <v>3.5840217466268243E-3</v>
      </c>
      <c r="M5" s="12">
        <f t="shared" si="7"/>
        <v>2.6215474235868896E-11</v>
      </c>
      <c r="N5">
        <f t="shared" si="8"/>
        <v>0.98277531383246808</v>
      </c>
      <c r="O5">
        <f t="shared" si="9"/>
        <v>-1.7374756851162215E-2</v>
      </c>
      <c r="P5" s="22">
        <v>-2.0631199999999999E-3</v>
      </c>
      <c r="Q5">
        <f t="shared" si="10"/>
        <v>0.99793900676922243</v>
      </c>
      <c r="R5">
        <f t="shared" si="14"/>
        <v>0.99755535966663889</v>
      </c>
      <c r="S5">
        <f t="shared" si="15"/>
        <v>0.99678836043961849</v>
      </c>
      <c r="T5">
        <f t="shared" si="16"/>
        <v>-3.2168079436706485E-3</v>
      </c>
      <c r="U5">
        <v>0.99923112114070867</v>
      </c>
      <c r="V5">
        <f t="shared" si="17"/>
        <v>7.6887885929133315E-4</v>
      </c>
      <c r="W5">
        <f t="shared" si="18"/>
        <v>3.8443942964566657E-4</v>
      </c>
      <c r="X5" s="12">
        <f t="shared" si="11"/>
        <v>1.4258647332628456</v>
      </c>
      <c r="Y5" s="12">
        <f t="shared" si="12"/>
        <v>81.485738354632147</v>
      </c>
      <c r="Z5" s="13">
        <f t="shared" si="13"/>
        <v>1.5377577185826663E-3</v>
      </c>
    </row>
    <row r="6" spans="1:26" x14ac:dyDescent="0.25">
      <c r="A6" s="28"/>
      <c r="B6" s="29"/>
      <c r="C6" s="30"/>
      <c r="D6" s="30"/>
      <c r="E6" s="30"/>
      <c r="F6" s="30"/>
      <c r="G6" s="30"/>
      <c r="H6" s="31"/>
      <c r="I6" s="32"/>
      <c r="J6" s="30"/>
      <c r="K6" s="30"/>
      <c r="L6" s="30"/>
      <c r="M6" s="33"/>
      <c r="N6" s="30"/>
      <c r="O6" s="30"/>
      <c r="P6" s="34"/>
      <c r="Q6" s="30"/>
      <c r="R6" s="30"/>
      <c r="S6" s="30"/>
      <c r="T6" s="30"/>
      <c r="U6" s="30"/>
      <c r="V6" s="30"/>
      <c r="W6" s="30"/>
      <c r="X6" s="33"/>
      <c r="Y6" s="33"/>
      <c r="Z6" s="35"/>
    </row>
    <row r="7" spans="1:26" x14ac:dyDescent="0.25">
      <c r="A7" s="28"/>
      <c r="B7" s="29"/>
      <c r="C7" s="30"/>
      <c r="D7" s="30"/>
      <c r="E7" s="30"/>
      <c r="F7" s="30"/>
      <c r="G7" s="30"/>
      <c r="H7" s="31"/>
      <c r="I7" s="32"/>
      <c r="J7" s="30"/>
      <c r="K7" s="30"/>
      <c r="L7" s="30"/>
      <c r="M7" s="33"/>
      <c r="N7" s="30"/>
      <c r="O7" s="30"/>
      <c r="P7" s="34"/>
      <c r="Q7" s="30"/>
      <c r="R7" s="30"/>
      <c r="S7" s="30"/>
      <c r="T7" s="30"/>
      <c r="U7" s="30"/>
      <c r="V7" s="30"/>
      <c r="W7" s="30"/>
      <c r="X7" s="33"/>
      <c r="Y7" s="33"/>
      <c r="Z7" s="35"/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bmimac_10_long</vt:lpstr>
      <vt:lpstr>bmimbr_10_xiao</vt:lpstr>
      <vt:lpstr>bmimbr_1_gupta</vt:lpstr>
      <vt:lpstr>bmimch3so4_10_sabil</vt:lpstr>
      <vt:lpstr>bmimcl_10_xiao</vt:lpstr>
      <vt:lpstr>bmimcl_10_sabil</vt:lpstr>
      <vt:lpstr>bmimcl_1_gupta</vt:lpstr>
      <vt:lpstr>bmimhso4_10_sabil</vt:lpstr>
      <vt:lpstr>bmimhso4_1_gupta</vt:lpstr>
      <vt:lpstr>bmimncn2_10_keshavarz</vt:lpstr>
      <vt:lpstr>bmimncn2_10_sabil</vt:lpstr>
      <vt:lpstr>bmimi_10_xiao</vt:lpstr>
      <vt:lpstr>bmimbf4_10_zare</vt:lpstr>
      <vt:lpstr>bmimbf4_10_keshavarz</vt:lpstr>
      <vt:lpstr>bmimbf4_10_xiao</vt:lpstr>
      <vt:lpstr>bmimbf4_15_keshavarz</vt:lpstr>
      <vt:lpstr>bmimbf4_20_keshavarz</vt:lpstr>
      <vt:lpstr>bmimcf3so3_10_sabil</vt:lpstr>
      <vt:lpstr>bmimclo4_10_sabil</vt:lpstr>
      <vt:lpstr>bmimdhp_10_sulaimon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DEYVID OLIVEIRA</dc:creator>
  <cp:lastModifiedBy>DEYVID OLIVEIRA</cp:lastModifiedBy>
  <dcterms:created xsi:type="dcterms:W3CDTF">2024-03-27T14:47:34Z</dcterms:created>
  <dcterms:modified xsi:type="dcterms:W3CDTF">2024-03-27T19:32:54Z</dcterms:modified>
</cp:coreProperties>
</file>