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8.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9.xml" ContentType="application/vnd.openxmlformats-officedocument.drawingml.chartshapes+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10.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theme/themeOverride1.xml" ContentType="application/vnd.openxmlformats-officedocument.themeOverrid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defaultThemeVersion="124226"/>
  <mc:AlternateContent xmlns:mc="http://schemas.openxmlformats.org/markup-compatibility/2006">
    <mc:Choice Requires="x15">
      <x15ac:absPath xmlns:x15ac="http://schemas.microsoft.com/office/spreadsheetml/2010/11/ac" url="https://vustaff-my.sharepoint.com/personal/e5028514_vu_edu_au/Documents/SchoolSurvey/data/"/>
    </mc:Choice>
  </mc:AlternateContent>
  <xr:revisionPtr revIDLastSave="2" documentId="14_{71BFC374-22B7-C849-B603-634C503DCDE2}" xr6:coauthVersionLast="47" xr6:coauthVersionMax="47" xr10:uidLastSave="{08A53AC0-7CCD-A947-9D5B-1A766A0C784E}"/>
  <bookViews>
    <workbookView xWindow="6040" yWindow="4300" windowWidth="27360" windowHeight="20500" firstSheet="10" activeTab="17" xr2:uid="{00000000-000D-0000-FFFF-FFFF00000000}"/>
  </bookViews>
  <sheets>
    <sheet name="Main_MASTER" sheetId="1" r:id="rId1"/>
    <sheet name="Main-Formatted" sheetId="2" r:id="rId2"/>
    <sheet name="Main_Working" sheetId="3" r:id="rId3"/>
    <sheet name="For SPSS importation_Pt A" sheetId="18" r:id="rId4"/>
    <sheet name="For SPSS importation_Pt B" sheetId="20" r:id="rId5"/>
    <sheet name="Data dictionary" sheetId="19" r:id="rId6"/>
    <sheet name="DET Compare Pts A &amp; B" sheetId="10" r:id="rId7"/>
    <sheet name="Notes on analysis" sheetId="9" r:id="rId8"/>
    <sheet name="Vignette" sheetId="8" r:id="rId9"/>
    <sheet name="AMF Charts_Part A" sheetId="11" r:id="rId10"/>
    <sheet name="AMF Tables_Part A" sheetId="14" r:id="rId11"/>
    <sheet name="AMF Charts_Part B" sheetId="12" r:id="rId12"/>
    <sheet name="AMF Tables_Part B" sheetId="16" r:id="rId13"/>
    <sheet name="AMF_Compare A &amp; B" sheetId="13" r:id="rId14"/>
    <sheet name="Notes for charts" sheetId="17" r:id="rId15"/>
    <sheet name="Survey data" sheetId="4" r:id="rId16"/>
    <sheet name="Charts_Demographics" sheetId="6" r:id="rId17"/>
    <sheet name="DET Charts_Part A" sheetId="5" r:id="rId18"/>
    <sheet name="DET Charts_Part B" sheetId="7" r:id="rId19"/>
    <sheet name="Demographics_Chinh" sheetId="22" r:id="rId20"/>
    <sheet name="Part A_Chinh" sheetId="23" r:id="rId21"/>
    <sheet name="Part B_Chinh" sheetId="24" r:id="rId22"/>
  </sheets>
  <definedNames>
    <definedName name="_xlnm._FilterDatabase" localSheetId="0" hidden="1">Main_MASTER!$A$1:$CO$105</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0" i="4" l="1"/>
  <c r="P82" i="23" l="1"/>
  <c r="P83" i="23"/>
  <c r="P84" i="23"/>
  <c r="P85" i="23"/>
  <c r="P86" i="23"/>
  <c r="P87" i="23"/>
  <c r="P88" i="23"/>
  <c r="P89" i="23"/>
  <c r="P90" i="23"/>
  <c r="P91" i="23"/>
  <c r="P92" i="23"/>
  <c r="P93" i="23"/>
  <c r="P94" i="23"/>
  <c r="P95" i="23"/>
  <c r="P96" i="23"/>
  <c r="P97" i="23"/>
  <c r="P98" i="23"/>
  <c r="P99" i="23"/>
  <c r="P100" i="23"/>
  <c r="P81" i="23"/>
  <c r="AC51" i="7" l="1"/>
  <c r="AD51" i="7"/>
  <c r="AE51" i="7"/>
  <c r="AB51" i="7"/>
  <c r="AC32" i="7"/>
  <c r="AD32" i="7"/>
  <c r="AE32" i="7"/>
  <c r="AB32" i="7"/>
  <c r="C40" i="10" l="1"/>
  <c r="B40" i="10"/>
  <c r="C4" i="13" l="1"/>
  <c r="B4" i="13"/>
  <c r="E3" i="13"/>
  <c r="D3" i="13"/>
  <c r="E2" i="13"/>
  <c r="D2" i="13"/>
  <c r="R48" i="14"/>
  <c r="Q48" i="14"/>
  <c r="P48" i="14"/>
  <c r="O48" i="14"/>
  <c r="N48" i="14"/>
  <c r="M48" i="14"/>
  <c r="R47" i="14"/>
  <c r="Q47" i="14"/>
  <c r="P47" i="14"/>
  <c r="O47" i="14"/>
  <c r="N47" i="14"/>
  <c r="M47" i="14"/>
  <c r="R46" i="14"/>
  <c r="Q46" i="14"/>
  <c r="P46" i="14"/>
  <c r="O46" i="14"/>
  <c r="N46" i="14"/>
  <c r="M46" i="14"/>
  <c r="R45" i="14"/>
  <c r="Q45" i="14"/>
  <c r="P45" i="14"/>
  <c r="O45" i="14"/>
  <c r="N45" i="14"/>
  <c r="M45" i="14"/>
  <c r="R44" i="14"/>
  <c r="Q44" i="14"/>
  <c r="P44" i="14"/>
  <c r="O44" i="14"/>
  <c r="N44" i="14"/>
  <c r="M44" i="14"/>
  <c r="R43" i="14"/>
  <c r="Q43" i="14"/>
  <c r="P43" i="14"/>
  <c r="O43" i="14"/>
  <c r="N43" i="14"/>
  <c r="M43" i="14"/>
  <c r="R42" i="14"/>
  <c r="Q42" i="14"/>
  <c r="P42" i="14"/>
  <c r="O42" i="14"/>
  <c r="N42" i="14"/>
  <c r="M42" i="14"/>
  <c r="R41" i="14"/>
  <c r="Q41" i="14"/>
  <c r="P41" i="14"/>
  <c r="O41" i="14"/>
  <c r="N41" i="14"/>
  <c r="M41" i="14"/>
  <c r="R40" i="14"/>
  <c r="Q40" i="14"/>
  <c r="P40" i="14"/>
  <c r="O40" i="14"/>
  <c r="N40" i="14"/>
  <c r="M40" i="14"/>
  <c r="R39" i="14"/>
  <c r="Q39" i="14"/>
  <c r="P39" i="14"/>
  <c r="O39" i="14"/>
  <c r="N39" i="14"/>
  <c r="M39" i="14"/>
  <c r="R38" i="14"/>
  <c r="Q38" i="14"/>
  <c r="P38" i="14"/>
  <c r="O38" i="14"/>
  <c r="N38" i="14"/>
  <c r="M38" i="14"/>
  <c r="R37" i="14"/>
  <c r="Q37" i="14"/>
  <c r="P37" i="14"/>
  <c r="O37" i="14"/>
  <c r="N37" i="14"/>
  <c r="M37" i="14"/>
  <c r="R36" i="14"/>
  <c r="Q36" i="14"/>
  <c r="P36" i="14"/>
  <c r="O36" i="14"/>
  <c r="N36" i="14"/>
  <c r="M36" i="14"/>
  <c r="R35" i="14"/>
  <c r="Q35" i="14"/>
  <c r="P35" i="14"/>
  <c r="O35" i="14"/>
  <c r="N35" i="14"/>
  <c r="M35" i="14"/>
  <c r="R34" i="14"/>
  <c r="Q34" i="14"/>
  <c r="P34" i="14"/>
  <c r="O34" i="14"/>
  <c r="N34" i="14"/>
  <c r="M34" i="14"/>
  <c r="R33" i="14"/>
  <c r="Q33" i="14"/>
  <c r="P33" i="14"/>
  <c r="O33" i="14"/>
  <c r="N33" i="14"/>
  <c r="M33" i="14"/>
  <c r="R32" i="14"/>
  <c r="Q32" i="14"/>
  <c r="P32" i="14"/>
  <c r="O32" i="14"/>
  <c r="N32" i="14"/>
  <c r="M32" i="14"/>
  <c r="R31" i="14"/>
  <c r="Q31" i="14"/>
  <c r="P31" i="14"/>
  <c r="O31" i="14"/>
  <c r="N31" i="14"/>
  <c r="M31" i="14"/>
  <c r="R30" i="14"/>
  <c r="Q30" i="14"/>
  <c r="P30" i="14"/>
  <c r="O30" i="14"/>
  <c r="N30" i="14"/>
  <c r="M30" i="14"/>
  <c r="R29" i="14"/>
  <c r="Q29" i="14"/>
  <c r="P29" i="14"/>
  <c r="O29" i="14"/>
  <c r="N29" i="14"/>
  <c r="M29" i="14"/>
  <c r="R28" i="14"/>
  <c r="Q28" i="14"/>
  <c r="P28" i="14"/>
  <c r="O28" i="14"/>
  <c r="N28" i="14"/>
  <c r="M28" i="14"/>
  <c r="R27" i="14"/>
  <c r="Q27" i="14"/>
  <c r="P27" i="14"/>
  <c r="O27" i="14"/>
  <c r="N27" i="14"/>
  <c r="M27" i="14"/>
  <c r="R26" i="14"/>
  <c r="Q26" i="14"/>
  <c r="P26" i="14"/>
  <c r="O26" i="14"/>
  <c r="N26" i="14"/>
  <c r="M26" i="14"/>
  <c r="R25" i="14"/>
  <c r="Q25" i="14"/>
  <c r="P25" i="14"/>
  <c r="O25" i="14"/>
  <c r="N25" i="14"/>
  <c r="M25" i="14"/>
  <c r="R24" i="14"/>
  <c r="Q24" i="14"/>
  <c r="P24" i="14"/>
  <c r="O24" i="14"/>
  <c r="N24" i="14"/>
  <c r="M24" i="14"/>
  <c r="R23" i="14"/>
  <c r="Q23" i="14"/>
  <c r="P23" i="14"/>
  <c r="O23" i="14"/>
  <c r="N23" i="14"/>
  <c r="M23" i="14"/>
  <c r="R22" i="14"/>
  <c r="Q22" i="14"/>
  <c r="P22" i="14"/>
  <c r="O22" i="14"/>
  <c r="N22" i="14"/>
  <c r="M22" i="14"/>
  <c r="R21" i="14"/>
  <c r="Q21" i="14"/>
  <c r="P21" i="14"/>
  <c r="O21" i="14"/>
  <c r="N21" i="14"/>
  <c r="M21" i="14"/>
  <c r="R20" i="14"/>
  <c r="Q20" i="14"/>
  <c r="P20" i="14"/>
  <c r="O20" i="14"/>
  <c r="N20" i="14"/>
  <c r="M20" i="14"/>
  <c r="R19" i="14"/>
  <c r="Q19" i="14"/>
  <c r="P19" i="14"/>
  <c r="O19" i="14"/>
  <c r="N19" i="14"/>
  <c r="M19" i="14"/>
  <c r="R18" i="14"/>
  <c r="Q18" i="14"/>
  <c r="P18" i="14"/>
  <c r="O18" i="14"/>
  <c r="N18" i="14"/>
  <c r="M18" i="14"/>
  <c r="R17" i="14"/>
  <c r="Q17" i="14"/>
  <c r="P17" i="14"/>
  <c r="O17" i="14"/>
  <c r="N17" i="14"/>
  <c r="M17" i="14"/>
  <c r="R16" i="14"/>
  <c r="Q16" i="14"/>
  <c r="P16" i="14"/>
  <c r="O16" i="14"/>
  <c r="N16" i="14"/>
  <c r="M16" i="14"/>
  <c r="R15" i="14"/>
  <c r="Q15" i="14"/>
  <c r="P15" i="14"/>
  <c r="O15" i="14"/>
  <c r="N15" i="14"/>
  <c r="M15" i="14"/>
  <c r="R14" i="14"/>
  <c r="Q14" i="14"/>
  <c r="P14" i="14"/>
  <c r="O14" i="14"/>
  <c r="N14" i="14"/>
  <c r="M14" i="14"/>
  <c r="R13" i="14"/>
  <c r="Q13" i="14"/>
  <c r="P13" i="14"/>
  <c r="O13" i="14"/>
  <c r="N13" i="14"/>
  <c r="M13" i="14"/>
  <c r="R12" i="14"/>
  <c r="Q12" i="14"/>
  <c r="P12" i="14"/>
  <c r="O12" i="14"/>
  <c r="N12" i="14"/>
  <c r="M12" i="14"/>
  <c r="R11" i="14"/>
  <c r="Q11" i="14"/>
  <c r="P11" i="14"/>
  <c r="O11" i="14"/>
  <c r="N11" i="14"/>
  <c r="M11" i="14"/>
  <c r="R10" i="14"/>
  <c r="Q10" i="14"/>
  <c r="P10" i="14"/>
  <c r="O10" i="14"/>
  <c r="N10" i="14"/>
  <c r="M10" i="14"/>
  <c r="R9" i="14"/>
  <c r="Q9" i="14"/>
  <c r="P9" i="14"/>
  <c r="O9" i="14"/>
  <c r="N9" i="14"/>
  <c r="M9" i="14"/>
  <c r="R8" i="14"/>
  <c r="Q8" i="14"/>
  <c r="P8" i="14"/>
  <c r="O8" i="14"/>
  <c r="N8" i="14"/>
  <c r="M8" i="14"/>
  <c r="R7" i="14"/>
  <c r="Q7" i="14"/>
  <c r="P7" i="14"/>
  <c r="O7" i="14"/>
  <c r="N7" i="14"/>
  <c r="M7" i="14"/>
  <c r="R6" i="14"/>
  <c r="Q6" i="14"/>
  <c r="P6" i="14"/>
  <c r="O6" i="14"/>
  <c r="N6" i="14"/>
  <c r="M6" i="14"/>
  <c r="R5" i="14"/>
  <c r="Q5" i="14"/>
  <c r="P5" i="14"/>
  <c r="O5" i="14"/>
  <c r="N5" i="14"/>
  <c r="M5" i="14"/>
  <c r="R4" i="14"/>
  <c r="Q4" i="14"/>
  <c r="P4" i="14"/>
  <c r="O4" i="14"/>
  <c r="N4" i="14"/>
  <c r="M4" i="14"/>
  <c r="R3" i="14"/>
  <c r="Q3" i="14"/>
  <c r="P3" i="14"/>
  <c r="O3" i="14"/>
  <c r="N3" i="14"/>
  <c r="M3" i="14"/>
  <c r="D45" i="8"/>
  <c r="C45" i="8"/>
  <c r="B45" i="8"/>
  <c r="G39" i="10"/>
  <c r="F39" i="10"/>
  <c r="E39" i="10"/>
  <c r="G38" i="10"/>
  <c r="F38" i="10"/>
  <c r="E38" i="10"/>
  <c r="G37" i="10"/>
  <c r="F37" i="10"/>
  <c r="E37" i="10"/>
  <c r="G36" i="10"/>
  <c r="F36" i="10"/>
  <c r="E36" i="10"/>
  <c r="G35" i="10"/>
  <c r="F35" i="10"/>
  <c r="E35" i="10"/>
  <c r="G34" i="10"/>
  <c r="F34" i="10"/>
  <c r="E34" i="10"/>
  <c r="G33" i="10"/>
  <c r="F33" i="10"/>
  <c r="E33" i="10"/>
  <c r="G32" i="10"/>
  <c r="F32" i="10"/>
  <c r="E32" i="10"/>
  <c r="G31" i="10"/>
  <c r="F31" i="10"/>
  <c r="E31" i="10"/>
  <c r="G30" i="10"/>
  <c r="F30" i="10"/>
  <c r="E30" i="10"/>
  <c r="G29" i="10"/>
  <c r="F29" i="10"/>
  <c r="E29" i="10"/>
  <c r="G28" i="10"/>
  <c r="F28" i="10"/>
  <c r="E28" i="10"/>
  <c r="G27" i="10"/>
  <c r="F27" i="10"/>
  <c r="E27" i="10"/>
  <c r="G26" i="10"/>
  <c r="F26" i="10"/>
  <c r="E26" i="10"/>
  <c r="G25" i="10"/>
  <c r="F25" i="10"/>
  <c r="E25" i="10"/>
  <c r="G24" i="10"/>
  <c r="F24" i="10"/>
  <c r="E24" i="10"/>
  <c r="G23" i="10"/>
  <c r="F23" i="10"/>
  <c r="E23" i="10"/>
  <c r="G22" i="10"/>
  <c r="F22" i="10"/>
  <c r="E22" i="10"/>
  <c r="G21" i="10"/>
  <c r="F21" i="10"/>
  <c r="E21" i="10"/>
  <c r="G20" i="10"/>
  <c r="F20" i="10"/>
  <c r="E20" i="10"/>
  <c r="G19" i="10"/>
  <c r="F19" i="10"/>
  <c r="E19" i="10"/>
  <c r="G18" i="10"/>
  <c r="F18" i="10"/>
  <c r="E18" i="10"/>
  <c r="G17" i="10"/>
  <c r="F17" i="10"/>
  <c r="E17" i="10"/>
  <c r="G16" i="10"/>
  <c r="F16" i="10"/>
  <c r="E16" i="10"/>
  <c r="G15" i="10"/>
  <c r="F15" i="10"/>
  <c r="E15" i="10"/>
  <c r="G14" i="10"/>
  <c r="F14" i="10"/>
  <c r="E14" i="10"/>
  <c r="G13" i="10"/>
  <c r="F13" i="10"/>
  <c r="E13" i="10"/>
  <c r="G12" i="10"/>
  <c r="F12" i="10"/>
  <c r="E12" i="10"/>
  <c r="G11" i="10"/>
  <c r="F11" i="10"/>
  <c r="E11" i="10"/>
  <c r="G10" i="10"/>
  <c r="F10" i="10"/>
  <c r="E10" i="10"/>
  <c r="G9" i="10"/>
  <c r="F9" i="10"/>
  <c r="E9" i="10"/>
  <c r="G8" i="10"/>
  <c r="F8" i="10"/>
  <c r="E8" i="10"/>
  <c r="G7" i="10"/>
  <c r="F7" i="10"/>
  <c r="E7" i="10"/>
  <c r="G6" i="10"/>
  <c r="F6" i="10"/>
  <c r="E6" i="10"/>
  <c r="G5" i="10"/>
  <c r="F5" i="10"/>
  <c r="E5" i="10"/>
  <c r="G4" i="10"/>
  <c r="F4" i="10"/>
  <c r="E4" i="10"/>
  <c r="F74" i="7"/>
  <c r="F73" i="7"/>
  <c r="F72" i="7"/>
  <c r="F71" i="7"/>
  <c r="F70" i="7"/>
  <c r="F69" i="7"/>
  <c r="F68" i="7"/>
  <c r="F67" i="7"/>
  <c r="F64" i="7"/>
  <c r="F63" i="7"/>
  <c r="F62" i="7"/>
  <c r="F61" i="7"/>
  <c r="F60" i="7"/>
  <c r="F59" i="7"/>
  <c r="F58" i="7"/>
  <c r="F57" i="7"/>
  <c r="E50" i="7"/>
  <c r="D50" i="7"/>
  <c r="C50" i="7"/>
  <c r="B50" i="7"/>
  <c r="G67" i="5"/>
  <c r="F67" i="5"/>
  <c r="E67" i="5"/>
  <c r="D67" i="5"/>
  <c r="C67" i="5"/>
  <c r="B67" i="5"/>
  <c r="G66" i="5"/>
  <c r="F66" i="5"/>
  <c r="E66" i="5"/>
  <c r="D66" i="5"/>
  <c r="C66" i="5"/>
  <c r="B66" i="5"/>
  <c r="G65" i="5"/>
  <c r="F65" i="5"/>
  <c r="E65" i="5"/>
  <c r="D65" i="5"/>
  <c r="C65" i="5"/>
  <c r="B65" i="5"/>
  <c r="G64" i="5"/>
  <c r="F64" i="5"/>
  <c r="E64" i="5"/>
  <c r="D64" i="5"/>
  <c r="C64" i="5"/>
  <c r="B64" i="5"/>
  <c r="W54" i="5"/>
  <c r="AA9" i="5"/>
  <c r="Z9" i="5"/>
  <c r="Y9" i="5"/>
  <c r="X9" i="5"/>
  <c r="W9" i="5"/>
  <c r="V9" i="5"/>
  <c r="U9" i="5"/>
  <c r="T9" i="5"/>
  <c r="S9" i="5"/>
  <c r="R9" i="5"/>
  <c r="Q9" i="5"/>
  <c r="P9" i="5"/>
  <c r="O9" i="5"/>
  <c r="N9" i="5"/>
  <c r="M9" i="5"/>
  <c r="L9" i="5"/>
  <c r="K9" i="5"/>
  <c r="J9" i="5"/>
  <c r="I9" i="5"/>
  <c r="H9" i="5"/>
  <c r="G9" i="5"/>
  <c r="F9" i="5"/>
  <c r="E9" i="5"/>
  <c r="D9" i="5"/>
  <c r="Z8" i="5"/>
  <c r="Y8" i="5"/>
  <c r="X8" i="5"/>
  <c r="W8" i="5"/>
  <c r="V8" i="5"/>
  <c r="U8" i="5"/>
  <c r="T8" i="5"/>
  <c r="S8" i="5"/>
  <c r="R8" i="5"/>
  <c r="Q8" i="5"/>
  <c r="P8" i="5"/>
  <c r="O8" i="5"/>
  <c r="N8" i="5"/>
  <c r="M8" i="5"/>
  <c r="L8" i="5"/>
  <c r="K8" i="5"/>
  <c r="J8" i="5"/>
  <c r="I8" i="5"/>
  <c r="H8" i="5"/>
  <c r="G8" i="5"/>
  <c r="F8" i="5"/>
  <c r="E8" i="5"/>
  <c r="D8" i="5"/>
  <c r="AA7" i="5"/>
  <c r="AA6" i="5"/>
  <c r="AA5" i="5"/>
  <c r="D111" i="6"/>
  <c r="D110" i="6"/>
  <c r="D108" i="6"/>
  <c r="D107" i="6"/>
  <c r="D105" i="6"/>
  <c r="D104" i="6"/>
  <c r="D103" i="6"/>
  <c r="D101" i="6"/>
  <c r="D100" i="6"/>
  <c r="D98" i="6"/>
  <c r="D97" i="6"/>
  <c r="D96" i="6"/>
  <c r="D95" i="6"/>
  <c r="D93" i="6"/>
  <c r="D92" i="6"/>
  <c r="D91" i="6"/>
  <c r="D89" i="6"/>
  <c r="D88" i="6"/>
  <c r="D87" i="6"/>
  <c r="D60" i="6"/>
  <c r="C58" i="6"/>
  <c r="E57" i="6"/>
  <c r="C57" i="6"/>
  <c r="B57" i="6"/>
  <c r="A57" i="6"/>
  <c r="G56" i="6"/>
  <c r="F56" i="6"/>
  <c r="E56" i="6"/>
  <c r="D56" i="6"/>
  <c r="C56" i="6"/>
  <c r="B56" i="6"/>
  <c r="A56" i="6"/>
  <c r="F55" i="6"/>
  <c r="E55" i="6"/>
  <c r="D55" i="6"/>
  <c r="C55" i="6"/>
  <c r="B55" i="6"/>
  <c r="A55" i="6"/>
  <c r="AQ127" i="4"/>
  <c r="AR127" i="4" s="1"/>
  <c r="AL127" i="4"/>
  <c r="AM127" i="4" s="1"/>
  <c r="AE127" i="4"/>
  <c r="AF127" i="4" s="1"/>
  <c r="Y127" i="4"/>
  <c r="Z127" i="4" s="1"/>
  <c r="T127" i="4"/>
  <c r="U127" i="4" s="1"/>
  <c r="O127" i="4"/>
  <c r="P127" i="4" s="1"/>
  <c r="AQ120" i="4"/>
  <c r="AR120" i="4" s="1"/>
  <c r="AL120" i="4"/>
  <c r="AM120" i="4" s="1"/>
  <c r="AE120" i="4"/>
  <c r="AF120" i="4" s="1"/>
  <c r="Y120" i="4"/>
  <c r="Z120" i="4" s="1"/>
  <c r="T120" i="4"/>
  <c r="U120" i="4" s="1"/>
  <c r="O120" i="4"/>
  <c r="P120" i="4" s="1"/>
  <c r="AQ119" i="4"/>
  <c r="AR119" i="4" s="1"/>
  <c r="AL119" i="4"/>
  <c r="AM119" i="4" s="1"/>
  <c r="AE119" i="4"/>
  <c r="AF119" i="4" s="1"/>
  <c r="Y119" i="4"/>
  <c r="Z119" i="4" s="1"/>
  <c r="T119" i="4"/>
  <c r="U119" i="4" s="1"/>
  <c r="O119" i="4"/>
  <c r="P119" i="4" s="1"/>
  <c r="AS114" i="4"/>
  <c r="AQ114" i="4"/>
  <c r="AR114" i="4" s="1"/>
  <c r="AL114" i="4"/>
  <c r="AM114" i="4" s="1"/>
  <c r="AE114" i="4"/>
  <c r="AF114" i="4" s="1"/>
  <c r="Y114" i="4"/>
  <c r="Z114" i="4" s="1"/>
  <c r="T114" i="4"/>
  <c r="U114" i="4" s="1"/>
  <c r="O114" i="4"/>
  <c r="P114" i="4" s="1"/>
  <c r="FA63" i="4"/>
  <c r="FA58" i="4"/>
  <c r="FC52" i="4"/>
  <c r="FC51" i="4"/>
  <c r="AP11" i="4"/>
  <c r="AO11" i="4"/>
  <c r="AN11" i="4"/>
  <c r="AK11" i="4"/>
  <c r="AJ11" i="4"/>
  <c r="AI11" i="4"/>
  <c r="AH11" i="4"/>
  <c r="AG11" i="4"/>
  <c r="AD11" i="4"/>
  <c r="AC11" i="4"/>
  <c r="AB11" i="4"/>
  <c r="AA11" i="4"/>
  <c r="X11" i="4"/>
  <c r="W11" i="4"/>
  <c r="V11" i="4"/>
  <c r="S11" i="4"/>
  <c r="R11" i="4"/>
  <c r="Q11" i="4"/>
  <c r="N11" i="4"/>
  <c r="M11" i="4"/>
  <c r="L11" i="4"/>
  <c r="K11" i="4"/>
  <c r="J11" i="4"/>
  <c r="H11" i="4"/>
  <c r="G11" i="4"/>
  <c r="F11" i="4"/>
  <c r="E11" i="4"/>
  <c r="D11" i="4"/>
  <c r="C11" i="4"/>
  <c r="B11" i="4"/>
  <c r="CR9" i="4"/>
  <c r="CQ9" i="4"/>
  <c r="CP9" i="4"/>
  <c r="CO9" i="4"/>
  <c r="CN9" i="4"/>
  <c r="CM9" i="4"/>
  <c r="CL9" i="4"/>
  <c r="CK9" i="4"/>
  <c r="CJ9" i="4"/>
  <c r="CI9" i="4"/>
  <c r="CH9" i="4"/>
  <c r="EL9" i="4" s="1"/>
  <c r="CG9" i="4"/>
  <c r="EK9" i="4" s="1"/>
  <c r="CF9" i="4"/>
  <c r="EJ9" i="4" s="1"/>
  <c r="CE9" i="4"/>
  <c r="EI9" i="4" s="1"/>
  <c r="CD9" i="4"/>
  <c r="EG9" i="4" s="1"/>
  <c r="CC9" i="4"/>
  <c r="EF9" i="4" s="1"/>
  <c r="CB9" i="4"/>
  <c r="EE9" i="4" s="1"/>
  <c r="CA9" i="4"/>
  <c r="ED9" i="4" s="1"/>
  <c r="BZ9" i="4"/>
  <c r="EC9" i="4" s="1"/>
  <c r="BY9" i="4"/>
  <c r="EB9" i="4" s="1"/>
  <c r="BX9" i="4"/>
  <c r="EA9" i="4" s="1"/>
  <c r="BW9" i="4"/>
  <c r="DY9" i="4" s="1"/>
  <c r="BV9" i="4"/>
  <c r="DX9" i="4" s="1"/>
  <c r="BU9" i="4"/>
  <c r="DW9" i="4" s="1"/>
  <c r="BT9" i="4"/>
  <c r="DV9" i="4" s="1"/>
  <c r="BS9" i="4"/>
  <c r="DU9" i="4" s="1"/>
  <c r="BR9" i="4"/>
  <c r="DT9" i="4" s="1"/>
  <c r="BQ9" i="4"/>
  <c r="DS9" i="4" s="1"/>
  <c r="BP9" i="4"/>
  <c r="DQ9" i="4" s="1"/>
  <c r="BO9" i="4"/>
  <c r="DP9" i="4" s="1"/>
  <c r="BN9" i="4"/>
  <c r="DO9" i="4" s="1"/>
  <c r="BM9" i="4"/>
  <c r="DN9" i="4" s="1"/>
  <c r="BL9" i="4"/>
  <c r="DL9" i="4" s="1"/>
  <c r="BK9" i="4"/>
  <c r="DK9" i="4" s="1"/>
  <c r="BJ9" i="4"/>
  <c r="DJ9" i="4" s="1"/>
  <c r="BI9" i="4"/>
  <c r="DI9" i="4" s="1"/>
  <c r="BH9" i="4"/>
  <c r="DH9" i="4" s="1"/>
  <c r="BG9" i="4"/>
  <c r="DG9" i="4" s="1"/>
  <c r="BF9" i="4"/>
  <c r="DF9" i="4" s="1"/>
  <c r="BE9" i="4"/>
  <c r="DE9" i="4" s="1"/>
  <c r="BD9" i="4"/>
  <c r="DD9" i="4" s="1"/>
  <c r="BC9" i="4"/>
  <c r="DC9" i="4" s="1"/>
  <c r="BB9" i="4"/>
  <c r="DB9" i="4" s="1"/>
  <c r="BA9" i="4"/>
  <c r="DA9" i="4" s="1"/>
  <c r="AZ9" i="4"/>
  <c r="CZ9" i="4" s="1"/>
  <c r="AY9" i="4"/>
  <c r="CY9" i="4" s="1"/>
  <c r="AX9" i="4"/>
  <c r="CX9" i="4" s="1"/>
  <c r="AW9" i="4"/>
  <c r="CW9" i="4" s="1"/>
  <c r="AV9" i="4"/>
  <c r="CV9" i="4" s="1"/>
  <c r="AU9" i="4"/>
  <c r="CU9" i="4" s="1"/>
  <c r="AP9" i="4"/>
  <c r="AO9" i="4"/>
  <c r="AN9" i="4"/>
  <c r="AK9" i="4"/>
  <c r="AJ9" i="4"/>
  <c r="AI9" i="4"/>
  <c r="AH9" i="4"/>
  <c r="AG9" i="4"/>
  <c r="AD9" i="4"/>
  <c r="AC9" i="4"/>
  <c r="AB9" i="4"/>
  <c r="AA9" i="4"/>
  <c r="X9" i="4"/>
  <c r="W9" i="4"/>
  <c r="V9" i="4"/>
  <c r="S9" i="4"/>
  <c r="R9" i="4"/>
  <c r="Q9" i="4"/>
  <c r="N9" i="4"/>
  <c r="M9" i="4"/>
  <c r="L9" i="4"/>
  <c r="K9" i="4"/>
  <c r="J9" i="4"/>
  <c r="H9" i="4"/>
  <c r="G9" i="4"/>
  <c r="F9" i="4"/>
  <c r="E9" i="4"/>
  <c r="D9" i="4"/>
  <c r="C9" i="4"/>
  <c r="B9" i="4"/>
  <c r="CR45" i="4"/>
  <c r="CQ45" i="4"/>
  <c r="CP45" i="4"/>
  <c r="CO45" i="4"/>
  <c r="CN45" i="4"/>
  <c r="CM45" i="4"/>
  <c r="CL45" i="4"/>
  <c r="CK45" i="4"/>
  <c r="CJ45" i="4"/>
  <c r="CI45" i="4"/>
  <c r="CH45" i="4"/>
  <c r="EL45" i="4" s="1"/>
  <c r="CG45" i="4"/>
  <c r="EK45" i="4" s="1"/>
  <c r="CF45" i="4"/>
  <c r="EJ45" i="4" s="1"/>
  <c r="CE45" i="4"/>
  <c r="EI45" i="4" s="1"/>
  <c r="CD45" i="4"/>
  <c r="EG45" i="4" s="1"/>
  <c r="CC45" i="4"/>
  <c r="EF45" i="4" s="1"/>
  <c r="CB45" i="4"/>
  <c r="EE45" i="4" s="1"/>
  <c r="CA45" i="4"/>
  <c r="ED45" i="4" s="1"/>
  <c r="BZ45" i="4"/>
  <c r="EC45" i="4" s="1"/>
  <c r="BY45" i="4"/>
  <c r="EB45" i="4" s="1"/>
  <c r="BX45" i="4"/>
  <c r="EA45" i="4" s="1"/>
  <c r="BW45" i="4"/>
  <c r="DY45" i="4" s="1"/>
  <c r="BV45" i="4"/>
  <c r="DX45" i="4" s="1"/>
  <c r="BU45" i="4"/>
  <c r="DW45" i="4" s="1"/>
  <c r="BT45" i="4"/>
  <c r="DV45" i="4" s="1"/>
  <c r="BS45" i="4"/>
  <c r="DU45" i="4" s="1"/>
  <c r="BR45" i="4"/>
  <c r="DT45" i="4" s="1"/>
  <c r="BQ45" i="4"/>
  <c r="DS45" i="4" s="1"/>
  <c r="BP45" i="4"/>
  <c r="DQ45" i="4" s="1"/>
  <c r="BO45" i="4"/>
  <c r="DP45" i="4" s="1"/>
  <c r="BN45" i="4"/>
  <c r="DO45" i="4" s="1"/>
  <c r="BM45" i="4"/>
  <c r="DN45" i="4" s="1"/>
  <c r="BL45" i="4"/>
  <c r="DL45" i="4" s="1"/>
  <c r="BK45" i="4"/>
  <c r="DK45" i="4" s="1"/>
  <c r="BJ45" i="4"/>
  <c r="DJ45" i="4" s="1"/>
  <c r="BI45" i="4"/>
  <c r="DI45" i="4" s="1"/>
  <c r="BH45" i="4"/>
  <c r="DH45" i="4" s="1"/>
  <c r="BG45" i="4"/>
  <c r="DG45" i="4" s="1"/>
  <c r="BF45" i="4"/>
  <c r="DF45" i="4" s="1"/>
  <c r="BE45" i="4"/>
  <c r="DE45" i="4" s="1"/>
  <c r="BD45" i="4"/>
  <c r="DD45" i="4" s="1"/>
  <c r="BC45" i="4"/>
  <c r="DC45" i="4" s="1"/>
  <c r="BB45" i="4"/>
  <c r="DB45" i="4" s="1"/>
  <c r="BA45" i="4"/>
  <c r="DA45" i="4" s="1"/>
  <c r="AZ45" i="4"/>
  <c r="CZ45" i="4" s="1"/>
  <c r="AY45" i="4"/>
  <c r="CY45" i="4" s="1"/>
  <c r="AX45" i="4"/>
  <c r="CX45" i="4" s="1"/>
  <c r="AW45" i="4"/>
  <c r="CW45" i="4" s="1"/>
  <c r="AV45" i="4"/>
  <c r="CV45" i="4" s="1"/>
  <c r="AU45" i="4"/>
  <c r="CU45" i="4" s="1"/>
  <c r="AP45" i="4"/>
  <c r="AO45" i="4"/>
  <c r="AN45" i="4"/>
  <c r="AK45" i="4"/>
  <c r="AJ45" i="4"/>
  <c r="AI45" i="4"/>
  <c r="AH45" i="4"/>
  <c r="AG45" i="4"/>
  <c r="AD45" i="4"/>
  <c r="AC45" i="4"/>
  <c r="AB45" i="4"/>
  <c r="AA45" i="4"/>
  <c r="X45" i="4"/>
  <c r="W45" i="4"/>
  <c r="V45" i="4"/>
  <c r="S45" i="4"/>
  <c r="R45" i="4"/>
  <c r="Q45" i="4"/>
  <c r="N45" i="4"/>
  <c r="M45" i="4"/>
  <c r="L45" i="4"/>
  <c r="K45" i="4"/>
  <c r="J45" i="4"/>
  <c r="H45" i="4"/>
  <c r="G45" i="4"/>
  <c r="F45" i="4"/>
  <c r="E45" i="4"/>
  <c r="D45" i="4"/>
  <c r="C45" i="4"/>
  <c r="B45" i="4"/>
  <c r="CO44" i="4"/>
  <c r="CN44" i="4"/>
  <c r="CM44" i="4"/>
  <c r="CJ44" i="4"/>
  <c r="CI44" i="4"/>
  <c r="AP44" i="4"/>
  <c r="AO44" i="4"/>
  <c r="AN44" i="4"/>
  <c r="AK44" i="4"/>
  <c r="AJ44" i="4"/>
  <c r="AI44" i="4"/>
  <c r="AH44" i="4"/>
  <c r="AG44" i="4"/>
  <c r="AD44" i="4"/>
  <c r="AC44" i="4"/>
  <c r="AB44" i="4"/>
  <c r="AA44" i="4"/>
  <c r="X44" i="4"/>
  <c r="W44" i="4"/>
  <c r="V44" i="4"/>
  <c r="S44" i="4"/>
  <c r="R44" i="4"/>
  <c r="Q44" i="4"/>
  <c r="N44" i="4"/>
  <c r="M44" i="4"/>
  <c r="L44" i="4"/>
  <c r="K44" i="4"/>
  <c r="J44" i="4"/>
  <c r="H44" i="4"/>
  <c r="G44" i="4"/>
  <c r="F44" i="4"/>
  <c r="E44" i="4"/>
  <c r="D44" i="4"/>
  <c r="C44" i="4"/>
  <c r="B44" i="4"/>
  <c r="CR43" i="4"/>
  <c r="CQ43" i="4"/>
  <c r="CP43" i="4"/>
  <c r="CO43" i="4"/>
  <c r="CN43" i="4"/>
  <c r="CM43" i="4"/>
  <c r="CL43" i="4"/>
  <c r="CJ43" i="4"/>
  <c r="CI43" i="4"/>
  <c r="CH43" i="4"/>
  <c r="EL43" i="4" s="1"/>
  <c r="CG43" i="4"/>
  <c r="EK43" i="4" s="1"/>
  <c r="CF43" i="4"/>
  <c r="EJ43" i="4" s="1"/>
  <c r="CE43" i="4"/>
  <c r="EI43" i="4" s="1"/>
  <c r="CD43" i="4"/>
  <c r="EG43" i="4" s="1"/>
  <c r="CC43" i="4"/>
  <c r="EF43" i="4" s="1"/>
  <c r="CB43" i="4"/>
  <c r="EE43" i="4" s="1"/>
  <c r="CA43" i="4"/>
  <c r="ED43" i="4" s="1"/>
  <c r="BZ43" i="4"/>
  <c r="EC43" i="4" s="1"/>
  <c r="BY43" i="4"/>
  <c r="EB43" i="4" s="1"/>
  <c r="BX43" i="4"/>
  <c r="EA43" i="4" s="1"/>
  <c r="BW43" i="4"/>
  <c r="DY43" i="4" s="1"/>
  <c r="BV43" i="4"/>
  <c r="DX43" i="4" s="1"/>
  <c r="BU43" i="4"/>
  <c r="DW43" i="4" s="1"/>
  <c r="BT43" i="4"/>
  <c r="DV43" i="4" s="1"/>
  <c r="BS43" i="4"/>
  <c r="DU43" i="4" s="1"/>
  <c r="BR43" i="4"/>
  <c r="DT43" i="4" s="1"/>
  <c r="BQ43" i="4"/>
  <c r="DS43" i="4" s="1"/>
  <c r="BP43" i="4"/>
  <c r="DQ43" i="4" s="1"/>
  <c r="BO43" i="4"/>
  <c r="DP43" i="4" s="1"/>
  <c r="BN43" i="4"/>
  <c r="DO43" i="4" s="1"/>
  <c r="BM43" i="4"/>
  <c r="DN43" i="4" s="1"/>
  <c r="BL43" i="4"/>
  <c r="DL43" i="4" s="1"/>
  <c r="BK43" i="4"/>
  <c r="DK43" i="4" s="1"/>
  <c r="BJ43" i="4"/>
  <c r="DJ43" i="4" s="1"/>
  <c r="BI43" i="4"/>
  <c r="DI43" i="4" s="1"/>
  <c r="BH43" i="4"/>
  <c r="DH43" i="4" s="1"/>
  <c r="BG43" i="4"/>
  <c r="DG43" i="4" s="1"/>
  <c r="BF43" i="4"/>
  <c r="DF43" i="4" s="1"/>
  <c r="BE43" i="4"/>
  <c r="DE43" i="4" s="1"/>
  <c r="BD43" i="4"/>
  <c r="DD43" i="4" s="1"/>
  <c r="BC43" i="4"/>
  <c r="DC43" i="4" s="1"/>
  <c r="BB43" i="4"/>
  <c r="DB43" i="4" s="1"/>
  <c r="BA43" i="4"/>
  <c r="DA43" i="4" s="1"/>
  <c r="AZ43" i="4"/>
  <c r="CZ43" i="4" s="1"/>
  <c r="AY43" i="4"/>
  <c r="CY43" i="4" s="1"/>
  <c r="AX43" i="4"/>
  <c r="CX43" i="4" s="1"/>
  <c r="AW43" i="4"/>
  <c r="CW43" i="4" s="1"/>
  <c r="AV43" i="4"/>
  <c r="CV43" i="4" s="1"/>
  <c r="AU43" i="4"/>
  <c r="CU43" i="4" s="1"/>
  <c r="AP43" i="4"/>
  <c r="AO43" i="4"/>
  <c r="AN43" i="4"/>
  <c r="AK43" i="4"/>
  <c r="AJ43" i="4"/>
  <c r="AI43" i="4"/>
  <c r="AH43" i="4"/>
  <c r="AG43" i="4"/>
  <c r="AD43" i="4"/>
  <c r="AC43" i="4"/>
  <c r="AB43" i="4"/>
  <c r="AA43" i="4"/>
  <c r="X43" i="4"/>
  <c r="W43" i="4"/>
  <c r="V43" i="4"/>
  <c r="S43" i="4"/>
  <c r="R43" i="4"/>
  <c r="Q43" i="4"/>
  <c r="N43" i="4"/>
  <c r="M43" i="4"/>
  <c r="L43" i="4"/>
  <c r="K43" i="4"/>
  <c r="J43" i="4"/>
  <c r="H43" i="4"/>
  <c r="G43" i="4"/>
  <c r="F43" i="4"/>
  <c r="E43" i="4"/>
  <c r="D43" i="4"/>
  <c r="C43" i="4"/>
  <c r="B43" i="4"/>
  <c r="CR39" i="4"/>
  <c r="CQ39" i="4"/>
  <c r="CP39" i="4"/>
  <c r="CO39" i="4"/>
  <c r="CN39" i="4"/>
  <c r="CM39" i="4"/>
  <c r="CL39" i="4"/>
  <c r="CK39" i="4"/>
  <c r="CJ39" i="4"/>
  <c r="CI39" i="4"/>
  <c r="CH39" i="4"/>
  <c r="EL39" i="4" s="1"/>
  <c r="CG39" i="4"/>
  <c r="EK39" i="4" s="1"/>
  <c r="CF39" i="4"/>
  <c r="EJ39" i="4" s="1"/>
  <c r="CE39" i="4"/>
  <c r="EI39" i="4" s="1"/>
  <c r="CD39" i="4"/>
  <c r="EG39" i="4" s="1"/>
  <c r="CC39" i="4"/>
  <c r="EF39" i="4" s="1"/>
  <c r="CB39" i="4"/>
  <c r="EE39" i="4" s="1"/>
  <c r="CA39" i="4"/>
  <c r="ED39" i="4" s="1"/>
  <c r="BZ39" i="4"/>
  <c r="EC39" i="4" s="1"/>
  <c r="BY39" i="4"/>
  <c r="EB39" i="4" s="1"/>
  <c r="BX39" i="4"/>
  <c r="EA39" i="4" s="1"/>
  <c r="BW39" i="4"/>
  <c r="DY39" i="4" s="1"/>
  <c r="BV39" i="4"/>
  <c r="DX39" i="4" s="1"/>
  <c r="BU39" i="4"/>
  <c r="DW39" i="4" s="1"/>
  <c r="BT39" i="4"/>
  <c r="DV39" i="4" s="1"/>
  <c r="BS39" i="4"/>
  <c r="DU39" i="4" s="1"/>
  <c r="BR39" i="4"/>
  <c r="DT39" i="4" s="1"/>
  <c r="BQ39" i="4"/>
  <c r="DS39" i="4" s="1"/>
  <c r="BP39" i="4"/>
  <c r="DQ39" i="4" s="1"/>
  <c r="BO39" i="4"/>
  <c r="DP39" i="4" s="1"/>
  <c r="BN39" i="4"/>
  <c r="DO39" i="4" s="1"/>
  <c r="BM39" i="4"/>
  <c r="DN39" i="4" s="1"/>
  <c r="BL39" i="4"/>
  <c r="DL39" i="4" s="1"/>
  <c r="BK39" i="4"/>
  <c r="DK39" i="4" s="1"/>
  <c r="BJ39" i="4"/>
  <c r="DJ39" i="4" s="1"/>
  <c r="BI39" i="4"/>
  <c r="DI39" i="4" s="1"/>
  <c r="BH39" i="4"/>
  <c r="DH39" i="4" s="1"/>
  <c r="BG39" i="4"/>
  <c r="DG39" i="4" s="1"/>
  <c r="BF39" i="4"/>
  <c r="DF39" i="4" s="1"/>
  <c r="BE39" i="4"/>
  <c r="DE39" i="4" s="1"/>
  <c r="BD39" i="4"/>
  <c r="DD39" i="4" s="1"/>
  <c r="BC39" i="4"/>
  <c r="DC39" i="4" s="1"/>
  <c r="BB39" i="4"/>
  <c r="DB39" i="4" s="1"/>
  <c r="BA39" i="4"/>
  <c r="DA39" i="4" s="1"/>
  <c r="AZ39" i="4"/>
  <c r="CZ39" i="4" s="1"/>
  <c r="AY39" i="4"/>
  <c r="CY39" i="4" s="1"/>
  <c r="AX39" i="4"/>
  <c r="CX39" i="4" s="1"/>
  <c r="AW39" i="4"/>
  <c r="CW39" i="4" s="1"/>
  <c r="AV39" i="4"/>
  <c r="CV39" i="4" s="1"/>
  <c r="AU39" i="4"/>
  <c r="CU39" i="4" s="1"/>
  <c r="AP39" i="4"/>
  <c r="AO39" i="4"/>
  <c r="AN39" i="4"/>
  <c r="AK39" i="4"/>
  <c r="AJ39" i="4"/>
  <c r="AI39" i="4"/>
  <c r="AH39" i="4"/>
  <c r="AG39" i="4"/>
  <c r="AD39" i="4"/>
  <c r="AC39" i="4"/>
  <c r="AB39" i="4"/>
  <c r="AA39" i="4"/>
  <c r="X39" i="4"/>
  <c r="W39" i="4"/>
  <c r="V39" i="4"/>
  <c r="S39" i="4"/>
  <c r="R39" i="4"/>
  <c r="Q39" i="4"/>
  <c r="N39" i="4"/>
  <c r="M39" i="4"/>
  <c r="L39" i="4"/>
  <c r="K39" i="4"/>
  <c r="J39" i="4"/>
  <c r="H39" i="4"/>
  <c r="G39" i="4"/>
  <c r="F39" i="4"/>
  <c r="E39" i="4"/>
  <c r="D39" i="4"/>
  <c r="C39" i="4"/>
  <c r="B39" i="4"/>
  <c r="CR37" i="4"/>
  <c r="CQ37" i="4"/>
  <c r="CP37" i="4"/>
  <c r="CO37" i="4"/>
  <c r="CN37" i="4"/>
  <c r="CM37" i="4"/>
  <c r="CL37" i="4"/>
  <c r="CK37" i="4"/>
  <c r="CJ37" i="4"/>
  <c r="CI37" i="4"/>
  <c r="CH37" i="4"/>
  <c r="EL37" i="4" s="1"/>
  <c r="CG37" i="4"/>
  <c r="EK37" i="4" s="1"/>
  <c r="CF37" i="4"/>
  <c r="EJ37" i="4" s="1"/>
  <c r="CE37" i="4"/>
  <c r="EI37" i="4" s="1"/>
  <c r="CD37" i="4"/>
  <c r="EG37" i="4" s="1"/>
  <c r="CC37" i="4"/>
  <c r="EF37" i="4" s="1"/>
  <c r="CB37" i="4"/>
  <c r="EE37" i="4" s="1"/>
  <c r="CA37" i="4"/>
  <c r="ED37" i="4" s="1"/>
  <c r="BZ37" i="4"/>
  <c r="EC37" i="4" s="1"/>
  <c r="BY37" i="4"/>
  <c r="EB37" i="4" s="1"/>
  <c r="BX37" i="4"/>
  <c r="EA37" i="4" s="1"/>
  <c r="BW37" i="4"/>
  <c r="DY37" i="4" s="1"/>
  <c r="BV37" i="4"/>
  <c r="DX37" i="4" s="1"/>
  <c r="BU37" i="4"/>
  <c r="DW37" i="4" s="1"/>
  <c r="BT37" i="4"/>
  <c r="DV37" i="4" s="1"/>
  <c r="BS37" i="4"/>
  <c r="DU37" i="4" s="1"/>
  <c r="BR37" i="4"/>
  <c r="DT37" i="4" s="1"/>
  <c r="BQ37" i="4"/>
  <c r="DS37" i="4" s="1"/>
  <c r="BP37" i="4"/>
  <c r="DQ37" i="4" s="1"/>
  <c r="BO37" i="4"/>
  <c r="DP37" i="4" s="1"/>
  <c r="BN37" i="4"/>
  <c r="DO37" i="4" s="1"/>
  <c r="BM37" i="4"/>
  <c r="DN37" i="4" s="1"/>
  <c r="BL37" i="4"/>
  <c r="DL37" i="4" s="1"/>
  <c r="BK37" i="4"/>
  <c r="DK37" i="4" s="1"/>
  <c r="BJ37" i="4"/>
  <c r="DJ37" i="4" s="1"/>
  <c r="BI37" i="4"/>
  <c r="DI37" i="4" s="1"/>
  <c r="BH37" i="4"/>
  <c r="DH37" i="4" s="1"/>
  <c r="BG37" i="4"/>
  <c r="DG37" i="4" s="1"/>
  <c r="BF37" i="4"/>
  <c r="DF37" i="4" s="1"/>
  <c r="BE37" i="4"/>
  <c r="DE37" i="4" s="1"/>
  <c r="BD37" i="4"/>
  <c r="DD37" i="4" s="1"/>
  <c r="BC37" i="4"/>
  <c r="DC37" i="4" s="1"/>
  <c r="BB37" i="4"/>
  <c r="DB37" i="4" s="1"/>
  <c r="BA37" i="4"/>
  <c r="DA37" i="4" s="1"/>
  <c r="AZ37" i="4"/>
  <c r="CZ37" i="4" s="1"/>
  <c r="AY37" i="4"/>
  <c r="CY37" i="4" s="1"/>
  <c r="AX37" i="4"/>
  <c r="CX37" i="4" s="1"/>
  <c r="AW37" i="4"/>
  <c r="CW37" i="4" s="1"/>
  <c r="AV37" i="4"/>
  <c r="CV37" i="4" s="1"/>
  <c r="AU37" i="4"/>
  <c r="CU37" i="4" s="1"/>
  <c r="AP37" i="4"/>
  <c r="AO37" i="4"/>
  <c r="AN37" i="4"/>
  <c r="AK37" i="4"/>
  <c r="AJ37" i="4"/>
  <c r="AI37" i="4"/>
  <c r="AH37" i="4"/>
  <c r="AG37" i="4"/>
  <c r="AD37" i="4"/>
  <c r="AC37" i="4"/>
  <c r="AB37" i="4"/>
  <c r="AA37" i="4"/>
  <c r="X37" i="4"/>
  <c r="W37" i="4"/>
  <c r="V37" i="4"/>
  <c r="S37" i="4"/>
  <c r="R37" i="4"/>
  <c r="Q37" i="4"/>
  <c r="N37" i="4"/>
  <c r="M37" i="4"/>
  <c r="L37" i="4"/>
  <c r="K37" i="4"/>
  <c r="J37" i="4"/>
  <c r="H37" i="4"/>
  <c r="G37" i="4"/>
  <c r="F37" i="4"/>
  <c r="E37" i="4"/>
  <c r="D37" i="4"/>
  <c r="C37" i="4"/>
  <c r="B37" i="4"/>
  <c r="CR36" i="4"/>
  <c r="CQ36" i="4"/>
  <c r="CP36" i="4"/>
  <c r="CO36" i="4"/>
  <c r="CN36" i="4"/>
  <c r="CM36" i="4"/>
  <c r="CL36" i="4"/>
  <c r="CK36" i="4"/>
  <c r="CJ36" i="4"/>
  <c r="CI36" i="4"/>
  <c r="CH36" i="4"/>
  <c r="EL36" i="4" s="1"/>
  <c r="CG36" i="4"/>
  <c r="EK36" i="4" s="1"/>
  <c r="CF36" i="4"/>
  <c r="EJ36" i="4" s="1"/>
  <c r="CE36" i="4"/>
  <c r="EI36" i="4" s="1"/>
  <c r="CD36" i="4"/>
  <c r="EG36" i="4" s="1"/>
  <c r="CC36" i="4"/>
  <c r="EF36" i="4" s="1"/>
  <c r="CB36" i="4"/>
  <c r="EE36" i="4" s="1"/>
  <c r="CA36" i="4"/>
  <c r="ED36" i="4" s="1"/>
  <c r="BZ36" i="4"/>
  <c r="EC36" i="4" s="1"/>
  <c r="BY36" i="4"/>
  <c r="EB36" i="4" s="1"/>
  <c r="BX36" i="4"/>
  <c r="EA36" i="4" s="1"/>
  <c r="BW36" i="4"/>
  <c r="DY36" i="4" s="1"/>
  <c r="BV36" i="4"/>
  <c r="DX36" i="4" s="1"/>
  <c r="BU36" i="4"/>
  <c r="DW36" i="4" s="1"/>
  <c r="BT36" i="4"/>
  <c r="DV36" i="4" s="1"/>
  <c r="BS36" i="4"/>
  <c r="DU36" i="4" s="1"/>
  <c r="BR36" i="4"/>
  <c r="DT36" i="4" s="1"/>
  <c r="BQ36" i="4"/>
  <c r="DS36" i="4" s="1"/>
  <c r="BP36" i="4"/>
  <c r="DQ36" i="4" s="1"/>
  <c r="BO36" i="4"/>
  <c r="DP36" i="4" s="1"/>
  <c r="BN36" i="4"/>
  <c r="DO36" i="4" s="1"/>
  <c r="BM36" i="4"/>
  <c r="DN36" i="4" s="1"/>
  <c r="BL36" i="4"/>
  <c r="DL36" i="4" s="1"/>
  <c r="BK36" i="4"/>
  <c r="DK36" i="4" s="1"/>
  <c r="BJ36" i="4"/>
  <c r="DJ36" i="4" s="1"/>
  <c r="BI36" i="4"/>
  <c r="DI36" i="4" s="1"/>
  <c r="BH36" i="4"/>
  <c r="DH36" i="4" s="1"/>
  <c r="BG36" i="4"/>
  <c r="DG36" i="4" s="1"/>
  <c r="BF36" i="4"/>
  <c r="DF36" i="4" s="1"/>
  <c r="BE36" i="4"/>
  <c r="DE36" i="4" s="1"/>
  <c r="BD36" i="4"/>
  <c r="DD36" i="4" s="1"/>
  <c r="BC36" i="4"/>
  <c r="DC36" i="4" s="1"/>
  <c r="BB36" i="4"/>
  <c r="DB36" i="4" s="1"/>
  <c r="BA36" i="4"/>
  <c r="DA36" i="4" s="1"/>
  <c r="AZ36" i="4"/>
  <c r="CZ36" i="4" s="1"/>
  <c r="AY36" i="4"/>
  <c r="CY36" i="4" s="1"/>
  <c r="AX36" i="4"/>
  <c r="CX36" i="4" s="1"/>
  <c r="AW36" i="4"/>
  <c r="CW36" i="4" s="1"/>
  <c r="AV36" i="4"/>
  <c r="CV36" i="4" s="1"/>
  <c r="AU36" i="4"/>
  <c r="CU36" i="4" s="1"/>
  <c r="AP36" i="4"/>
  <c r="AO36" i="4"/>
  <c r="AN36" i="4"/>
  <c r="AK36" i="4"/>
  <c r="AJ36" i="4"/>
  <c r="AI36" i="4"/>
  <c r="AH36" i="4"/>
  <c r="AG36" i="4"/>
  <c r="AD36" i="4"/>
  <c r="AC36" i="4"/>
  <c r="AB36" i="4"/>
  <c r="AA36" i="4"/>
  <c r="X36" i="4"/>
  <c r="W36" i="4"/>
  <c r="V36" i="4"/>
  <c r="S36" i="4"/>
  <c r="R36" i="4"/>
  <c r="Q36" i="4"/>
  <c r="N36" i="4"/>
  <c r="M36" i="4"/>
  <c r="L36" i="4"/>
  <c r="K36" i="4"/>
  <c r="J36" i="4"/>
  <c r="H36" i="4"/>
  <c r="G36" i="4"/>
  <c r="F36" i="4"/>
  <c r="E36" i="4"/>
  <c r="D36" i="4"/>
  <c r="C36" i="4"/>
  <c r="B36" i="4"/>
  <c r="CR35" i="4"/>
  <c r="CQ35" i="4"/>
  <c r="CP35" i="4"/>
  <c r="CO35" i="4"/>
  <c r="CN35" i="4"/>
  <c r="CM35" i="4"/>
  <c r="CL35" i="4"/>
  <c r="CK35" i="4"/>
  <c r="CJ35" i="4"/>
  <c r="CI35" i="4"/>
  <c r="CH35" i="4"/>
  <c r="EL35" i="4" s="1"/>
  <c r="CG35" i="4"/>
  <c r="EK35" i="4" s="1"/>
  <c r="CF35" i="4"/>
  <c r="EJ35" i="4" s="1"/>
  <c r="CE35" i="4"/>
  <c r="EI35" i="4" s="1"/>
  <c r="CD35" i="4"/>
  <c r="EG35" i="4" s="1"/>
  <c r="CC35" i="4"/>
  <c r="EF35" i="4" s="1"/>
  <c r="CB35" i="4"/>
  <c r="EE35" i="4" s="1"/>
  <c r="CA35" i="4"/>
  <c r="ED35" i="4" s="1"/>
  <c r="BZ35" i="4"/>
  <c r="EC35" i="4" s="1"/>
  <c r="BY35" i="4"/>
  <c r="EB35" i="4" s="1"/>
  <c r="BX35" i="4"/>
  <c r="EA35" i="4" s="1"/>
  <c r="BW35" i="4"/>
  <c r="DY35" i="4" s="1"/>
  <c r="BV35" i="4"/>
  <c r="DX35" i="4" s="1"/>
  <c r="BU35" i="4"/>
  <c r="DW35" i="4" s="1"/>
  <c r="BT35" i="4"/>
  <c r="DV35" i="4" s="1"/>
  <c r="BS35" i="4"/>
  <c r="DU35" i="4" s="1"/>
  <c r="BR35" i="4"/>
  <c r="DT35" i="4" s="1"/>
  <c r="BQ35" i="4"/>
  <c r="DS35" i="4" s="1"/>
  <c r="BP35" i="4"/>
  <c r="DQ35" i="4" s="1"/>
  <c r="BO35" i="4"/>
  <c r="DP35" i="4" s="1"/>
  <c r="BN35" i="4"/>
  <c r="DO35" i="4" s="1"/>
  <c r="BM35" i="4"/>
  <c r="DN35" i="4" s="1"/>
  <c r="BL35" i="4"/>
  <c r="DL35" i="4" s="1"/>
  <c r="BK35" i="4"/>
  <c r="DK35" i="4" s="1"/>
  <c r="BJ35" i="4"/>
  <c r="DJ35" i="4" s="1"/>
  <c r="BI35" i="4"/>
  <c r="DI35" i="4" s="1"/>
  <c r="BH35" i="4"/>
  <c r="DH35" i="4" s="1"/>
  <c r="BG35" i="4"/>
  <c r="DG35" i="4" s="1"/>
  <c r="BF35" i="4"/>
  <c r="DF35" i="4" s="1"/>
  <c r="BE35" i="4"/>
  <c r="DE35" i="4" s="1"/>
  <c r="BD35" i="4"/>
  <c r="DD35" i="4" s="1"/>
  <c r="BC35" i="4"/>
  <c r="DC35" i="4" s="1"/>
  <c r="BB35" i="4"/>
  <c r="DB35" i="4" s="1"/>
  <c r="BA35" i="4"/>
  <c r="DA35" i="4" s="1"/>
  <c r="AZ35" i="4"/>
  <c r="CZ35" i="4" s="1"/>
  <c r="AY35" i="4"/>
  <c r="CY35" i="4" s="1"/>
  <c r="AX35" i="4"/>
  <c r="CX35" i="4" s="1"/>
  <c r="AW35" i="4"/>
  <c r="CW35" i="4" s="1"/>
  <c r="AV35" i="4"/>
  <c r="CV35" i="4" s="1"/>
  <c r="AU35" i="4"/>
  <c r="CU35" i="4" s="1"/>
  <c r="AP35" i="4"/>
  <c r="AO35" i="4"/>
  <c r="AN35" i="4"/>
  <c r="AK35" i="4"/>
  <c r="AJ35" i="4"/>
  <c r="AI35" i="4"/>
  <c r="AH35" i="4"/>
  <c r="AG35" i="4"/>
  <c r="AD35" i="4"/>
  <c r="AC35" i="4"/>
  <c r="AB35" i="4"/>
  <c r="AA35" i="4"/>
  <c r="X35" i="4"/>
  <c r="W35" i="4"/>
  <c r="V35" i="4"/>
  <c r="S35" i="4"/>
  <c r="R35" i="4"/>
  <c r="Q35" i="4"/>
  <c r="N35" i="4"/>
  <c r="M35" i="4"/>
  <c r="L35" i="4"/>
  <c r="K35" i="4"/>
  <c r="J35" i="4"/>
  <c r="H35" i="4"/>
  <c r="G35" i="4"/>
  <c r="F35" i="4"/>
  <c r="E35" i="4"/>
  <c r="D35" i="4"/>
  <c r="C35" i="4"/>
  <c r="B35" i="4"/>
  <c r="CO26" i="4"/>
  <c r="CN26" i="4"/>
  <c r="CM26" i="4"/>
  <c r="CJ26" i="4"/>
  <c r="CI26" i="4"/>
  <c r="AP26" i="4"/>
  <c r="AO26" i="4"/>
  <c r="AN26" i="4"/>
  <c r="AK26" i="4"/>
  <c r="AJ26" i="4"/>
  <c r="AI26" i="4"/>
  <c r="AH26" i="4"/>
  <c r="AG26" i="4"/>
  <c r="AD26" i="4"/>
  <c r="AC26" i="4"/>
  <c r="AB26" i="4"/>
  <c r="AA26" i="4"/>
  <c r="X26" i="4"/>
  <c r="W26" i="4"/>
  <c r="V26" i="4"/>
  <c r="S26" i="4"/>
  <c r="R26" i="4"/>
  <c r="Q26" i="4"/>
  <c r="N26" i="4"/>
  <c r="M26" i="4"/>
  <c r="L26" i="4"/>
  <c r="K26" i="4"/>
  <c r="J26" i="4"/>
  <c r="H26" i="4"/>
  <c r="G26" i="4"/>
  <c r="F26" i="4"/>
  <c r="E26" i="4"/>
  <c r="D26" i="4"/>
  <c r="C26" i="4"/>
  <c r="B26" i="4"/>
  <c r="CS48" i="4"/>
  <c r="CR48" i="4"/>
  <c r="CQ48" i="4"/>
  <c r="CP48" i="4"/>
  <c r="CO48" i="4"/>
  <c r="CN48" i="4"/>
  <c r="CM48" i="4"/>
  <c r="CL48" i="4"/>
  <c r="CK48" i="4"/>
  <c r="CJ48" i="4"/>
  <c r="CI48" i="4"/>
  <c r="CH48" i="4"/>
  <c r="EL48" i="4" s="1"/>
  <c r="CG48" i="4"/>
  <c r="EK48" i="4" s="1"/>
  <c r="CF48" i="4"/>
  <c r="EJ48" i="4" s="1"/>
  <c r="CE48" i="4"/>
  <c r="EI48" i="4" s="1"/>
  <c r="CD48" i="4"/>
  <c r="EG48" i="4" s="1"/>
  <c r="CC48" i="4"/>
  <c r="EF48" i="4" s="1"/>
  <c r="CB48" i="4"/>
  <c r="EE48" i="4" s="1"/>
  <c r="CA48" i="4"/>
  <c r="ED48" i="4" s="1"/>
  <c r="BZ48" i="4"/>
  <c r="EC48" i="4" s="1"/>
  <c r="BY48" i="4"/>
  <c r="EB48" i="4" s="1"/>
  <c r="BX48" i="4"/>
  <c r="EA48" i="4" s="1"/>
  <c r="BW48" i="4"/>
  <c r="DY48" i="4" s="1"/>
  <c r="BV48" i="4"/>
  <c r="DX48" i="4" s="1"/>
  <c r="BU48" i="4"/>
  <c r="DW48" i="4" s="1"/>
  <c r="BT48" i="4"/>
  <c r="DV48" i="4" s="1"/>
  <c r="BS48" i="4"/>
  <c r="DU48" i="4" s="1"/>
  <c r="BR48" i="4"/>
  <c r="DT48" i="4" s="1"/>
  <c r="BQ48" i="4"/>
  <c r="DS48" i="4" s="1"/>
  <c r="BP48" i="4"/>
  <c r="DQ48" i="4" s="1"/>
  <c r="BO48" i="4"/>
  <c r="DP48" i="4" s="1"/>
  <c r="BN48" i="4"/>
  <c r="DO48" i="4" s="1"/>
  <c r="BM48" i="4"/>
  <c r="DN48" i="4" s="1"/>
  <c r="BL48" i="4"/>
  <c r="DL48" i="4" s="1"/>
  <c r="BK48" i="4"/>
  <c r="DK48" i="4" s="1"/>
  <c r="BJ48" i="4"/>
  <c r="DJ48" i="4" s="1"/>
  <c r="BI48" i="4"/>
  <c r="DI48" i="4" s="1"/>
  <c r="BH48" i="4"/>
  <c r="DH48" i="4" s="1"/>
  <c r="BG48" i="4"/>
  <c r="DG48" i="4" s="1"/>
  <c r="BF48" i="4"/>
  <c r="DF48" i="4" s="1"/>
  <c r="BE48" i="4"/>
  <c r="DE48" i="4" s="1"/>
  <c r="BD48" i="4"/>
  <c r="DD48" i="4" s="1"/>
  <c r="BC48" i="4"/>
  <c r="DC48" i="4" s="1"/>
  <c r="BB48" i="4"/>
  <c r="DB48" i="4" s="1"/>
  <c r="BA48" i="4"/>
  <c r="DA48" i="4" s="1"/>
  <c r="AZ48" i="4"/>
  <c r="CZ48" i="4" s="1"/>
  <c r="AY48" i="4"/>
  <c r="CY48" i="4" s="1"/>
  <c r="AX48" i="4"/>
  <c r="CX48" i="4" s="1"/>
  <c r="AW48" i="4"/>
  <c r="CW48" i="4" s="1"/>
  <c r="AV48" i="4"/>
  <c r="CV48" i="4" s="1"/>
  <c r="AU48" i="4"/>
  <c r="CU48" i="4" s="1"/>
  <c r="AP48" i="4"/>
  <c r="AO48" i="4"/>
  <c r="AN48" i="4"/>
  <c r="AK48" i="4"/>
  <c r="AJ48" i="4"/>
  <c r="AI48" i="4"/>
  <c r="AH48" i="4"/>
  <c r="AG48" i="4"/>
  <c r="AD48" i="4"/>
  <c r="AC48" i="4"/>
  <c r="AB48" i="4"/>
  <c r="AA48" i="4"/>
  <c r="X48" i="4"/>
  <c r="W48" i="4"/>
  <c r="V48" i="4"/>
  <c r="S48" i="4"/>
  <c r="R48" i="4"/>
  <c r="Q48" i="4"/>
  <c r="N48" i="4"/>
  <c r="M48" i="4"/>
  <c r="L48" i="4"/>
  <c r="K48" i="4"/>
  <c r="J48" i="4"/>
  <c r="H48" i="4"/>
  <c r="G48" i="4"/>
  <c r="F48" i="4"/>
  <c r="E48" i="4"/>
  <c r="D48" i="4"/>
  <c r="C48" i="4"/>
  <c r="B48" i="4"/>
  <c r="AP46" i="4"/>
  <c r="AO46" i="4"/>
  <c r="AN46" i="4"/>
  <c r="AK46" i="4"/>
  <c r="AJ46" i="4"/>
  <c r="AI46" i="4"/>
  <c r="AH46" i="4"/>
  <c r="AG46" i="4"/>
  <c r="AD46" i="4"/>
  <c r="AC46" i="4"/>
  <c r="AB46" i="4"/>
  <c r="AA46" i="4"/>
  <c r="X46" i="4"/>
  <c r="W46" i="4"/>
  <c r="V46" i="4"/>
  <c r="S46" i="4"/>
  <c r="R46" i="4"/>
  <c r="Q46" i="4"/>
  <c r="N46" i="4"/>
  <c r="M46" i="4"/>
  <c r="L46" i="4"/>
  <c r="K46" i="4"/>
  <c r="J46" i="4"/>
  <c r="H46" i="4"/>
  <c r="G46" i="4"/>
  <c r="F46" i="4"/>
  <c r="E46" i="4"/>
  <c r="D46" i="4"/>
  <c r="C46" i="4"/>
  <c r="B46" i="4"/>
  <c r="CS32" i="4"/>
  <c r="CR32" i="4"/>
  <c r="CQ32" i="4"/>
  <c r="CP32" i="4"/>
  <c r="CO32" i="4"/>
  <c r="CN32" i="4"/>
  <c r="CM32" i="4"/>
  <c r="CL32" i="4"/>
  <c r="CK32" i="4"/>
  <c r="CJ32" i="4"/>
  <c r="CI32" i="4"/>
  <c r="CH32" i="4"/>
  <c r="EL32" i="4" s="1"/>
  <c r="CG32" i="4"/>
  <c r="EK32" i="4" s="1"/>
  <c r="CF32" i="4"/>
  <c r="EJ32" i="4" s="1"/>
  <c r="CE32" i="4"/>
  <c r="EI32" i="4" s="1"/>
  <c r="CD32" i="4"/>
  <c r="EG32" i="4" s="1"/>
  <c r="CC32" i="4"/>
  <c r="EF32" i="4" s="1"/>
  <c r="CB32" i="4"/>
  <c r="EE32" i="4" s="1"/>
  <c r="CA32" i="4"/>
  <c r="ED32" i="4" s="1"/>
  <c r="BZ32" i="4"/>
  <c r="EC32" i="4" s="1"/>
  <c r="BY32" i="4"/>
  <c r="EB32" i="4" s="1"/>
  <c r="BX32" i="4"/>
  <c r="EA32" i="4" s="1"/>
  <c r="BW32" i="4"/>
  <c r="DY32" i="4" s="1"/>
  <c r="BV32" i="4"/>
  <c r="DX32" i="4" s="1"/>
  <c r="BU32" i="4"/>
  <c r="DW32" i="4" s="1"/>
  <c r="BT32" i="4"/>
  <c r="DV32" i="4" s="1"/>
  <c r="BS32" i="4"/>
  <c r="DU32" i="4" s="1"/>
  <c r="BR32" i="4"/>
  <c r="DT32" i="4" s="1"/>
  <c r="BQ32" i="4"/>
  <c r="DS32" i="4" s="1"/>
  <c r="BP32" i="4"/>
  <c r="DQ32" i="4" s="1"/>
  <c r="BO32" i="4"/>
  <c r="DP32" i="4" s="1"/>
  <c r="BN32" i="4"/>
  <c r="DO32" i="4" s="1"/>
  <c r="BM32" i="4"/>
  <c r="DN32" i="4" s="1"/>
  <c r="BL32" i="4"/>
  <c r="DL32" i="4" s="1"/>
  <c r="BK32" i="4"/>
  <c r="DK32" i="4" s="1"/>
  <c r="BJ32" i="4"/>
  <c r="DJ32" i="4" s="1"/>
  <c r="BI32" i="4"/>
  <c r="DI32" i="4" s="1"/>
  <c r="BH32" i="4"/>
  <c r="DH32" i="4" s="1"/>
  <c r="BG32" i="4"/>
  <c r="DG32" i="4" s="1"/>
  <c r="BF32" i="4"/>
  <c r="DF32" i="4" s="1"/>
  <c r="BE32" i="4"/>
  <c r="DE32" i="4" s="1"/>
  <c r="BD32" i="4"/>
  <c r="DD32" i="4" s="1"/>
  <c r="BC32" i="4"/>
  <c r="DC32" i="4" s="1"/>
  <c r="BB32" i="4"/>
  <c r="DB32" i="4" s="1"/>
  <c r="BA32" i="4"/>
  <c r="DA32" i="4" s="1"/>
  <c r="AZ32" i="4"/>
  <c r="CZ32" i="4" s="1"/>
  <c r="AY32" i="4"/>
  <c r="CY32" i="4" s="1"/>
  <c r="AX32" i="4"/>
  <c r="CX32" i="4" s="1"/>
  <c r="AW32" i="4"/>
  <c r="CW32" i="4" s="1"/>
  <c r="AV32" i="4"/>
  <c r="CV32" i="4" s="1"/>
  <c r="AU32" i="4"/>
  <c r="CU32" i="4" s="1"/>
  <c r="AP32" i="4"/>
  <c r="AO32" i="4"/>
  <c r="AN32" i="4"/>
  <c r="AK32" i="4"/>
  <c r="AJ32" i="4"/>
  <c r="AI32" i="4"/>
  <c r="AH32" i="4"/>
  <c r="AG32" i="4"/>
  <c r="AD32" i="4"/>
  <c r="AC32" i="4"/>
  <c r="AB32" i="4"/>
  <c r="AA32" i="4"/>
  <c r="X32" i="4"/>
  <c r="W32" i="4"/>
  <c r="V32" i="4"/>
  <c r="S32" i="4"/>
  <c r="R32" i="4"/>
  <c r="Q32" i="4"/>
  <c r="N32" i="4"/>
  <c r="M32" i="4"/>
  <c r="L32" i="4"/>
  <c r="K32" i="4"/>
  <c r="J32" i="4"/>
  <c r="H32" i="4"/>
  <c r="G32" i="4"/>
  <c r="F32" i="4"/>
  <c r="E32" i="4"/>
  <c r="D32" i="4"/>
  <c r="C32" i="4"/>
  <c r="B32" i="4"/>
  <c r="CS31" i="4"/>
  <c r="CO31" i="4"/>
  <c r="CN31" i="4"/>
  <c r="CM31" i="4"/>
  <c r="CL31" i="4"/>
  <c r="CK31" i="4"/>
  <c r="CJ31" i="4"/>
  <c r="CI31" i="4"/>
  <c r="CH31" i="4"/>
  <c r="EL31" i="4" s="1"/>
  <c r="CG31" i="4"/>
  <c r="EK31" i="4" s="1"/>
  <c r="CF31" i="4"/>
  <c r="EJ31" i="4" s="1"/>
  <c r="CE31" i="4"/>
  <c r="EI31" i="4" s="1"/>
  <c r="CD31" i="4"/>
  <c r="EG31" i="4" s="1"/>
  <c r="CC31" i="4"/>
  <c r="EF31" i="4" s="1"/>
  <c r="CB31" i="4"/>
  <c r="EE31" i="4" s="1"/>
  <c r="CA31" i="4"/>
  <c r="ED31" i="4" s="1"/>
  <c r="BZ31" i="4"/>
  <c r="EC31" i="4" s="1"/>
  <c r="BY31" i="4"/>
  <c r="EB31" i="4" s="1"/>
  <c r="BX31" i="4"/>
  <c r="EA31" i="4" s="1"/>
  <c r="BW31" i="4"/>
  <c r="DY31" i="4" s="1"/>
  <c r="BV31" i="4"/>
  <c r="DX31" i="4" s="1"/>
  <c r="BU31" i="4"/>
  <c r="DW31" i="4" s="1"/>
  <c r="BT31" i="4"/>
  <c r="DV31" i="4" s="1"/>
  <c r="BS31" i="4"/>
  <c r="DU31" i="4" s="1"/>
  <c r="BR31" i="4"/>
  <c r="DT31" i="4" s="1"/>
  <c r="BQ31" i="4"/>
  <c r="DS31" i="4" s="1"/>
  <c r="BP31" i="4"/>
  <c r="DQ31" i="4" s="1"/>
  <c r="BO31" i="4"/>
  <c r="DP31" i="4" s="1"/>
  <c r="BN31" i="4"/>
  <c r="DO31" i="4" s="1"/>
  <c r="BM31" i="4"/>
  <c r="DN31" i="4" s="1"/>
  <c r="BL31" i="4"/>
  <c r="DL31" i="4" s="1"/>
  <c r="BK31" i="4"/>
  <c r="DK31" i="4" s="1"/>
  <c r="BJ31" i="4"/>
  <c r="DJ31" i="4" s="1"/>
  <c r="BI31" i="4"/>
  <c r="DI31" i="4" s="1"/>
  <c r="BH31" i="4"/>
  <c r="DH31" i="4" s="1"/>
  <c r="BG31" i="4"/>
  <c r="DG31" i="4" s="1"/>
  <c r="BF31" i="4"/>
  <c r="DF31" i="4" s="1"/>
  <c r="BE31" i="4"/>
  <c r="DE31" i="4" s="1"/>
  <c r="BD31" i="4"/>
  <c r="DD31" i="4" s="1"/>
  <c r="BC31" i="4"/>
  <c r="DC31" i="4" s="1"/>
  <c r="BB31" i="4"/>
  <c r="DB31" i="4" s="1"/>
  <c r="BA31" i="4"/>
  <c r="DA31" i="4" s="1"/>
  <c r="AZ31" i="4"/>
  <c r="CZ31" i="4" s="1"/>
  <c r="AY31" i="4"/>
  <c r="CY31" i="4" s="1"/>
  <c r="AX31" i="4"/>
  <c r="CX31" i="4" s="1"/>
  <c r="AW31" i="4"/>
  <c r="CW31" i="4" s="1"/>
  <c r="AV31" i="4"/>
  <c r="CV31" i="4" s="1"/>
  <c r="AU31" i="4"/>
  <c r="CU31" i="4" s="1"/>
  <c r="AP31" i="4"/>
  <c r="AO31" i="4"/>
  <c r="AN31" i="4"/>
  <c r="AK31" i="4"/>
  <c r="AJ31" i="4"/>
  <c r="AI31" i="4"/>
  <c r="AH31" i="4"/>
  <c r="AG31" i="4"/>
  <c r="AD31" i="4"/>
  <c r="AC31" i="4"/>
  <c r="AB31" i="4"/>
  <c r="AA31" i="4"/>
  <c r="X31" i="4"/>
  <c r="W31" i="4"/>
  <c r="V31" i="4"/>
  <c r="S31" i="4"/>
  <c r="R31" i="4"/>
  <c r="Q31" i="4"/>
  <c r="N31" i="4"/>
  <c r="M31" i="4"/>
  <c r="L31" i="4"/>
  <c r="K31" i="4"/>
  <c r="J31" i="4"/>
  <c r="H31" i="4"/>
  <c r="G31" i="4"/>
  <c r="F31" i="4"/>
  <c r="E31" i="4"/>
  <c r="D31" i="4"/>
  <c r="C31" i="4"/>
  <c r="B31" i="4"/>
  <c r="CS28" i="4"/>
  <c r="CR28" i="4"/>
  <c r="CQ28" i="4"/>
  <c r="CP28" i="4"/>
  <c r="CO28" i="4"/>
  <c r="CN28" i="4"/>
  <c r="CM28" i="4"/>
  <c r="CL28" i="4"/>
  <c r="CK28" i="4"/>
  <c r="CJ28" i="4"/>
  <c r="CI28" i="4"/>
  <c r="CH28" i="4"/>
  <c r="EL28" i="4" s="1"/>
  <c r="CG28" i="4"/>
  <c r="EK28" i="4" s="1"/>
  <c r="CF28" i="4"/>
  <c r="EJ28" i="4" s="1"/>
  <c r="CE28" i="4"/>
  <c r="EI28" i="4" s="1"/>
  <c r="CD28" i="4"/>
  <c r="EG28" i="4" s="1"/>
  <c r="CC28" i="4"/>
  <c r="EF28" i="4" s="1"/>
  <c r="CB28" i="4"/>
  <c r="EE28" i="4" s="1"/>
  <c r="CA28" i="4"/>
  <c r="ED28" i="4" s="1"/>
  <c r="BZ28" i="4"/>
  <c r="EC28" i="4" s="1"/>
  <c r="BY28" i="4"/>
  <c r="EB28" i="4" s="1"/>
  <c r="BX28" i="4"/>
  <c r="EA28" i="4" s="1"/>
  <c r="BW28" i="4"/>
  <c r="DY28" i="4" s="1"/>
  <c r="BV28" i="4"/>
  <c r="DX28" i="4" s="1"/>
  <c r="BU28" i="4"/>
  <c r="DW28" i="4" s="1"/>
  <c r="BT28" i="4"/>
  <c r="DV28" i="4" s="1"/>
  <c r="BS28" i="4"/>
  <c r="DU28" i="4" s="1"/>
  <c r="BR28" i="4"/>
  <c r="DT28" i="4" s="1"/>
  <c r="BQ28" i="4"/>
  <c r="DS28" i="4" s="1"/>
  <c r="BP28" i="4"/>
  <c r="DQ28" i="4" s="1"/>
  <c r="BO28" i="4"/>
  <c r="DP28" i="4" s="1"/>
  <c r="BN28" i="4"/>
  <c r="DO28" i="4" s="1"/>
  <c r="BM28" i="4"/>
  <c r="DN28" i="4" s="1"/>
  <c r="BL28" i="4"/>
  <c r="DL28" i="4" s="1"/>
  <c r="BK28" i="4"/>
  <c r="DK28" i="4" s="1"/>
  <c r="BJ28" i="4"/>
  <c r="DJ28" i="4" s="1"/>
  <c r="BI28" i="4"/>
  <c r="DI28" i="4" s="1"/>
  <c r="BH28" i="4"/>
  <c r="DH28" i="4" s="1"/>
  <c r="BG28" i="4"/>
  <c r="DG28" i="4" s="1"/>
  <c r="BF28" i="4"/>
  <c r="DF28" i="4" s="1"/>
  <c r="BE28" i="4"/>
  <c r="DE28" i="4" s="1"/>
  <c r="BD28" i="4"/>
  <c r="DD28" i="4" s="1"/>
  <c r="BC28" i="4"/>
  <c r="DC28" i="4" s="1"/>
  <c r="BB28" i="4"/>
  <c r="DB28" i="4" s="1"/>
  <c r="BA28" i="4"/>
  <c r="DA28" i="4" s="1"/>
  <c r="AZ28" i="4"/>
  <c r="CZ28" i="4" s="1"/>
  <c r="AY28" i="4"/>
  <c r="CY28" i="4" s="1"/>
  <c r="AX28" i="4"/>
  <c r="CX28" i="4" s="1"/>
  <c r="AW28" i="4"/>
  <c r="CW28" i="4" s="1"/>
  <c r="AV28" i="4"/>
  <c r="CV28" i="4" s="1"/>
  <c r="AU28" i="4"/>
  <c r="CU28" i="4" s="1"/>
  <c r="AP28" i="4"/>
  <c r="AO28" i="4"/>
  <c r="AN28" i="4"/>
  <c r="AK28" i="4"/>
  <c r="AJ28" i="4"/>
  <c r="AI28" i="4"/>
  <c r="AH28" i="4"/>
  <c r="AG28" i="4"/>
  <c r="AD28" i="4"/>
  <c r="AC28" i="4"/>
  <c r="AB28" i="4"/>
  <c r="AA28" i="4"/>
  <c r="X28" i="4"/>
  <c r="W28" i="4"/>
  <c r="V28" i="4"/>
  <c r="S28" i="4"/>
  <c r="R28" i="4"/>
  <c r="Q28" i="4"/>
  <c r="N28" i="4"/>
  <c r="M28" i="4"/>
  <c r="L28" i="4"/>
  <c r="K28" i="4"/>
  <c r="J28" i="4"/>
  <c r="H28" i="4"/>
  <c r="G28" i="4"/>
  <c r="F28" i="4"/>
  <c r="E28" i="4"/>
  <c r="D28" i="4"/>
  <c r="C28" i="4"/>
  <c r="B28" i="4"/>
  <c r="CO27" i="4"/>
  <c r="CN27" i="4"/>
  <c r="CM27" i="4"/>
  <c r="CL27" i="4"/>
  <c r="CK27" i="4"/>
  <c r="CJ27" i="4"/>
  <c r="CI27" i="4"/>
  <c r="CH27" i="4"/>
  <c r="EL27" i="4" s="1"/>
  <c r="CG27" i="4"/>
  <c r="EK27" i="4" s="1"/>
  <c r="CF27" i="4"/>
  <c r="EJ27" i="4" s="1"/>
  <c r="CE27" i="4"/>
  <c r="EI27" i="4" s="1"/>
  <c r="CD27" i="4"/>
  <c r="EG27" i="4" s="1"/>
  <c r="CC27" i="4"/>
  <c r="EF27" i="4" s="1"/>
  <c r="CB27" i="4"/>
  <c r="EE27" i="4" s="1"/>
  <c r="CA27" i="4"/>
  <c r="ED27" i="4" s="1"/>
  <c r="BZ27" i="4"/>
  <c r="EC27" i="4" s="1"/>
  <c r="BY27" i="4"/>
  <c r="EB27" i="4" s="1"/>
  <c r="BX27" i="4"/>
  <c r="EA27" i="4" s="1"/>
  <c r="BW27" i="4"/>
  <c r="DY27" i="4" s="1"/>
  <c r="BV27" i="4"/>
  <c r="DX27" i="4" s="1"/>
  <c r="BU27" i="4"/>
  <c r="DW27" i="4" s="1"/>
  <c r="BT27" i="4"/>
  <c r="DV27" i="4" s="1"/>
  <c r="BS27" i="4"/>
  <c r="DU27" i="4" s="1"/>
  <c r="BR27" i="4"/>
  <c r="DT27" i="4" s="1"/>
  <c r="BQ27" i="4"/>
  <c r="DS27" i="4" s="1"/>
  <c r="BP27" i="4"/>
  <c r="DQ27" i="4" s="1"/>
  <c r="BO27" i="4"/>
  <c r="DP27" i="4" s="1"/>
  <c r="BN27" i="4"/>
  <c r="DO27" i="4" s="1"/>
  <c r="BM27" i="4"/>
  <c r="DN27" i="4" s="1"/>
  <c r="BL27" i="4"/>
  <c r="DL27" i="4" s="1"/>
  <c r="BK27" i="4"/>
  <c r="DK27" i="4" s="1"/>
  <c r="BJ27" i="4"/>
  <c r="DJ27" i="4" s="1"/>
  <c r="BI27" i="4"/>
  <c r="DI27" i="4" s="1"/>
  <c r="BH27" i="4"/>
  <c r="DH27" i="4" s="1"/>
  <c r="BG27" i="4"/>
  <c r="DG27" i="4" s="1"/>
  <c r="BF27" i="4"/>
  <c r="DF27" i="4" s="1"/>
  <c r="BE27" i="4"/>
  <c r="DE27" i="4" s="1"/>
  <c r="BD27" i="4"/>
  <c r="DD27" i="4" s="1"/>
  <c r="BC27" i="4"/>
  <c r="DC27" i="4" s="1"/>
  <c r="BB27" i="4"/>
  <c r="DB27" i="4" s="1"/>
  <c r="BA27" i="4"/>
  <c r="DA27" i="4" s="1"/>
  <c r="AZ27" i="4"/>
  <c r="CZ27" i="4" s="1"/>
  <c r="AY27" i="4"/>
  <c r="CY27" i="4" s="1"/>
  <c r="AX27" i="4"/>
  <c r="CX27" i="4" s="1"/>
  <c r="AW27" i="4"/>
  <c r="CW27" i="4" s="1"/>
  <c r="AV27" i="4"/>
  <c r="CV27" i="4" s="1"/>
  <c r="AU27" i="4"/>
  <c r="CU27" i="4" s="1"/>
  <c r="AP27" i="4"/>
  <c r="AO27" i="4"/>
  <c r="AN27" i="4"/>
  <c r="AK27" i="4"/>
  <c r="AJ27" i="4"/>
  <c r="AI27" i="4"/>
  <c r="AH27" i="4"/>
  <c r="AG27" i="4"/>
  <c r="AD27" i="4"/>
  <c r="AC27" i="4"/>
  <c r="AB27" i="4"/>
  <c r="AA27" i="4"/>
  <c r="X27" i="4"/>
  <c r="W27" i="4"/>
  <c r="V27" i="4"/>
  <c r="S27" i="4"/>
  <c r="R27" i="4"/>
  <c r="Q27" i="4"/>
  <c r="N27" i="4"/>
  <c r="M27" i="4"/>
  <c r="L27" i="4"/>
  <c r="K27" i="4"/>
  <c r="J27" i="4"/>
  <c r="H27" i="4"/>
  <c r="G27" i="4"/>
  <c r="F27" i="4"/>
  <c r="E27" i="4"/>
  <c r="D27" i="4"/>
  <c r="C27" i="4"/>
  <c r="B27" i="4"/>
  <c r="CS25" i="4"/>
  <c r="CR25" i="4"/>
  <c r="CQ25" i="4"/>
  <c r="CP25" i="4"/>
  <c r="CO25" i="4"/>
  <c r="CN25" i="4"/>
  <c r="CM25" i="4"/>
  <c r="CL25" i="4"/>
  <c r="CK25" i="4"/>
  <c r="CJ25" i="4"/>
  <c r="CI25" i="4"/>
  <c r="CH25" i="4"/>
  <c r="EL25" i="4" s="1"/>
  <c r="CG25" i="4"/>
  <c r="EK25" i="4" s="1"/>
  <c r="CF25" i="4"/>
  <c r="EJ25" i="4" s="1"/>
  <c r="CE25" i="4"/>
  <c r="EI25" i="4" s="1"/>
  <c r="CD25" i="4"/>
  <c r="EG25" i="4" s="1"/>
  <c r="CC25" i="4"/>
  <c r="EF25" i="4" s="1"/>
  <c r="CB25" i="4"/>
  <c r="EE25" i="4" s="1"/>
  <c r="CA25" i="4"/>
  <c r="ED25" i="4" s="1"/>
  <c r="BZ25" i="4"/>
  <c r="EC25" i="4" s="1"/>
  <c r="BY25" i="4"/>
  <c r="EB25" i="4" s="1"/>
  <c r="BX25" i="4"/>
  <c r="EA25" i="4" s="1"/>
  <c r="BW25" i="4"/>
  <c r="DY25" i="4" s="1"/>
  <c r="BV25" i="4"/>
  <c r="DX25" i="4" s="1"/>
  <c r="BU25" i="4"/>
  <c r="DW25" i="4" s="1"/>
  <c r="BT25" i="4"/>
  <c r="DV25" i="4" s="1"/>
  <c r="BS25" i="4"/>
  <c r="DU25" i="4" s="1"/>
  <c r="BR25" i="4"/>
  <c r="DT25" i="4" s="1"/>
  <c r="BQ25" i="4"/>
  <c r="DS25" i="4" s="1"/>
  <c r="BP25" i="4"/>
  <c r="DQ25" i="4" s="1"/>
  <c r="BO25" i="4"/>
  <c r="DP25" i="4" s="1"/>
  <c r="BN25" i="4"/>
  <c r="DO25" i="4" s="1"/>
  <c r="BM25" i="4"/>
  <c r="DN25" i="4" s="1"/>
  <c r="BL25" i="4"/>
  <c r="DL25" i="4" s="1"/>
  <c r="BK25" i="4"/>
  <c r="DK25" i="4" s="1"/>
  <c r="BJ25" i="4"/>
  <c r="DJ25" i="4" s="1"/>
  <c r="BI25" i="4"/>
  <c r="DI25" i="4" s="1"/>
  <c r="BH25" i="4"/>
  <c r="DH25" i="4" s="1"/>
  <c r="BG25" i="4"/>
  <c r="DG25" i="4" s="1"/>
  <c r="BF25" i="4"/>
  <c r="DF25" i="4" s="1"/>
  <c r="BE25" i="4"/>
  <c r="DE25" i="4" s="1"/>
  <c r="BD25" i="4"/>
  <c r="DD25" i="4" s="1"/>
  <c r="BC25" i="4"/>
  <c r="DC25" i="4" s="1"/>
  <c r="BB25" i="4"/>
  <c r="DB25" i="4" s="1"/>
  <c r="BA25" i="4"/>
  <c r="DA25" i="4" s="1"/>
  <c r="AZ25" i="4"/>
  <c r="CZ25" i="4" s="1"/>
  <c r="AY25" i="4"/>
  <c r="CY25" i="4" s="1"/>
  <c r="AX25" i="4"/>
  <c r="CX25" i="4" s="1"/>
  <c r="AW25" i="4"/>
  <c r="CW25" i="4" s="1"/>
  <c r="AV25" i="4"/>
  <c r="CV25" i="4" s="1"/>
  <c r="AU25" i="4"/>
  <c r="CU25" i="4" s="1"/>
  <c r="AP25" i="4"/>
  <c r="AO25" i="4"/>
  <c r="AN25" i="4"/>
  <c r="AK25" i="4"/>
  <c r="AJ25" i="4"/>
  <c r="AI25" i="4"/>
  <c r="AH25" i="4"/>
  <c r="AG25" i="4"/>
  <c r="AD25" i="4"/>
  <c r="AC25" i="4"/>
  <c r="AB25" i="4"/>
  <c r="AA25" i="4"/>
  <c r="X25" i="4"/>
  <c r="W25" i="4"/>
  <c r="V25" i="4"/>
  <c r="S25" i="4"/>
  <c r="R25" i="4"/>
  <c r="Q25" i="4"/>
  <c r="N25" i="4"/>
  <c r="M25" i="4"/>
  <c r="L25" i="4"/>
  <c r="K25" i="4"/>
  <c r="J25" i="4"/>
  <c r="H25" i="4"/>
  <c r="G25" i="4"/>
  <c r="F25" i="4"/>
  <c r="E25" i="4"/>
  <c r="D25" i="4"/>
  <c r="C25" i="4"/>
  <c r="B25" i="4"/>
  <c r="CS19" i="4"/>
  <c r="CR19" i="4"/>
  <c r="CQ19" i="4"/>
  <c r="CP19" i="4"/>
  <c r="CO19" i="4"/>
  <c r="CN19" i="4"/>
  <c r="CM19" i="4"/>
  <c r="CL19" i="4"/>
  <c r="CK19" i="4"/>
  <c r="CJ19" i="4"/>
  <c r="CI19" i="4"/>
  <c r="CH19" i="4"/>
  <c r="EL19" i="4" s="1"/>
  <c r="CG19" i="4"/>
  <c r="EK19" i="4" s="1"/>
  <c r="CF19" i="4"/>
  <c r="EJ19" i="4" s="1"/>
  <c r="CE19" i="4"/>
  <c r="EI19" i="4" s="1"/>
  <c r="CD19" i="4"/>
  <c r="EG19" i="4" s="1"/>
  <c r="CC19" i="4"/>
  <c r="EF19" i="4" s="1"/>
  <c r="CB19" i="4"/>
  <c r="EE19" i="4" s="1"/>
  <c r="CA19" i="4"/>
  <c r="ED19" i="4" s="1"/>
  <c r="BZ19" i="4"/>
  <c r="EC19" i="4" s="1"/>
  <c r="BY19" i="4"/>
  <c r="EB19" i="4" s="1"/>
  <c r="BX19" i="4"/>
  <c r="EA19" i="4" s="1"/>
  <c r="BW19" i="4"/>
  <c r="DY19" i="4" s="1"/>
  <c r="BV19" i="4"/>
  <c r="DX19" i="4" s="1"/>
  <c r="BU19" i="4"/>
  <c r="DW19" i="4" s="1"/>
  <c r="BT19" i="4"/>
  <c r="DV19" i="4" s="1"/>
  <c r="BS19" i="4"/>
  <c r="DU19" i="4" s="1"/>
  <c r="BR19" i="4"/>
  <c r="DT19" i="4" s="1"/>
  <c r="BQ19" i="4"/>
  <c r="DS19" i="4" s="1"/>
  <c r="BP19" i="4"/>
  <c r="DQ19" i="4" s="1"/>
  <c r="BO19" i="4"/>
  <c r="DP19" i="4" s="1"/>
  <c r="BN19" i="4"/>
  <c r="DO19" i="4" s="1"/>
  <c r="BM19" i="4"/>
  <c r="DN19" i="4" s="1"/>
  <c r="BL19" i="4"/>
  <c r="DL19" i="4" s="1"/>
  <c r="BK19" i="4"/>
  <c r="DK19" i="4" s="1"/>
  <c r="BJ19" i="4"/>
  <c r="DJ19" i="4" s="1"/>
  <c r="BI19" i="4"/>
  <c r="DI19" i="4" s="1"/>
  <c r="BH19" i="4"/>
  <c r="DH19" i="4" s="1"/>
  <c r="BG19" i="4"/>
  <c r="DG19" i="4" s="1"/>
  <c r="BF19" i="4"/>
  <c r="DF19" i="4" s="1"/>
  <c r="BE19" i="4"/>
  <c r="DE19" i="4" s="1"/>
  <c r="BD19" i="4"/>
  <c r="DD19" i="4" s="1"/>
  <c r="BC19" i="4"/>
  <c r="DC19" i="4" s="1"/>
  <c r="BB19" i="4"/>
  <c r="DB19" i="4" s="1"/>
  <c r="BA19" i="4"/>
  <c r="DA19" i="4" s="1"/>
  <c r="AZ19" i="4"/>
  <c r="CZ19" i="4" s="1"/>
  <c r="AY19" i="4"/>
  <c r="CY19" i="4" s="1"/>
  <c r="AX19" i="4"/>
  <c r="CX19" i="4" s="1"/>
  <c r="AW19" i="4"/>
  <c r="CW19" i="4" s="1"/>
  <c r="AV19" i="4"/>
  <c r="CV19" i="4" s="1"/>
  <c r="AU19" i="4"/>
  <c r="CU19" i="4" s="1"/>
  <c r="AP19" i="4"/>
  <c r="AO19" i="4"/>
  <c r="AN19" i="4"/>
  <c r="AK19" i="4"/>
  <c r="AJ19" i="4"/>
  <c r="AI19" i="4"/>
  <c r="AH19" i="4"/>
  <c r="AG19" i="4"/>
  <c r="AD19" i="4"/>
  <c r="AC19" i="4"/>
  <c r="AB19" i="4"/>
  <c r="AA19" i="4"/>
  <c r="X19" i="4"/>
  <c r="W19" i="4"/>
  <c r="V19" i="4"/>
  <c r="S19" i="4"/>
  <c r="R19" i="4"/>
  <c r="Q19" i="4"/>
  <c r="N19" i="4"/>
  <c r="M19" i="4"/>
  <c r="L19" i="4"/>
  <c r="K19" i="4"/>
  <c r="J19" i="4"/>
  <c r="H19" i="4"/>
  <c r="G19" i="4"/>
  <c r="F19" i="4"/>
  <c r="E19" i="4"/>
  <c r="D19" i="4"/>
  <c r="C19" i="4"/>
  <c r="B19" i="4"/>
  <c r="CR15" i="4"/>
  <c r="CQ15" i="4"/>
  <c r="CP15" i="4"/>
  <c r="CO15" i="4"/>
  <c r="CN15" i="4"/>
  <c r="CM15" i="4"/>
  <c r="CL15" i="4"/>
  <c r="CK15" i="4"/>
  <c r="CJ15" i="4"/>
  <c r="CI15" i="4"/>
  <c r="CH15" i="4"/>
  <c r="EL15" i="4" s="1"/>
  <c r="CG15" i="4"/>
  <c r="EK15" i="4" s="1"/>
  <c r="CF15" i="4"/>
  <c r="EJ15" i="4" s="1"/>
  <c r="CE15" i="4"/>
  <c r="EI15" i="4" s="1"/>
  <c r="CD15" i="4"/>
  <c r="EG15" i="4" s="1"/>
  <c r="CC15" i="4"/>
  <c r="EF15" i="4" s="1"/>
  <c r="CB15" i="4"/>
  <c r="EE15" i="4" s="1"/>
  <c r="CA15" i="4"/>
  <c r="ED15" i="4" s="1"/>
  <c r="BZ15" i="4"/>
  <c r="EC15" i="4" s="1"/>
  <c r="BY15" i="4"/>
  <c r="EB15" i="4" s="1"/>
  <c r="BX15" i="4"/>
  <c r="EA15" i="4" s="1"/>
  <c r="BW15" i="4"/>
  <c r="DY15" i="4" s="1"/>
  <c r="BV15" i="4"/>
  <c r="DX15" i="4" s="1"/>
  <c r="BU15" i="4"/>
  <c r="DW15" i="4" s="1"/>
  <c r="BT15" i="4"/>
  <c r="DV15" i="4" s="1"/>
  <c r="BS15" i="4"/>
  <c r="DU15" i="4" s="1"/>
  <c r="BR15" i="4"/>
  <c r="DT15" i="4" s="1"/>
  <c r="BQ15" i="4"/>
  <c r="DS15" i="4" s="1"/>
  <c r="BP15" i="4"/>
  <c r="DQ15" i="4" s="1"/>
  <c r="BO15" i="4"/>
  <c r="DP15" i="4" s="1"/>
  <c r="BN15" i="4"/>
  <c r="DO15" i="4" s="1"/>
  <c r="BM15" i="4"/>
  <c r="DN15" i="4" s="1"/>
  <c r="BL15" i="4"/>
  <c r="DL15" i="4" s="1"/>
  <c r="BK15" i="4"/>
  <c r="DK15" i="4" s="1"/>
  <c r="BJ15" i="4"/>
  <c r="DJ15" i="4" s="1"/>
  <c r="BI15" i="4"/>
  <c r="DI15" i="4" s="1"/>
  <c r="BH15" i="4"/>
  <c r="DH15" i="4" s="1"/>
  <c r="BG15" i="4"/>
  <c r="DG15" i="4" s="1"/>
  <c r="BF15" i="4"/>
  <c r="DF15" i="4" s="1"/>
  <c r="BE15" i="4"/>
  <c r="DE15" i="4" s="1"/>
  <c r="BD15" i="4"/>
  <c r="DD15" i="4" s="1"/>
  <c r="BC15" i="4"/>
  <c r="DC15" i="4" s="1"/>
  <c r="BB15" i="4"/>
  <c r="DB15" i="4" s="1"/>
  <c r="BA15" i="4"/>
  <c r="DA15" i="4" s="1"/>
  <c r="AZ15" i="4"/>
  <c r="CZ15" i="4" s="1"/>
  <c r="AY15" i="4"/>
  <c r="CY15" i="4" s="1"/>
  <c r="AX15" i="4"/>
  <c r="CX15" i="4" s="1"/>
  <c r="AW15" i="4"/>
  <c r="CW15" i="4" s="1"/>
  <c r="AV15" i="4"/>
  <c r="CV15" i="4" s="1"/>
  <c r="AU15" i="4"/>
  <c r="CU15" i="4" s="1"/>
  <c r="AP15" i="4"/>
  <c r="AO15" i="4"/>
  <c r="AN15" i="4"/>
  <c r="AK15" i="4"/>
  <c r="AJ15" i="4"/>
  <c r="AI15" i="4"/>
  <c r="AH15" i="4"/>
  <c r="AG15" i="4"/>
  <c r="AD15" i="4"/>
  <c r="AC15" i="4"/>
  <c r="AB15" i="4"/>
  <c r="AA15" i="4"/>
  <c r="X15" i="4"/>
  <c r="W15" i="4"/>
  <c r="V15" i="4"/>
  <c r="S15" i="4"/>
  <c r="R15" i="4"/>
  <c r="Q15" i="4"/>
  <c r="N15" i="4"/>
  <c r="M15" i="4"/>
  <c r="L15" i="4"/>
  <c r="K15" i="4"/>
  <c r="J15" i="4"/>
  <c r="H15" i="4"/>
  <c r="G15" i="4"/>
  <c r="F15" i="4"/>
  <c r="E15" i="4"/>
  <c r="D15" i="4"/>
  <c r="C15" i="4"/>
  <c r="B15" i="4"/>
  <c r="CR13" i="4"/>
  <c r="CQ13" i="4"/>
  <c r="CP13" i="4"/>
  <c r="CO13" i="4"/>
  <c r="CN13" i="4"/>
  <c r="CM13" i="4"/>
  <c r="CL13" i="4"/>
  <c r="CK13" i="4"/>
  <c r="CJ13" i="4"/>
  <c r="CI13" i="4"/>
  <c r="CH13" i="4"/>
  <c r="EL13" i="4" s="1"/>
  <c r="CG13" i="4"/>
  <c r="EK13" i="4" s="1"/>
  <c r="CF13" i="4"/>
  <c r="EJ13" i="4" s="1"/>
  <c r="CE13" i="4"/>
  <c r="EI13" i="4" s="1"/>
  <c r="CD13" i="4"/>
  <c r="EG13" i="4" s="1"/>
  <c r="CC13" i="4"/>
  <c r="EF13" i="4" s="1"/>
  <c r="CB13" i="4"/>
  <c r="EE13" i="4" s="1"/>
  <c r="CA13" i="4"/>
  <c r="ED13" i="4" s="1"/>
  <c r="BZ13" i="4"/>
  <c r="EC13" i="4" s="1"/>
  <c r="BY13" i="4"/>
  <c r="EB13" i="4" s="1"/>
  <c r="BX13" i="4"/>
  <c r="EA13" i="4" s="1"/>
  <c r="BW13" i="4"/>
  <c r="DY13" i="4" s="1"/>
  <c r="BV13" i="4"/>
  <c r="DX13" i="4" s="1"/>
  <c r="BU13" i="4"/>
  <c r="DW13" i="4" s="1"/>
  <c r="BT13" i="4"/>
  <c r="DV13" i="4" s="1"/>
  <c r="BS13" i="4"/>
  <c r="DU13" i="4" s="1"/>
  <c r="BR13" i="4"/>
  <c r="DT13" i="4" s="1"/>
  <c r="BQ13" i="4"/>
  <c r="DS13" i="4" s="1"/>
  <c r="BP13" i="4"/>
  <c r="DQ13" i="4" s="1"/>
  <c r="BO13" i="4"/>
  <c r="DP13" i="4" s="1"/>
  <c r="BN13" i="4"/>
  <c r="DO13" i="4" s="1"/>
  <c r="BM13" i="4"/>
  <c r="DN13" i="4" s="1"/>
  <c r="BL13" i="4"/>
  <c r="DL13" i="4" s="1"/>
  <c r="BK13" i="4"/>
  <c r="DK13" i="4" s="1"/>
  <c r="BJ13" i="4"/>
  <c r="DJ13" i="4" s="1"/>
  <c r="BI13" i="4"/>
  <c r="DI13" i="4" s="1"/>
  <c r="BH13" i="4"/>
  <c r="DH13" i="4" s="1"/>
  <c r="BG13" i="4"/>
  <c r="DG13" i="4" s="1"/>
  <c r="BF13" i="4"/>
  <c r="DF13" i="4" s="1"/>
  <c r="BE13" i="4"/>
  <c r="DE13" i="4" s="1"/>
  <c r="BD13" i="4"/>
  <c r="DD13" i="4" s="1"/>
  <c r="BC13" i="4"/>
  <c r="DC13" i="4" s="1"/>
  <c r="BB13" i="4"/>
  <c r="DB13" i="4" s="1"/>
  <c r="BA13" i="4"/>
  <c r="DA13" i="4" s="1"/>
  <c r="AZ13" i="4"/>
  <c r="CZ13" i="4" s="1"/>
  <c r="AY13" i="4"/>
  <c r="CY13" i="4" s="1"/>
  <c r="AX13" i="4"/>
  <c r="CX13" i="4" s="1"/>
  <c r="AW13" i="4"/>
  <c r="CW13" i="4" s="1"/>
  <c r="AV13" i="4"/>
  <c r="CV13" i="4" s="1"/>
  <c r="AU13" i="4"/>
  <c r="CU13" i="4" s="1"/>
  <c r="AP13" i="4"/>
  <c r="AO13" i="4"/>
  <c r="AN13" i="4"/>
  <c r="AK13" i="4"/>
  <c r="AJ13" i="4"/>
  <c r="AI13" i="4"/>
  <c r="AH13" i="4"/>
  <c r="AG13" i="4"/>
  <c r="AD13" i="4"/>
  <c r="AC13" i="4"/>
  <c r="AB13" i="4"/>
  <c r="AA13" i="4"/>
  <c r="X13" i="4"/>
  <c r="W13" i="4"/>
  <c r="V13" i="4"/>
  <c r="S13" i="4"/>
  <c r="R13" i="4"/>
  <c r="Q13" i="4"/>
  <c r="N13" i="4"/>
  <c r="M13" i="4"/>
  <c r="L13" i="4"/>
  <c r="K13" i="4"/>
  <c r="J13" i="4"/>
  <c r="H13" i="4"/>
  <c r="G13" i="4"/>
  <c r="F13" i="4"/>
  <c r="E13" i="4"/>
  <c r="D13" i="4"/>
  <c r="C13" i="4"/>
  <c r="B13" i="4"/>
  <c r="CR12" i="4"/>
  <c r="CQ12" i="4"/>
  <c r="CP12" i="4"/>
  <c r="CO12" i="4"/>
  <c r="CN12" i="4"/>
  <c r="CM12" i="4"/>
  <c r="CL12" i="4"/>
  <c r="CK12" i="4"/>
  <c r="CJ12" i="4"/>
  <c r="CI12" i="4"/>
  <c r="CH12" i="4"/>
  <c r="EL12" i="4" s="1"/>
  <c r="CG12" i="4"/>
  <c r="EK12" i="4" s="1"/>
  <c r="CF12" i="4"/>
  <c r="EJ12" i="4" s="1"/>
  <c r="CE12" i="4"/>
  <c r="EI12" i="4" s="1"/>
  <c r="CD12" i="4"/>
  <c r="EG12" i="4" s="1"/>
  <c r="CC12" i="4"/>
  <c r="EF12" i="4" s="1"/>
  <c r="CB12" i="4"/>
  <c r="EE12" i="4" s="1"/>
  <c r="CA12" i="4"/>
  <c r="ED12" i="4" s="1"/>
  <c r="BZ12" i="4"/>
  <c r="EC12" i="4" s="1"/>
  <c r="BY12" i="4"/>
  <c r="EB12" i="4" s="1"/>
  <c r="BX12" i="4"/>
  <c r="EA12" i="4" s="1"/>
  <c r="BW12" i="4"/>
  <c r="DY12" i="4" s="1"/>
  <c r="BV12" i="4"/>
  <c r="DX12" i="4" s="1"/>
  <c r="BU12" i="4"/>
  <c r="DW12" i="4" s="1"/>
  <c r="BT12" i="4"/>
  <c r="DV12" i="4" s="1"/>
  <c r="BS12" i="4"/>
  <c r="DU12" i="4" s="1"/>
  <c r="BR12" i="4"/>
  <c r="DT12" i="4" s="1"/>
  <c r="BQ12" i="4"/>
  <c r="DS12" i="4" s="1"/>
  <c r="BP12" i="4"/>
  <c r="DQ12" i="4" s="1"/>
  <c r="BO12" i="4"/>
  <c r="DP12" i="4" s="1"/>
  <c r="BN12" i="4"/>
  <c r="DO12" i="4" s="1"/>
  <c r="BM12" i="4"/>
  <c r="DN12" i="4" s="1"/>
  <c r="BL12" i="4"/>
  <c r="DL12" i="4" s="1"/>
  <c r="BK12" i="4"/>
  <c r="DK12" i="4" s="1"/>
  <c r="BJ12" i="4"/>
  <c r="DJ12" i="4" s="1"/>
  <c r="BI12" i="4"/>
  <c r="DI12" i="4" s="1"/>
  <c r="BH12" i="4"/>
  <c r="DH12" i="4" s="1"/>
  <c r="BG12" i="4"/>
  <c r="DG12" i="4" s="1"/>
  <c r="BF12" i="4"/>
  <c r="DF12" i="4" s="1"/>
  <c r="BE12" i="4"/>
  <c r="DE12" i="4" s="1"/>
  <c r="BD12" i="4"/>
  <c r="DD12" i="4" s="1"/>
  <c r="BC12" i="4"/>
  <c r="DC12" i="4" s="1"/>
  <c r="BB12" i="4"/>
  <c r="DB12" i="4" s="1"/>
  <c r="BA12" i="4"/>
  <c r="DA12" i="4" s="1"/>
  <c r="AZ12" i="4"/>
  <c r="CZ12" i="4" s="1"/>
  <c r="AY12" i="4"/>
  <c r="CY12" i="4" s="1"/>
  <c r="AX12" i="4"/>
  <c r="CX12" i="4" s="1"/>
  <c r="AW12" i="4"/>
  <c r="CW12" i="4" s="1"/>
  <c r="AV12" i="4"/>
  <c r="CV12" i="4" s="1"/>
  <c r="AU12" i="4"/>
  <c r="CU12" i="4" s="1"/>
  <c r="AP12" i="4"/>
  <c r="AO12" i="4"/>
  <c r="AN12" i="4"/>
  <c r="AK12" i="4"/>
  <c r="AJ12" i="4"/>
  <c r="AI12" i="4"/>
  <c r="AH12" i="4"/>
  <c r="AG12" i="4"/>
  <c r="AD12" i="4"/>
  <c r="AC12" i="4"/>
  <c r="AB12" i="4"/>
  <c r="AA12" i="4"/>
  <c r="X12" i="4"/>
  <c r="W12" i="4"/>
  <c r="V12" i="4"/>
  <c r="S12" i="4"/>
  <c r="R12" i="4"/>
  <c r="Q12" i="4"/>
  <c r="N12" i="4"/>
  <c r="M12" i="4"/>
  <c r="L12" i="4"/>
  <c r="K12" i="4"/>
  <c r="J12" i="4"/>
  <c r="H12" i="4"/>
  <c r="G12" i="4"/>
  <c r="F12" i="4"/>
  <c r="E12" i="4"/>
  <c r="D12" i="4"/>
  <c r="C12" i="4"/>
  <c r="B12" i="4"/>
  <c r="AP7" i="4"/>
  <c r="AO7" i="4"/>
  <c r="AN7" i="4"/>
  <c r="AK7" i="4"/>
  <c r="AJ7" i="4"/>
  <c r="AI7" i="4"/>
  <c r="AH7" i="4"/>
  <c r="AG7" i="4"/>
  <c r="AD7" i="4"/>
  <c r="AC7" i="4"/>
  <c r="AB7" i="4"/>
  <c r="AA7" i="4"/>
  <c r="X7" i="4"/>
  <c r="W7" i="4"/>
  <c r="V7" i="4"/>
  <c r="S7" i="4"/>
  <c r="R7" i="4"/>
  <c r="Q7" i="4"/>
  <c r="N7" i="4"/>
  <c r="M7" i="4"/>
  <c r="L7" i="4"/>
  <c r="K7" i="4"/>
  <c r="J7" i="4"/>
  <c r="H7" i="4"/>
  <c r="G7" i="4"/>
  <c r="F7" i="4"/>
  <c r="E7" i="4"/>
  <c r="D7" i="4"/>
  <c r="C7" i="4"/>
  <c r="B7" i="4"/>
  <c r="CR47" i="4"/>
  <c r="CQ47" i="4"/>
  <c r="CP47" i="4"/>
  <c r="CO47" i="4"/>
  <c r="CN47" i="4"/>
  <c r="CM47" i="4"/>
  <c r="CL47" i="4"/>
  <c r="CK47" i="4"/>
  <c r="CJ47" i="4"/>
  <c r="CI47" i="4"/>
  <c r="CH47" i="4"/>
  <c r="EL47" i="4" s="1"/>
  <c r="CG47" i="4"/>
  <c r="EK47" i="4" s="1"/>
  <c r="CF47" i="4"/>
  <c r="EJ47" i="4" s="1"/>
  <c r="CE47" i="4"/>
  <c r="EI47" i="4" s="1"/>
  <c r="CD47" i="4"/>
  <c r="EG47" i="4" s="1"/>
  <c r="CC47" i="4"/>
  <c r="EF47" i="4" s="1"/>
  <c r="CB47" i="4"/>
  <c r="EE47" i="4" s="1"/>
  <c r="CA47" i="4"/>
  <c r="ED47" i="4" s="1"/>
  <c r="BZ47" i="4"/>
  <c r="EC47" i="4" s="1"/>
  <c r="BY47" i="4"/>
  <c r="EB47" i="4" s="1"/>
  <c r="BX47" i="4"/>
  <c r="EA47" i="4" s="1"/>
  <c r="BW47" i="4"/>
  <c r="DY47" i="4" s="1"/>
  <c r="BV47" i="4"/>
  <c r="DX47" i="4" s="1"/>
  <c r="BU47" i="4"/>
  <c r="DW47" i="4" s="1"/>
  <c r="BT47" i="4"/>
  <c r="DV47" i="4" s="1"/>
  <c r="BS47" i="4"/>
  <c r="DU47" i="4" s="1"/>
  <c r="BR47" i="4"/>
  <c r="DT47" i="4" s="1"/>
  <c r="BQ47" i="4"/>
  <c r="DS47" i="4" s="1"/>
  <c r="BP47" i="4"/>
  <c r="DQ47" i="4" s="1"/>
  <c r="BO47" i="4"/>
  <c r="DP47" i="4" s="1"/>
  <c r="BN47" i="4"/>
  <c r="DO47" i="4" s="1"/>
  <c r="BM47" i="4"/>
  <c r="DN47" i="4" s="1"/>
  <c r="BL47" i="4"/>
  <c r="DL47" i="4" s="1"/>
  <c r="BK47" i="4"/>
  <c r="DK47" i="4" s="1"/>
  <c r="BJ47" i="4"/>
  <c r="DJ47" i="4" s="1"/>
  <c r="BI47" i="4"/>
  <c r="DI47" i="4" s="1"/>
  <c r="BH47" i="4"/>
  <c r="DH47" i="4" s="1"/>
  <c r="BG47" i="4"/>
  <c r="DG47" i="4" s="1"/>
  <c r="BF47" i="4"/>
  <c r="DF47" i="4" s="1"/>
  <c r="BE47" i="4"/>
  <c r="DE47" i="4" s="1"/>
  <c r="BD47" i="4"/>
  <c r="DD47" i="4" s="1"/>
  <c r="BC47" i="4"/>
  <c r="DC47" i="4" s="1"/>
  <c r="BB47" i="4"/>
  <c r="DB47" i="4" s="1"/>
  <c r="BA47" i="4"/>
  <c r="DA47" i="4" s="1"/>
  <c r="AZ47" i="4"/>
  <c r="CZ47" i="4" s="1"/>
  <c r="AY47" i="4"/>
  <c r="CY47" i="4" s="1"/>
  <c r="AX47" i="4"/>
  <c r="CX47" i="4" s="1"/>
  <c r="AW47" i="4"/>
  <c r="CW47" i="4" s="1"/>
  <c r="AV47" i="4"/>
  <c r="CV47" i="4" s="1"/>
  <c r="AU47" i="4"/>
  <c r="CU47" i="4" s="1"/>
  <c r="AP47" i="4"/>
  <c r="AO47" i="4"/>
  <c r="AN47" i="4"/>
  <c r="AK47" i="4"/>
  <c r="AJ47" i="4"/>
  <c r="AI47" i="4"/>
  <c r="AH47" i="4"/>
  <c r="AG47" i="4"/>
  <c r="AD47" i="4"/>
  <c r="AC47" i="4"/>
  <c r="AB47" i="4"/>
  <c r="AA47" i="4"/>
  <c r="X47" i="4"/>
  <c r="W47" i="4"/>
  <c r="V47" i="4"/>
  <c r="S47" i="4"/>
  <c r="R47" i="4"/>
  <c r="Q47" i="4"/>
  <c r="N47" i="4"/>
  <c r="M47" i="4"/>
  <c r="L47" i="4"/>
  <c r="K47" i="4"/>
  <c r="J47" i="4"/>
  <c r="H47" i="4"/>
  <c r="G47" i="4"/>
  <c r="F47" i="4"/>
  <c r="E47" i="4"/>
  <c r="D47" i="4"/>
  <c r="C47" i="4"/>
  <c r="B47" i="4"/>
  <c r="AP23" i="4"/>
  <c r="AO23" i="4"/>
  <c r="AN23" i="4"/>
  <c r="AK23" i="4"/>
  <c r="AJ23" i="4"/>
  <c r="AI23" i="4"/>
  <c r="AH23" i="4"/>
  <c r="AG23" i="4"/>
  <c r="AD23" i="4"/>
  <c r="AC23" i="4"/>
  <c r="AB23" i="4"/>
  <c r="AA23" i="4"/>
  <c r="X23" i="4"/>
  <c r="W23" i="4"/>
  <c r="V23" i="4"/>
  <c r="S23" i="4"/>
  <c r="R23" i="4"/>
  <c r="Q23" i="4"/>
  <c r="N23" i="4"/>
  <c r="M23" i="4"/>
  <c r="L23" i="4"/>
  <c r="K23" i="4"/>
  <c r="J23" i="4"/>
  <c r="H23" i="4"/>
  <c r="G23" i="4"/>
  <c r="F23" i="4"/>
  <c r="E23" i="4"/>
  <c r="D23" i="4"/>
  <c r="C23" i="4"/>
  <c r="B23" i="4"/>
  <c r="CR6" i="4"/>
  <c r="CQ6" i="4"/>
  <c r="CP6" i="4"/>
  <c r="CO6" i="4"/>
  <c r="CN6" i="4"/>
  <c r="CM6" i="4"/>
  <c r="CL6" i="4"/>
  <c r="CK6" i="4"/>
  <c r="CJ6" i="4"/>
  <c r="CI6" i="4"/>
  <c r="CH6" i="4"/>
  <c r="EL6" i="4" s="1"/>
  <c r="CG6" i="4"/>
  <c r="EK6" i="4" s="1"/>
  <c r="CF6" i="4"/>
  <c r="EJ6" i="4" s="1"/>
  <c r="CE6" i="4"/>
  <c r="EI6" i="4" s="1"/>
  <c r="CD6" i="4"/>
  <c r="EG6" i="4" s="1"/>
  <c r="CC6" i="4"/>
  <c r="EF6" i="4" s="1"/>
  <c r="CB6" i="4"/>
  <c r="EE6" i="4" s="1"/>
  <c r="CA6" i="4"/>
  <c r="ED6" i="4" s="1"/>
  <c r="BZ6" i="4"/>
  <c r="EC6" i="4" s="1"/>
  <c r="BY6" i="4"/>
  <c r="EB6" i="4" s="1"/>
  <c r="BX6" i="4"/>
  <c r="EA6" i="4" s="1"/>
  <c r="BW6" i="4"/>
  <c r="DY6" i="4" s="1"/>
  <c r="BV6" i="4"/>
  <c r="DX6" i="4" s="1"/>
  <c r="BU6" i="4"/>
  <c r="DW6" i="4" s="1"/>
  <c r="BT6" i="4"/>
  <c r="DV6" i="4" s="1"/>
  <c r="BS6" i="4"/>
  <c r="DU6" i="4" s="1"/>
  <c r="BR6" i="4"/>
  <c r="DT6" i="4" s="1"/>
  <c r="BQ6" i="4"/>
  <c r="DS6" i="4" s="1"/>
  <c r="BP6" i="4"/>
  <c r="DQ6" i="4" s="1"/>
  <c r="BO6" i="4"/>
  <c r="DP6" i="4" s="1"/>
  <c r="BN6" i="4"/>
  <c r="DO6" i="4" s="1"/>
  <c r="BM6" i="4"/>
  <c r="DN6" i="4" s="1"/>
  <c r="BL6" i="4"/>
  <c r="DL6" i="4" s="1"/>
  <c r="BK6" i="4"/>
  <c r="DK6" i="4" s="1"/>
  <c r="BJ6" i="4"/>
  <c r="DJ6" i="4" s="1"/>
  <c r="BI6" i="4"/>
  <c r="DI6" i="4" s="1"/>
  <c r="BH6" i="4"/>
  <c r="DH6" i="4" s="1"/>
  <c r="BG6" i="4"/>
  <c r="DG6" i="4" s="1"/>
  <c r="BF6" i="4"/>
  <c r="DF6" i="4" s="1"/>
  <c r="BE6" i="4"/>
  <c r="DE6" i="4" s="1"/>
  <c r="BD6" i="4"/>
  <c r="DD6" i="4" s="1"/>
  <c r="BC6" i="4"/>
  <c r="DC6" i="4" s="1"/>
  <c r="BB6" i="4"/>
  <c r="DB6" i="4" s="1"/>
  <c r="BA6" i="4"/>
  <c r="DA6" i="4" s="1"/>
  <c r="AZ6" i="4"/>
  <c r="CZ6" i="4" s="1"/>
  <c r="AY6" i="4"/>
  <c r="CY6" i="4" s="1"/>
  <c r="AX6" i="4"/>
  <c r="CX6" i="4" s="1"/>
  <c r="AW6" i="4"/>
  <c r="CW6" i="4" s="1"/>
  <c r="AV6" i="4"/>
  <c r="CV6" i="4" s="1"/>
  <c r="AU6" i="4"/>
  <c r="CU6" i="4" s="1"/>
  <c r="AP6" i="4"/>
  <c r="AO6" i="4"/>
  <c r="AN6" i="4"/>
  <c r="AK6" i="4"/>
  <c r="AJ6" i="4"/>
  <c r="AI6" i="4"/>
  <c r="AH6" i="4"/>
  <c r="AG6" i="4"/>
  <c r="AD6" i="4"/>
  <c r="AC6" i="4"/>
  <c r="AB6" i="4"/>
  <c r="AA6" i="4"/>
  <c r="X6" i="4"/>
  <c r="W6" i="4"/>
  <c r="V6" i="4"/>
  <c r="S6" i="4"/>
  <c r="R6" i="4"/>
  <c r="Q6" i="4"/>
  <c r="N6" i="4"/>
  <c r="M6" i="4"/>
  <c r="L6" i="4"/>
  <c r="K6" i="4"/>
  <c r="J6" i="4"/>
  <c r="H6" i="4"/>
  <c r="G6" i="4"/>
  <c r="F6" i="4"/>
  <c r="E6" i="4"/>
  <c r="D6" i="4"/>
  <c r="C6" i="4"/>
  <c r="B6" i="4"/>
  <c r="CR42" i="4"/>
  <c r="CQ42" i="4"/>
  <c r="CP42" i="4"/>
  <c r="CO42" i="4"/>
  <c r="CN42" i="4"/>
  <c r="CM42" i="4"/>
  <c r="CL42" i="4"/>
  <c r="CK42" i="4"/>
  <c r="CJ42" i="4"/>
  <c r="CI42" i="4"/>
  <c r="CH42" i="4"/>
  <c r="EL42" i="4" s="1"/>
  <c r="CG42" i="4"/>
  <c r="EK42" i="4" s="1"/>
  <c r="CF42" i="4"/>
  <c r="EJ42" i="4" s="1"/>
  <c r="CE42" i="4"/>
  <c r="EI42" i="4" s="1"/>
  <c r="CD42" i="4"/>
  <c r="EG42" i="4" s="1"/>
  <c r="CC42" i="4"/>
  <c r="EF42" i="4" s="1"/>
  <c r="CB42" i="4"/>
  <c r="EE42" i="4" s="1"/>
  <c r="CA42" i="4"/>
  <c r="ED42" i="4" s="1"/>
  <c r="BZ42" i="4"/>
  <c r="EC42" i="4" s="1"/>
  <c r="BY42" i="4"/>
  <c r="EB42" i="4" s="1"/>
  <c r="BX42" i="4"/>
  <c r="EA42" i="4" s="1"/>
  <c r="BW42" i="4"/>
  <c r="DY42" i="4" s="1"/>
  <c r="BV42" i="4"/>
  <c r="DX42" i="4" s="1"/>
  <c r="BU42" i="4"/>
  <c r="DW42" i="4" s="1"/>
  <c r="BT42" i="4"/>
  <c r="DV42" i="4" s="1"/>
  <c r="BS42" i="4"/>
  <c r="DU42" i="4" s="1"/>
  <c r="BR42" i="4"/>
  <c r="DT42" i="4" s="1"/>
  <c r="BQ42" i="4"/>
  <c r="DS42" i="4" s="1"/>
  <c r="BP42" i="4"/>
  <c r="DQ42" i="4" s="1"/>
  <c r="BO42" i="4"/>
  <c r="DP42" i="4" s="1"/>
  <c r="BN42" i="4"/>
  <c r="DO42" i="4" s="1"/>
  <c r="BM42" i="4"/>
  <c r="DN42" i="4" s="1"/>
  <c r="BL42" i="4"/>
  <c r="DL42" i="4" s="1"/>
  <c r="BK42" i="4"/>
  <c r="DK42" i="4" s="1"/>
  <c r="BJ42" i="4"/>
  <c r="DJ42" i="4" s="1"/>
  <c r="BI42" i="4"/>
  <c r="DI42" i="4" s="1"/>
  <c r="BH42" i="4"/>
  <c r="DH42" i="4" s="1"/>
  <c r="BG42" i="4"/>
  <c r="DG42" i="4" s="1"/>
  <c r="BF42" i="4"/>
  <c r="DF42" i="4" s="1"/>
  <c r="BE42" i="4"/>
  <c r="DE42" i="4" s="1"/>
  <c r="BD42" i="4"/>
  <c r="DD42" i="4" s="1"/>
  <c r="BC42" i="4"/>
  <c r="DC42" i="4" s="1"/>
  <c r="BB42" i="4"/>
  <c r="DB42" i="4" s="1"/>
  <c r="BA42" i="4"/>
  <c r="DA42" i="4" s="1"/>
  <c r="AZ42" i="4"/>
  <c r="CZ42" i="4" s="1"/>
  <c r="AY42" i="4"/>
  <c r="CY42" i="4" s="1"/>
  <c r="AX42" i="4"/>
  <c r="CX42" i="4" s="1"/>
  <c r="AW42" i="4"/>
  <c r="CW42" i="4" s="1"/>
  <c r="AV42" i="4"/>
  <c r="CV42" i="4" s="1"/>
  <c r="AU42" i="4"/>
  <c r="CU42" i="4" s="1"/>
  <c r="AP42" i="4"/>
  <c r="AO42" i="4"/>
  <c r="AN42" i="4"/>
  <c r="AK42" i="4"/>
  <c r="AJ42" i="4"/>
  <c r="AI42" i="4"/>
  <c r="AH42" i="4"/>
  <c r="AG42" i="4"/>
  <c r="AD42" i="4"/>
  <c r="AC42" i="4"/>
  <c r="AB42" i="4"/>
  <c r="AA42" i="4"/>
  <c r="X42" i="4"/>
  <c r="W42" i="4"/>
  <c r="V42" i="4"/>
  <c r="S42" i="4"/>
  <c r="R42" i="4"/>
  <c r="Q42" i="4"/>
  <c r="N42" i="4"/>
  <c r="M42" i="4"/>
  <c r="L42" i="4"/>
  <c r="K42" i="4"/>
  <c r="J42" i="4"/>
  <c r="H42" i="4"/>
  <c r="G42" i="4"/>
  <c r="F42" i="4"/>
  <c r="E42" i="4"/>
  <c r="D42" i="4"/>
  <c r="C42" i="4"/>
  <c r="B42" i="4"/>
  <c r="CR41" i="4"/>
  <c r="CQ41" i="4"/>
  <c r="CP41" i="4"/>
  <c r="CO41" i="4"/>
  <c r="CN41" i="4"/>
  <c r="CM41" i="4"/>
  <c r="CL41" i="4"/>
  <c r="CK41" i="4"/>
  <c r="CJ41" i="4"/>
  <c r="CI41" i="4"/>
  <c r="CH41" i="4"/>
  <c r="EL41" i="4" s="1"/>
  <c r="CG41" i="4"/>
  <c r="EK41" i="4" s="1"/>
  <c r="CF41" i="4"/>
  <c r="EJ41" i="4" s="1"/>
  <c r="CE41" i="4"/>
  <c r="EI41" i="4" s="1"/>
  <c r="CD41" i="4"/>
  <c r="EG41" i="4" s="1"/>
  <c r="CC41" i="4"/>
  <c r="EF41" i="4" s="1"/>
  <c r="CB41" i="4"/>
  <c r="EE41" i="4" s="1"/>
  <c r="CA41" i="4"/>
  <c r="ED41" i="4" s="1"/>
  <c r="BZ41" i="4"/>
  <c r="EC41" i="4" s="1"/>
  <c r="BY41" i="4"/>
  <c r="EB41" i="4" s="1"/>
  <c r="BX41" i="4"/>
  <c r="EA41" i="4" s="1"/>
  <c r="BW41" i="4"/>
  <c r="DY41" i="4" s="1"/>
  <c r="BV41" i="4"/>
  <c r="DX41" i="4" s="1"/>
  <c r="BU41" i="4"/>
  <c r="DW41" i="4" s="1"/>
  <c r="BT41" i="4"/>
  <c r="DV41" i="4" s="1"/>
  <c r="BS41" i="4"/>
  <c r="DU41" i="4" s="1"/>
  <c r="BR41" i="4"/>
  <c r="DT41" i="4" s="1"/>
  <c r="BQ41" i="4"/>
  <c r="DS41" i="4" s="1"/>
  <c r="BP41" i="4"/>
  <c r="DQ41" i="4" s="1"/>
  <c r="BO41" i="4"/>
  <c r="DP41" i="4" s="1"/>
  <c r="BN41" i="4"/>
  <c r="DO41" i="4" s="1"/>
  <c r="BM41" i="4"/>
  <c r="DN41" i="4" s="1"/>
  <c r="BL41" i="4"/>
  <c r="DL41" i="4" s="1"/>
  <c r="BK41" i="4"/>
  <c r="DK41" i="4" s="1"/>
  <c r="BJ41" i="4"/>
  <c r="DJ41" i="4" s="1"/>
  <c r="BI41" i="4"/>
  <c r="DI41" i="4" s="1"/>
  <c r="BH41" i="4"/>
  <c r="DH41" i="4" s="1"/>
  <c r="BG41" i="4"/>
  <c r="DG41" i="4" s="1"/>
  <c r="BF41" i="4"/>
  <c r="DF41" i="4" s="1"/>
  <c r="BE41" i="4"/>
  <c r="DE41" i="4" s="1"/>
  <c r="BD41" i="4"/>
  <c r="DD41" i="4" s="1"/>
  <c r="BC41" i="4"/>
  <c r="DC41" i="4" s="1"/>
  <c r="BB41" i="4"/>
  <c r="DB41" i="4" s="1"/>
  <c r="BA41" i="4"/>
  <c r="DA41" i="4" s="1"/>
  <c r="AZ41" i="4"/>
  <c r="CZ41" i="4" s="1"/>
  <c r="AY41" i="4"/>
  <c r="CY41" i="4" s="1"/>
  <c r="AX41" i="4"/>
  <c r="CX41" i="4" s="1"/>
  <c r="AW41" i="4"/>
  <c r="CW41" i="4" s="1"/>
  <c r="AV41" i="4"/>
  <c r="CV41" i="4" s="1"/>
  <c r="AU41" i="4"/>
  <c r="CU41" i="4" s="1"/>
  <c r="AP41" i="4"/>
  <c r="AO41" i="4"/>
  <c r="AN41" i="4"/>
  <c r="AK41" i="4"/>
  <c r="AJ41" i="4"/>
  <c r="AI41" i="4"/>
  <c r="AH41" i="4"/>
  <c r="AG41" i="4"/>
  <c r="AD41" i="4"/>
  <c r="AC41" i="4"/>
  <c r="AB41" i="4"/>
  <c r="AA41" i="4"/>
  <c r="X41" i="4"/>
  <c r="W41" i="4"/>
  <c r="V41" i="4"/>
  <c r="S41" i="4"/>
  <c r="R41" i="4"/>
  <c r="Q41" i="4"/>
  <c r="N41" i="4"/>
  <c r="M41" i="4"/>
  <c r="L41" i="4"/>
  <c r="K41" i="4"/>
  <c r="J41" i="4"/>
  <c r="H41" i="4"/>
  <c r="G41" i="4"/>
  <c r="F41" i="4"/>
  <c r="E41" i="4"/>
  <c r="D41" i="4"/>
  <c r="C41" i="4"/>
  <c r="B41" i="4"/>
  <c r="AP40" i="4"/>
  <c r="AO40" i="4"/>
  <c r="AN40" i="4"/>
  <c r="AK40" i="4"/>
  <c r="AJ40" i="4"/>
  <c r="AI40" i="4"/>
  <c r="AH40" i="4"/>
  <c r="AG40" i="4"/>
  <c r="AD40" i="4"/>
  <c r="AC40" i="4"/>
  <c r="AB40" i="4"/>
  <c r="AA40" i="4"/>
  <c r="X40" i="4"/>
  <c r="W40" i="4"/>
  <c r="V40" i="4"/>
  <c r="S40" i="4"/>
  <c r="R40" i="4"/>
  <c r="Q40" i="4"/>
  <c r="N40" i="4"/>
  <c r="M40" i="4"/>
  <c r="L40" i="4"/>
  <c r="K40" i="4"/>
  <c r="J40" i="4"/>
  <c r="H40" i="4"/>
  <c r="G40" i="4"/>
  <c r="F40" i="4"/>
  <c r="E40" i="4"/>
  <c r="D40" i="4"/>
  <c r="C40" i="4"/>
  <c r="B40" i="4"/>
  <c r="CS38" i="4"/>
  <c r="CR38" i="4"/>
  <c r="CQ38" i="4"/>
  <c r="CP38" i="4"/>
  <c r="CO38" i="4"/>
  <c r="CN38" i="4"/>
  <c r="CM38" i="4"/>
  <c r="CL38" i="4"/>
  <c r="CK38" i="4"/>
  <c r="CJ38" i="4"/>
  <c r="CI38" i="4"/>
  <c r="CH38" i="4"/>
  <c r="EL38" i="4" s="1"/>
  <c r="CG38" i="4"/>
  <c r="EK38" i="4" s="1"/>
  <c r="CF38" i="4"/>
  <c r="EJ38" i="4" s="1"/>
  <c r="CE38" i="4"/>
  <c r="EI38" i="4" s="1"/>
  <c r="CD38" i="4"/>
  <c r="EG38" i="4" s="1"/>
  <c r="CC38" i="4"/>
  <c r="EF38" i="4" s="1"/>
  <c r="CB38" i="4"/>
  <c r="EE38" i="4" s="1"/>
  <c r="CA38" i="4"/>
  <c r="ED38" i="4" s="1"/>
  <c r="BZ38" i="4"/>
  <c r="EC38" i="4" s="1"/>
  <c r="BY38" i="4"/>
  <c r="EB38" i="4" s="1"/>
  <c r="BX38" i="4"/>
  <c r="EA38" i="4" s="1"/>
  <c r="BW38" i="4"/>
  <c r="DY38" i="4" s="1"/>
  <c r="BV38" i="4"/>
  <c r="DX38" i="4" s="1"/>
  <c r="BU38" i="4"/>
  <c r="DW38" i="4" s="1"/>
  <c r="BT38" i="4"/>
  <c r="DV38" i="4" s="1"/>
  <c r="BS38" i="4"/>
  <c r="DU38" i="4" s="1"/>
  <c r="BR38" i="4"/>
  <c r="DT38" i="4" s="1"/>
  <c r="BQ38" i="4"/>
  <c r="DS38" i="4" s="1"/>
  <c r="BP38" i="4"/>
  <c r="DQ38" i="4" s="1"/>
  <c r="BO38" i="4"/>
  <c r="DP38" i="4" s="1"/>
  <c r="BN38" i="4"/>
  <c r="DO38" i="4" s="1"/>
  <c r="BM38" i="4"/>
  <c r="DN38" i="4" s="1"/>
  <c r="BL38" i="4"/>
  <c r="DL38" i="4" s="1"/>
  <c r="BK38" i="4"/>
  <c r="DK38" i="4" s="1"/>
  <c r="BJ38" i="4"/>
  <c r="DJ38" i="4" s="1"/>
  <c r="BI38" i="4"/>
  <c r="DI38" i="4" s="1"/>
  <c r="BH38" i="4"/>
  <c r="DH38" i="4" s="1"/>
  <c r="BG38" i="4"/>
  <c r="DG38" i="4" s="1"/>
  <c r="BF38" i="4"/>
  <c r="DF38" i="4" s="1"/>
  <c r="BE38" i="4"/>
  <c r="DE38" i="4" s="1"/>
  <c r="BD38" i="4"/>
  <c r="DD38" i="4" s="1"/>
  <c r="BC38" i="4"/>
  <c r="DC38" i="4" s="1"/>
  <c r="BB38" i="4"/>
  <c r="DB38" i="4" s="1"/>
  <c r="BA38" i="4"/>
  <c r="DA38" i="4" s="1"/>
  <c r="AZ38" i="4"/>
  <c r="CZ38" i="4" s="1"/>
  <c r="AY38" i="4"/>
  <c r="CY38" i="4" s="1"/>
  <c r="AX38" i="4"/>
  <c r="CX38" i="4" s="1"/>
  <c r="AW38" i="4"/>
  <c r="CW38" i="4" s="1"/>
  <c r="AV38" i="4"/>
  <c r="CV38" i="4" s="1"/>
  <c r="AU38" i="4"/>
  <c r="CU38" i="4" s="1"/>
  <c r="AP38" i="4"/>
  <c r="AO38" i="4"/>
  <c r="AN38" i="4"/>
  <c r="AK38" i="4"/>
  <c r="AJ38" i="4"/>
  <c r="AI38" i="4"/>
  <c r="AH38" i="4"/>
  <c r="AG38" i="4"/>
  <c r="AD38" i="4"/>
  <c r="AC38" i="4"/>
  <c r="AB38" i="4"/>
  <c r="AA38" i="4"/>
  <c r="X38" i="4"/>
  <c r="W38" i="4"/>
  <c r="V38" i="4"/>
  <c r="S38" i="4"/>
  <c r="R38" i="4"/>
  <c r="Q38" i="4"/>
  <c r="N38" i="4"/>
  <c r="M38" i="4"/>
  <c r="L38" i="4"/>
  <c r="K38" i="4"/>
  <c r="J38" i="4"/>
  <c r="H38" i="4"/>
  <c r="G38" i="4"/>
  <c r="F38" i="4"/>
  <c r="E38" i="4"/>
  <c r="D38" i="4"/>
  <c r="C38" i="4"/>
  <c r="B38" i="4"/>
  <c r="CR34" i="4"/>
  <c r="CQ34" i="4"/>
  <c r="CP34" i="4"/>
  <c r="CO34" i="4"/>
  <c r="CN34" i="4"/>
  <c r="CM34" i="4"/>
  <c r="CL34" i="4"/>
  <c r="CK34" i="4"/>
  <c r="CJ34" i="4"/>
  <c r="CI34" i="4"/>
  <c r="CH34" i="4"/>
  <c r="EL34" i="4" s="1"/>
  <c r="CG34" i="4"/>
  <c r="EK34" i="4" s="1"/>
  <c r="CF34" i="4"/>
  <c r="EJ34" i="4" s="1"/>
  <c r="CE34" i="4"/>
  <c r="EI34" i="4" s="1"/>
  <c r="CD34" i="4"/>
  <c r="EG34" i="4" s="1"/>
  <c r="CC34" i="4"/>
  <c r="EF34" i="4" s="1"/>
  <c r="CB34" i="4"/>
  <c r="EE34" i="4" s="1"/>
  <c r="CA34" i="4"/>
  <c r="ED34" i="4" s="1"/>
  <c r="BZ34" i="4"/>
  <c r="EC34" i="4" s="1"/>
  <c r="BY34" i="4"/>
  <c r="EB34" i="4" s="1"/>
  <c r="BX34" i="4"/>
  <c r="EA34" i="4" s="1"/>
  <c r="BW34" i="4"/>
  <c r="DY34" i="4" s="1"/>
  <c r="BV34" i="4"/>
  <c r="DX34" i="4" s="1"/>
  <c r="BU34" i="4"/>
  <c r="DW34" i="4" s="1"/>
  <c r="BT34" i="4"/>
  <c r="DV34" i="4" s="1"/>
  <c r="BS34" i="4"/>
  <c r="DU34" i="4" s="1"/>
  <c r="BR34" i="4"/>
  <c r="DT34" i="4" s="1"/>
  <c r="BQ34" i="4"/>
  <c r="DS34" i="4" s="1"/>
  <c r="BP34" i="4"/>
  <c r="DQ34" i="4" s="1"/>
  <c r="BO34" i="4"/>
  <c r="DP34" i="4" s="1"/>
  <c r="BN34" i="4"/>
  <c r="DO34" i="4" s="1"/>
  <c r="BM34" i="4"/>
  <c r="DN34" i="4" s="1"/>
  <c r="BL34" i="4"/>
  <c r="DL34" i="4" s="1"/>
  <c r="BK34" i="4"/>
  <c r="DK34" i="4" s="1"/>
  <c r="BJ34" i="4"/>
  <c r="DJ34" i="4" s="1"/>
  <c r="BI34" i="4"/>
  <c r="DI34" i="4" s="1"/>
  <c r="BH34" i="4"/>
  <c r="DH34" i="4" s="1"/>
  <c r="BG34" i="4"/>
  <c r="DG34" i="4" s="1"/>
  <c r="BF34" i="4"/>
  <c r="DF34" i="4" s="1"/>
  <c r="BE34" i="4"/>
  <c r="DE34" i="4" s="1"/>
  <c r="BD34" i="4"/>
  <c r="DD34" i="4" s="1"/>
  <c r="BC34" i="4"/>
  <c r="DC34" i="4" s="1"/>
  <c r="BB34" i="4"/>
  <c r="DB34" i="4" s="1"/>
  <c r="BA34" i="4"/>
  <c r="DA34" i="4" s="1"/>
  <c r="AZ34" i="4"/>
  <c r="CZ34" i="4" s="1"/>
  <c r="AY34" i="4"/>
  <c r="CY34" i="4" s="1"/>
  <c r="AX34" i="4"/>
  <c r="CX34" i="4" s="1"/>
  <c r="AW34" i="4"/>
  <c r="CW34" i="4" s="1"/>
  <c r="AV34" i="4"/>
  <c r="CV34" i="4" s="1"/>
  <c r="AU34" i="4"/>
  <c r="CU34" i="4" s="1"/>
  <c r="AP34" i="4"/>
  <c r="AO34" i="4"/>
  <c r="AN34" i="4"/>
  <c r="AK34" i="4"/>
  <c r="AJ34" i="4"/>
  <c r="AI34" i="4"/>
  <c r="AH34" i="4"/>
  <c r="AG34" i="4"/>
  <c r="AD34" i="4"/>
  <c r="AC34" i="4"/>
  <c r="AB34" i="4"/>
  <c r="AA34" i="4"/>
  <c r="X34" i="4"/>
  <c r="W34" i="4"/>
  <c r="V34" i="4"/>
  <c r="S34" i="4"/>
  <c r="R34" i="4"/>
  <c r="Q34" i="4"/>
  <c r="N34" i="4"/>
  <c r="M34" i="4"/>
  <c r="L34" i="4"/>
  <c r="K34" i="4"/>
  <c r="J34" i="4"/>
  <c r="H34" i="4"/>
  <c r="G34" i="4"/>
  <c r="F34" i="4"/>
  <c r="E34" i="4"/>
  <c r="D34" i="4"/>
  <c r="C34" i="4"/>
  <c r="B34" i="4"/>
  <c r="CR30" i="4"/>
  <c r="CQ30" i="4"/>
  <c r="CP30" i="4"/>
  <c r="CO30" i="4"/>
  <c r="CN30" i="4"/>
  <c r="CM30" i="4"/>
  <c r="CK30" i="4"/>
  <c r="CJ30" i="4"/>
  <c r="CI30" i="4"/>
  <c r="CH30" i="4"/>
  <c r="EL30" i="4" s="1"/>
  <c r="CG30" i="4"/>
  <c r="EK30" i="4" s="1"/>
  <c r="CF30" i="4"/>
  <c r="EJ30" i="4" s="1"/>
  <c r="CE30" i="4"/>
  <c r="EI30" i="4" s="1"/>
  <c r="CD30" i="4"/>
  <c r="EG30" i="4" s="1"/>
  <c r="CC30" i="4"/>
  <c r="EF30" i="4" s="1"/>
  <c r="CB30" i="4"/>
  <c r="EE30" i="4" s="1"/>
  <c r="CA30" i="4"/>
  <c r="ED30" i="4" s="1"/>
  <c r="BZ30" i="4"/>
  <c r="EC30" i="4" s="1"/>
  <c r="BY30" i="4"/>
  <c r="EB30" i="4" s="1"/>
  <c r="BX30" i="4"/>
  <c r="EA30" i="4" s="1"/>
  <c r="BW30" i="4"/>
  <c r="DY30" i="4" s="1"/>
  <c r="BV30" i="4"/>
  <c r="DX30" i="4" s="1"/>
  <c r="BU30" i="4"/>
  <c r="DW30" i="4" s="1"/>
  <c r="BT30" i="4"/>
  <c r="DV30" i="4" s="1"/>
  <c r="BS30" i="4"/>
  <c r="DU30" i="4" s="1"/>
  <c r="BR30" i="4"/>
  <c r="DT30" i="4" s="1"/>
  <c r="BQ30" i="4"/>
  <c r="DS30" i="4" s="1"/>
  <c r="BP30" i="4"/>
  <c r="DQ30" i="4" s="1"/>
  <c r="BO30" i="4"/>
  <c r="DP30" i="4" s="1"/>
  <c r="BN30" i="4"/>
  <c r="DO30" i="4" s="1"/>
  <c r="BM30" i="4"/>
  <c r="DN30" i="4" s="1"/>
  <c r="BL30" i="4"/>
  <c r="DL30" i="4" s="1"/>
  <c r="BK30" i="4"/>
  <c r="DK30" i="4" s="1"/>
  <c r="BJ30" i="4"/>
  <c r="DJ30" i="4" s="1"/>
  <c r="BI30" i="4"/>
  <c r="DI30" i="4" s="1"/>
  <c r="BH30" i="4"/>
  <c r="DH30" i="4" s="1"/>
  <c r="BG30" i="4"/>
  <c r="DG30" i="4" s="1"/>
  <c r="BF30" i="4"/>
  <c r="DF30" i="4" s="1"/>
  <c r="BE30" i="4"/>
  <c r="DE30" i="4" s="1"/>
  <c r="BD30" i="4"/>
  <c r="DD30" i="4" s="1"/>
  <c r="BC30" i="4"/>
  <c r="DC30" i="4" s="1"/>
  <c r="BB30" i="4"/>
  <c r="DB30" i="4" s="1"/>
  <c r="BA30" i="4"/>
  <c r="DA30" i="4" s="1"/>
  <c r="AZ30" i="4"/>
  <c r="CZ30" i="4" s="1"/>
  <c r="AY30" i="4"/>
  <c r="CY30" i="4" s="1"/>
  <c r="AX30" i="4"/>
  <c r="CX30" i="4" s="1"/>
  <c r="AW30" i="4"/>
  <c r="CW30" i="4" s="1"/>
  <c r="AV30" i="4"/>
  <c r="CV30" i="4" s="1"/>
  <c r="AU30" i="4"/>
  <c r="CU30" i="4" s="1"/>
  <c r="AP30" i="4"/>
  <c r="AO30" i="4"/>
  <c r="AN30" i="4"/>
  <c r="AK30" i="4"/>
  <c r="AJ30" i="4"/>
  <c r="AI30" i="4"/>
  <c r="AH30" i="4"/>
  <c r="AG30" i="4"/>
  <c r="AD30" i="4"/>
  <c r="AC30" i="4"/>
  <c r="AB30" i="4"/>
  <c r="AA30" i="4"/>
  <c r="X30" i="4"/>
  <c r="W30" i="4"/>
  <c r="V30" i="4"/>
  <c r="S30" i="4"/>
  <c r="R30" i="4"/>
  <c r="Q30" i="4"/>
  <c r="N30" i="4"/>
  <c r="M30" i="4"/>
  <c r="L30" i="4"/>
  <c r="K30" i="4"/>
  <c r="J30" i="4"/>
  <c r="H30" i="4"/>
  <c r="G30" i="4"/>
  <c r="F30" i="4"/>
  <c r="E30" i="4"/>
  <c r="D30" i="4"/>
  <c r="C30" i="4"/>
  <c r="B30" i="4"/>
  <c r="AP16" i="4"/>
  <c r="AO16" i="4"/>
  <c r="AN16" i="4"/>
  <c r="AK16" i="4"/>
  <c r="AJ16" i="4"/>
  <c r="AI16" i="4"/>
  <c r="AH16" i="4"/>
  <c r="AG16" i="4"/>
  <c r="AD16" i="4"/>
  <c r="AC16" i="4"/>
  <c r="AB16" i="4"/>
  <c r="AA16" i="4"/>
  <c r="X16" i="4"/>
  <c r="W16" i="4"/>
  <c r="V16" i="4"/>
  <c r="S16" i="4"/>
  <c r="R16" i="4"/>
  <c r="Q16" i="4"/>
  <c r="N16" i="4"/>
  <c r="M16" i="4"/>
  <c r="L16" i="4"/>
  <c r="K16" i="4"/>
  <c r="J16" i="4"/>
  <c r="H16" i="4"/>
  <c r="G16" i="4"/>
  <c r="F16" i="4"/>
  <c r="E16" i="4"/>
  <c r="D16" i="4"/>
  <c r="C16" i="4"/>
  <c r="B16" i="4"/>
  <c r="CR49" i="4"/>
  <c r="CQ49" i="4"/>
  <c r="CP49" i="4"/>
  <c r="CO49" i="4"/>
  <c r="CN49" i="4"/>
  <c r="CM49" i="4"/>
  <c r="CL49" i="4"/>
  <c r="CK49" i="4"/>
  <c r="CJ49" i="4"/>
  <c r="CI49" i="4"/>
  <c r="CH49" i="4"/>
  <c r="EL49" i="4" s="1"/>
  <c r="CG49" i="4"/>
  <c r="EK49" i="4" s="1"/>
  <c r="CF49" i="4"/>
  <c r="EJ49" i="4" s="1"/>
  <c r="CE49" i="4"/>
  <c r="EI49" i="4" s="1"/>
  <c r="CD49" i="4"/>
  <c r="EG49" i="4" s="1"/>
  <c r="CC49" i="4"/>
  <c r="EF49" i="4" s="1"/>
  <c r="CB49" i="4"/>
  <c r="EE49" i="4" s="1"/>
  <c r="CA49" i="4"/>
  <c r="ED49" i="4" s="1"/>
  <c r="BZ49" i="4"/>
  <c r="EC49" i="4" s="1"/>
  <c r="BY49" i="4"/>
  <c r="EB49" i="4" s="1"/>
  <c r="BX49" i="4"/>
  <c r="EA49" i="4" s="1"/>
  <c r="BW49" i="4"/>
  <c r="DY49" i="4" s="1"/>
  <c r="BV49" i="4"/>
  <c r="DX49" i="4" s="1"/>
  <c r="BU49" i="4"/>
  <c r="DW49" i="4" s="1"/>
  <c r="BT49" i="4"/>
  <c r="DV49" i="4" s="1"/>
  <c r="BS49" i="4"/>
  <c r="DU49" i="4" s="1"/>
  <c r="BR49" i="4"/>
  <c r="DT49" i="4" s="1"/>
  <c r="BQ49" i="4"/>
  <c r="DS49" i="4" s="1"/>
  <c r="BP49" i="4"/>
  <c r="DQ49" i="4" s="1"/>
  <c r="BO49" i="4"/>
  <c r="DP49" i="4" s="1"/>
  <c r="BN49" i="4"/>
  <c r="DO49" i="4" s="1"/>
  <c r="BM49" i="4"/>
  <c r="DN49" i="4" s="1"/>
  <c r="BL49" i="4"/>
  <c r="DL49" i="4" s="1"/>
  <c r="BK49" i="4"/>
  <c r="DK49" i="4" s="1"/>
  <c r="BJ49" i="4"/>
  <c r="DJ49" i="4" s="1"/>
  <c r="BI49" i="4"/>
  <c r="DI49" i="4" s="1"/>
  <c r="BH49" i="4"/>
  <c r="DH49" i="4" s="1"/>
  <c r="BG49" i="4"/>
  <c r="DG49" i="4" s="1"/>
  <c r="BF49" i="4"/>
  <c r="DF49" i="4" s="1"/>
  <c r="BE49" i="4"/>
  <c r="DE49" i="4" s="1"/>
  <c r="BD49" i="4"/>
  <c r="DD49" i="4" s="1"/>
  <c r="BC49" i="4"/>
  <c r="DC49" i="4" s="1"/>
  <c r="BB49" i="4"/>
  <c r="DB49" i="4" s="1"/>
  <c r="BA49" i="4"/>
  <c r="DA49" i="4" s="1"/>
  <c r="AZ49" i="4"/>
  <c r="CZ49" i="4" s="1"/>
  <c r="AY49" i="4"/>
  <c r="CY49" i="4" s="1"/>
  <c r="AX49" i="4"/>
  <c r="CX49" i="4" s="1"/>
  <c r="AW49" i="4"/>
  <c r="CW49" i="4" s="1"/>
  <c r="AV49" i="4"/>
  <c r="CV49" i="4" s="1"/>
  <c r="AU49" i="4"/>
  <c r="CU49" i="4" s="1"/>
  <c r="AP49" i="4"/>
  <c r="AO49" i="4"/>
  <c r="AN49" i="4"/>
  <c r="AK49" i="4"/>
  <c r="AJ49" i="4"/>
  <c r="AI49" i="4"/>
  <c r="AH49" i="4"/>
  <c r="AG49" i="4"/>
  <c r="AD49" i="4"/>
  <c r="AC49" i="4"/>
  <c r="AB49" i="4"/>
  <c r="AA49" i="4"/>
  <c r="X49" i="4"/>
  <c r="W49" i="4"/>
  <c r="V49" i="4"/>
  <c r="S49" i="4"/>
  <c r="R49" i="4"/>
  <c r="Q49" i="4"/>
  <c r="N49" i="4"/>
  <c r="M49" i="4"/>
  <c r="L49" i="4"/>
  <c r="K49" i="4"/>
  <c r="J49" i="4"/>
  <c r="H49" i="4"/>
  <c r="G49" i="4"/>
  <c r="F49" i="4"/>
  <c r="E49" i="4"/>
  <c r="D49" i="4"/>
  <c r="C49" i="4"/>
  <c r="B49" i="4"/>
  <c r="CS33" i="4"/>
  <c r="CO33" i="4"/>
  <c r="CN33" i="4"/>
  <c r="CM33" i="4"/>
  <c r="CL33" i="4"/>
  <c r="CK33" i="4"/>
  <c r="CJ33" i="4"/>
  <c r="CI33" i="4"/>
  <c r="CH33" i="4"/>
  <c r="EL33" i="4" s="1"/>
  <c r="CG33" i="4"/>
  <c r="EK33" i="4" s="1"/>
  <c r="CF33" i="4"/>
  <c r="EJ33" i="4" s="1"/>
  <c r="CE33" i="4"/>
  <c r="EI33" i="4" s="1"/>
  <c r="CD33" i="4"/>
  <c r="EG33" i="4" s="1"/>
  <c r="CC33" i="4"/>
  <c r="EF33" i="4" s="1"/>
  <c r="CB33" i="4"/>
  <c r="EE33" i="4" s="1"/>
  <c r="CA33" i="4"/>
  <c r="ED33" i="4" s="1"/>
  <c r="BZ33" i="4"/>
  <c r="EC33" i="4" s="1"/>
  <c r="BY33" i="4"/>
  <c r="EB33" i="4" s="1"/>
  <c r="BX33" i="4"/>
  <c r="EA33" i="4" s="1"/>
  <c r="BW33" i="4"/>
  <c r="DY33" i="4" s="1"/>
  <c r="BV33" i="4"/>
  <c r="DX33" i="4" s="1"/>
  <c r="BU33" i="4"/>
  <c r="DW33" i="4" s="1"/>
  <c r="BT33" i="4"/>
  <c r="DV33" i="4" s="1"/>
  <c r="BS33" i="4"/>
  <c r="DU33" i="4" s="1"/>
  <c r="BR33" i="4"/>
  <c r="DT33" i="4" s="1"/>
  <c r="BQ33" i="4"/>
  <c r="DS33" i="4" s="1"/>
  <c r="BP33" i="4"/>
  <c r="DQ33" i="4" s="1"/>
  <c r="BO33" i="4"/>
  <c r="DP33" i="4" s="1"/>
  <c r="BN33" i="4"/>
  <c r="DO33" i="4" s="1"/>
  <c r="BM33" i="4"/>
  <c r="DN33" i="4" s="1"/>
  <c r="BL33" i="4"/>
  <c r="DL33" i="4" s="1"/>
  <c r="BK33" i="4"/>
  <c r="DK33" i="4" s="1"/>
  <c r="BJ33" i="4"/>
  <c r="DJ33" i="4" s="1"/>
  <c r="BI33" i="4"/>
  <c r="DI33" i="4" s="1"/>
  <c r="BH33" i="4"/>
  <c r="DH33" i="4" s="1"/>
  <c r="BG33" i="4"/>
  <c r="DG33" i="4" s="1"/>
  <c r="BF33" i="4"/>
  <c r="DF33" i="4" s="1"/>
  <c r="BE33" i="4"/>
  <c r="DE33" i="4" s="1"/>
  <c r="BD33" i="4"/>
  <c r="DD33" i="4" s="1"/>
  <c r="BC33" i="4"/>
  <c r="DC33" i="4" s="1"/>
  <c r="BB33" i="4"/>
  <c r="DB33" i="4" s="1"/>
  <c r="BA33" i="4"/>
  <c r="DA33" i="4" s="1"/>
  <c r="AZ33" i="4"/>
  <c r="CZ33" i="4" s="1"/>
  <c r="AY33" i="4"/>
  <c r="CY33" i="4" s="1"/>
  <c r="AX33" i="4"/>
  <c r="CX33" i="4" s="1"/>
  <c r="AW33" i="4"/>
  <c r="CW33" i="4" s="1"/>
  <c r="AV33" i="4"/>
  <c r="CV33" i="4" s="1"/>
  <c r="AU33" i="4"/>
  <c r="CU33" i="4" s="1"/>
  <c r="AP33" i="4"/>
  <c r="AO33" i="4"/>
  <c r="AN33" i="4"/>
  <c r="AK33" i="4"/>
  <c r="AJ33" i="4"/>
  <c r="AI33" i="4"/>
  <c r="AH33" i="4"/>
  <c r="AG33" i="4"/>
  <c r="AD33" i="4"/>
  <c r="AC33" i="4"/>
  <c r="AB33" i="4"/>
  <c r="AA33" i="4"/>
  <c r="X33" i="4"/>
  <c r="W33" i="4"/>
  <c r="V33" i="4"/>
  <c r="S33" i="4"/>
  <c r="R33" i="4"/>
  <c r="Q33" i="4"/>
  <c r="N33" i="4"/>
  <c r="M33" i="4"/>
  <c r="L33" i="4"/>
  <c r="K33" i="4"/>
  <c r="J33" i="4"/>
  <c r="H33" i="4"/>
  <c r="G33" i="4"/>
  <c r="F33" i="4"/>
  <c r="E33" i="4"/>
  <c r="D33" i="4"/>
  <c r="C33" i="4"/>
  <c r="B33" i="4"/>
  <c r="CR29" i="4"/>
  <c r="CQ29" i="4"/>
  <c r="CP29" i="4"/>
  <c r="CO29" i="4"/>
  <c r="CN29" i="4"/>
  <c r="CM29" i="4"/>
  <c r="CK29" i="4"/>
  <c r="CJ29" i="4"/>
  <c r="CI29" i="4"/>
  <c r="CH29" i="4"/>
  <c r="EL29" i="4" s="1"/>
  <c r="CG29" i="4"/>
  <c r="EK29" i="4" s="1"/>
  <c r="CF29" i="4"/>
  <c r="EJ29" i="4" s="1"/>
  <c r="CE29" i="4"/>
  <c r="EI29" i="4" s="1"/>
  <c r="CD29" i="4"/>
  <c r="EG29" i="4" s="1"/>
  <c r="CC29" i="4"/>
  <c r="EF29" i="4" s="1"/>
  <c r="CB29" i="4"/>
  <c r="EE29" i="4" s="1"/>
  <c r="CA29" i="4"/>
  <c r="ED29" i="4" s="1"/>
  <c r="BZ29" i="4"/>
  <c r="EC29" i="4" s="1"/>
  <c r="BY29" i="4"/>
  <c r="EB29" i="4" s="1"/>
  <c r="BX29" i="4"/>
  <c r="EA29" i="4" s="1"/>
  <c r="BW29" i="4"/>
  <c r="DY29" i="4" s="1"/>
  <c r="BV29" i="4"/>
  <c r="DX29" i="4" s="1"/>
  <c r="BU29" i="4"/>
  <c r="DW29" i="4" s="1"/>
  <c r="BT29" i="4"/>
  <c r="DV29" i="4" s="1"/>
  <c r="BS29" i="4"/>
  <c r="DU29" i="4" s="1"/>
  <c r="BR29" i="4"/>
  <c r="DT29" i="4" s="1"/>
  <c r="BQ29" i="4"/>
  <c r="DS29" i="4" s="1"/>
  <c r="BP29" i="4"/>
  <c r="DQ29" i="4" s="1"/>
  <c r="BO29" i="4"/>
  <c r="DP29" i="4" s="1"/>
  <c r="BN29" i="4"/>
  <c r="DO29" i="4" s="1"/>
  <c r="BM29" i="4"/>
  <c r="DN29" i="4" s="1"/>
  <c r="BL29" i="4"/>
  <c r="DL29" i="4" s="1"/>
  <c r="BK29" i="4"/>
  <c r="DK29" i="4" s="1"/>
  <c r="BJ29" i="4"/>
  <c r="DJ29" i="4" s="1"/>
  <c r="BI29" i="4"/>
  <c r="DI29" i="4" s="1"/>
  <c r="BH29" i="4"/>
  <c r="DH29" i="4" s="1"/>
  <c r="BG29" i="4"/>
  <c r="DG29" i="4" s="1"/>
  <c r="BF29" i="4"/>
  <c r="DF29" i="4" s="1"/>
  <c r="BE29" i="4"/>
  <c r="DE29" i="4" s="1"/>
  <c r="BD29" i="4"/>
  <c r="DD29" i="4" s="1"/>
  <c r="BC29" i="4"/>
  <c r="DC29" i="4" s="1"/>
  <c r="BB29" i="4"/>
  <c r="DB29" i="4" s="1"/>
  <c r="BA29" i="4"/>
  <c r="DA29" i="4" s="1"/>
  <c r="AZ29" i="4"/>
  <c r="CZ29" i="4" s="1"/>
  <c r="AY29" i="4"/>
  <c r="CY29" i="4" s="1"/>
  <c r="AX29" i="4"/>
  <c r="CX29" i="4" s="1"/>
  <c r="AW29" i="4"/>
  <c r="CW29" i="4" s="1"/>
  <c r="AV29" i="4"/>
  <c r="CV29" i="4" s="1"/>
  <c r="AU29" i="4"/>
  <c r="CU29" i="4" s="1"/>
  <c r="AP29" i="4"/>
  <c r="AO29" i="4"/>
  <c r="AN29" i="4"/>
  <c r="AK29" i="4"/>
  <c r="AJ29" i="4"/>
  <c r="AI29" i="4"/>
  <c r="AH29" i="4"/>
  <c r="AG29" i="4"/>
  <c r="AD29" i="4"/>
  <c r="AC29" i="4"/>
  <c r="AB29" i="4"/>
  <c r="AA29" i="4"/>
  <c r="X29" i="4"/>
  <c r="W29" i="4"/>
  <c r="V29" i="4"/>
  <c r="S29" i="4"/>
  <c r="R29" i="4"/>
  <c r="Q29" i="4"/>
  <c r="N29" i="4"/>
  <c r="M29" i="4"/>
  <c r="L29" i="4"/>
  <c r="K29" i="4"/>
  <c r="J29" i="4"/>
  <c r="H29" i="4"/>
  <c r="G29" i="4"/>
  <c r="F29" i="4"/>
  <c r="E29" i="4"/>
  <c r="D29" i="4"/>
  <c r="C29" i="4"/>
  <c r="B29" i="4"/>
  <c r="CR24" i="4"/>
  <c r="CQ24" i="4"/>
  <c r="CP24" i="4"/>
  <c r="CO24" i="4"/>
  <c r="CN24" i="4"/>
  <c r="CM24" i="4"/>
  <c r="CL24" i="4"/>
  <c r="CK24" i="4"/>
  <c r="CJ24" i="4"/>
  <c r="CI24" i="4"/>
  <c r="CH24" i="4"/>
  <c r="EL24" i="4" s="1"/>
  <c r="CG24" i="4"/>
  <c r="EK24" i="4" s="1"/>
  <c r="CF24" i="4"/>
  <c r="EJ24" i="4" s="1"/>
  <c r="CE24" i="4"/>
  <c r="EI24" i="4" s="1"/>
  <c r="CD24" i="4"/>
  <c r="EG24" i="4" s="1"/>
  <c r="CC24" i="4"/>
  <c r="EF24" i="4" s="1"/>
  <c r="CB24" i="4"/>
  <c r="EE24" i="4" s="1"/>
  <c r="CA24" i="4"/>
  <c r="ED24" i="4" s="1"/>
  <c r="BZ24" i="4"/>
  <c r="EC24" i="4" s="1"/>
  <c r="BY24" i="4"/>
  <c r="EB24" i="4" s="1"/>
  <c r="BX24" i="4"/>
  <c r="EA24" i="4" s="1"/>
  <c r="BW24" i="4"/>
  <c r="DY24" i="4" s="1"/>
  <c r="BV24" i="4"/>
  <c r="DX24" i="4" s="1"/>
  <c r="BU24" i="4"/>
  <c r="DW24" i="4" s="1"/>
  <c r="BT24" i="4"/>
  <c r="DV24" i="4" s="1"/>
  <c r="BS24" i="4"/>
  <c r="DU24" i="4" s="1"/>
  <c r="BR24" i="4"/>
  <c r="DT24" i="4" s="1"/>
  <c r="BQ24" i="4"/>
  <c r="DS24" i="4" s="1"/>
  <c r="BP24" i="4"/>
  <c r="DQ24" i="4" s="1"/>
  <c r="BO24" i="4"/>
  <c r="DP24" i="4" s="1"/>
  <c r="BN24" i="4"/>
  <c r="DO24" i="4" s="1"/>
  <c r="BM24" i="4"/>
  <c r="DN24" i="4" s="1"/>
  <c r="BL24" i="4"/>
  <c r="DL24" i="4" s="1"/>
  <c r="BK24" i="4"/>
  <c r="DK24" i="4" s="1"/>
  <c r="BJ24" i="4"/>
  <c r="DJ24" i="4" s="1"/>
  <c r="BI24" i="4"/>
  <c r="DI24" i="4" s="1"/>
  <c r="BH24" i="4"/>
  <c r="DH24" i="4" s="1"/>
  <c r="BG24" i="4"/>
  <c r="DG24" i="4" s="1"/>
  <c r="BF24" i="4"/>
  <c r="DF24" i="4" s="1"/>
  <c r="BE24" i="4"/>
  <c r="DE24" i="4" s="1"/>
  <c r="BD24" i="4"/>
  <c r="DD24" i="4" s="1"/>
  <c r="BC24" i="4"/>
  <c r="DC24" i="4" s="1"/>
  <c r="BB24" i="4"/>
  <c r="DB24" i="4" s="1"/>
  <c r="BA24" i="4"/>
  <c r="DA24" i="4" s="1"/>
  <c r="AZ24" i="4"/>
  <c r="CZ24" i="4" s="1"/>
  <c r="AY24" i="4"/>
  <c r="CY24" i="4" s="1"/>
  <c r="AX24" i="4"/>
  <c r="CX24" i="4" s="1"/>
  <c r="AW24" i="4"/>
  <c r="CW24" i="4" s="1"/>
  <c r="AV24" i="4"/>
  <c r="CV24" i="4" s="1"/>
  <c r="AU24" i="4"/>
  <c r="CU24" i="4" s="1"/>
  <c r="AP24" i="4"/>
  <c r="AO24" i="4"/>
  <c r="AN24" i="4"/>
  <c r="AK24" i="4"/>
  <c r="AJ24" i="4"/>
  <c r="AI24" i="4"/>
  <c r="AH24" i="4"/>
  <c r="AG24" i="4"/>
  <c r="AD24" i="4"/>
  <c r="AC24" i="4"/>
  <c r="AB24" i="4"/>
  <c r="AA24" i="4"/>
  <c r="X24" i="4"/>
  <c r="W24" i="4"/>
  <c r="V24" i="4"/>
  <c r="S24" i="4"/>
  <c r="R24" i="4"/>
  <c r="Q24" i="4"/>
  <c r="N24" i="4"/>
  <c r="M24" i="4"/>
  <c r="L24" i="4"/>
  <c r="K24" i="4"/>
  <c r="J24" i="4"/>
  <c r="H24" i="4"/>
  <c r="G24" i="4"/>
  <c r="F24" i="4"/>
  <c r="E24" i="4"/>
  <c r="D24" i="4"/>
  <c r="C24" i="4"/>
  <c r="B24" i="4"/>
  <c r="CS22" i="4"/>
  <c r="CR22" i="4"/>
  <c r="CQ22" i="4"/>
  <c r="CP22" i="4"/>
  <c r="CO22" i="4"/>
  <c r="CN22" i="4"/>
  <c r="CM22" i="4"/>
  <c r="CL22" i="4"/>
  <c r="CK22" i="4"/>
  <c r="CJ22" i="4"/>
  <c r="CI22" i="4"/>
  <c r="CH22" i="4"/>
  <c r="EL22" i="4" s="1"/>
  <c r="CG22" i="4"/>
  <c r="EK22" i="4" s="1"/>
  <c r="CF22" i="4"/>
  <c r="EJ22" i="4" s="1"/>
  <c r="CE22" i="4"/>
  <c r="EI22" i="4" s="1"/>
  <c r="CD22" i="4"/>
  <c r="EG22" i="4" s="1"/>
  <c r="CC22" i="4"/>
  <c r="EF22" i="4" s="1"/>
  <c r="CB22" i="4"/>
  <c r="EE22" i="4" s="1"/>
  <c r="CA22" i="4"/>
  <c r="ED22" i="4" s="1"/>
  <c r="BZ22" i="4"/>
  <c r="EC22" i="4" s="1"/>
  <c r="BY22" i="4"/>
  <c r="EB22" i="4" s="1"/>
  <c r="BX22" i="4"/>
  <c r="EA22" i="4" s="1"/>
  <c r="BW22" i="4"/>
  <c r="DY22" i="4" s="1"/>
  <c r="BV22" i="4"/>
  <c r="DX22" i="4" s="1"/>
  <c r="BU22" i="4"/>
  <c r="DW22" i="4" s="1"/>
  <c r="BT22" i="4"/>
  <c r="DV22" i="4" s="1"/>
  <c r="BS22" i="4"/>
  <c r="DU22" i="4" s="1"/>
  <c r="BR22" i="4"/>
  <c r="DT22" i="4" s="1"/>
  <c r="BQ22" i="4"/>
  <c r="DS22" i="4" s="1"/>
  <c r="BP22" i="4"/>
  <c r="DQ22" i="4" s="1"/>
  <c r="BO22" i="4"/>
  <c r="DP22" i="4" s="1"/>
  <c r="BN22" i="4"/>
  <c r="DO22" i="4" s="1"/>
  <c r="BM22" i="4"/>
  <c r="DN22" i="4" s="1"/>
  <c r="BL22" i="4"/>
  <c r="DL22" i="4" s="1"/>
  <c r="BK22" i="4"/>
  <c r="DK22" i="4" s="1"/>
  <c r="BJ22" i="4"/>
  <c r="DJ22" i="4" s="1"/>
  <c r="BI22" i="4"/>
  <c r="DI22" i="4" s="1"/>
  <c r="BH22" i="4"/>
  <c r="DH22" i="4" s="1"/>
  <c r="BG22" i="4"/>
  <c r="DG22" i="4" s="1"/>
  <c r="BF22" i="4"/>
  <c r="DF22" i="4" s="1"/>
  <c r="BE22" i="4"/>
  <c r="DE22" i="4" s="1"/>
  <c r="BD22" i="4"/>
  <c r="DD22" i="4" s="1"/>
  <c r="BC22" i="4"/>
  <c r="DC22" i="4" s="1"/>
  <c r="BB22" i="4"/>
  <c r="DB22" i="4" s="1"/>
  <c r="BA22" i="4"/>
  <c r="DA22" i="4" s="1"/>
  <c r="AZ22" i="4"/>
  <c r="CZ22" i="4" s="1"/>
  <c r="AY22" i="4"/>
  <c r="CY22" i="4" s="1"/>
  <c r="AX22" i="4"/>
  <c r="CX22" i="4" s="1"/>
  <c r="AW22" i="4"/>
  <c r="CW22" i="4" s="1"/>
  <c r="AV22" i="4"/>
  <c r="CV22" i="4" s="1"/>
  <c r="AU22" i="4"/>
  <c r="CU22" i="4" s="1"/>
  <c r="AP22" i="4"/>
  <c r="AO22" i="4"/>
  <c r="AN22" i="4"/>
  <c r="AK22" i="4"/>
  <c r="AJ22" i="4"/>
  <c r="AI22" i="4"/>
  <c r="AH22" i="4"/>
  <c r="AG22" i="4"/>
  <c r="AD22" i="4"/>
  <c r="AC22" i="4"/>
  <c r="AB22" i="4"/>
  <c r="AA22" i="4"/>
  <c r="X22" i="4"/>
  <c r="W22" i="4"/>
  <c r="V22" i="4"/>
  <c r="S22" i="4"/>
  <c r="R22" i="4"/>
  <c r="Q22" i="4"/>
  <c r="N22" i="4"/>
  <c r="M22" i="4"/>
  <c r="L22" i="4"/>
  <c r="K22" i="4"/>
  <c r="J22" i="4"/>
  <c r="H22" i="4"/>
  <c r="G22" i="4"/>
  <c r="F22" i="4"/>
  <c r="E22" i="4"/>
  <c r="D22" i="4"/>
  <c r="C22" i="4"/>
  <c r="B22" i="4"/>
  <c r="AP21" i="4"/>
  <c r="AO21" i="4"/>
  <c r="AN21" i="4"/>
  <c r="AK21" i="4"/>
  <c r="AJ21" i="4"/>
  <c r="AI21" i="4"/>
  <c r="AH21" i="4"/>
  <c r="AG21" i="4"/>
  <c r="AD21" i="4"/>
  <c r="AC21" i="4"/>
  <c r="AB21" i="4"/>
  <c r="AA21" i="4"/>
  <c r="X21" i="4"/>
  <c r="W21" i="4"/>
  <c r="V21" i="4"/>
  <c r="S21" i="4"/>
  <c r="R21" i="4"/>
  <c r="Q21" i="4"/>
  <c r="N21" i="4"/>
  <c r="M21" i="4"/>
  <c r="L21" i="4"/>
  <c r="K21" i="4"/>
  <c r="J21" i="4"/>
  <c r="H21" i="4"/>
  <c r="G21" i="4"/>
  <c r="F21" i="4"/>
  <c r="E21" i="4"/>
  <c r="D21" i="4"/>
  <c r="C21" i="4"/>
  <c r="B21" i="4"/>
  <c r="CR20" i="4"/>
  <c r="CQ20" i="4"/>
  <c r="CP20" i="4"/>
  <c r="CO20" i="4"/>
  <c r="CN20" i="4"/>
  <c r="CM20" i="4"/>
  <c r="CL20" i="4"/>
  <c r="CK20" i="4"/>
  <c r="CJ20" i="4"/>
  <c r="CI20" i="4"/>
  <c r="CH20" i="4"/>
  <c r="EL20" i="4" s="1"/>
  <c r="CG20" i="4"/>
  <c r="EK20" i="4" s="1"/>
  <c r="CF20" i="4"/>
  <c r="EJ20" i="4" s="1"/>
  <c r="CE20" i="4"/>
  <c r="EI20" i="4" s="1"/>
  <c r="CD20" i="4"/>
  <c r="EG20" i="4" s="1"/>
  <c r="CC20" i="4"/>
  <c r="EF20" i="4" s="1"/>
  <c r="CB20" i="4"/>
  <c r="EE20" i="4" s="1"/>
  <c r="CA20" i="4"/>
  <c r="ED20" i="4" s="1"/>
  <c r="BZ20" i="4"/>
  <c r="EC20" i="4" s="1"/>
  <c r="BY20" i="4"/>
  <c r="EB20" i="4" s="1"/>
  <c r="BX20" i="4"/>
  <c r="EA20" i="4" s="1"/>
  <c r="BW20" i="4"/>
  <c r="DY20" i="4" s="1"/>
  <c r="BV20" i="4"/>
  <c r="DX20" i="4" s="1"/>
  <c r="BU20" i="4"/>
  <c r="DW20" i="4" s="1"/>
  <c r="BT20" i="4"/>
  <c r="DV20" i="4" s="1"/>
  <c r="BS20" i="4"/>
  <c r="DU20" i="4" s="1"/>
  <c r="BR20" i="4"/>
  <c r="DT20" i="4" s="1"/>
  <c r="BQ20" i="4"/>
  <c r="DS20" i="4" s="1"/>
  <c r="BP20" i="4"/>
  <c r="DQ20" i="4" s="1"/>
  <c r="BO20" i="4"/>
  <c r="DP20" i="4" s="1"/>
  <c r="BN20" i="4"/>
  <c r="DO20" i="4" s="1"/>
  <c r="BM20" i="4"/>
  <c r="DN20" i="4" s="1"/>
  <c r="BL20" i="4"/>
  <c r="DL20" i="4" s="1"/>
  <c r="BK20" i="4"/>
  <c r="DK20" i="4" s="1"/>
  <c r="BJ20" i="4"/>
  <c r="DJ20" i="4" s="1"/>
  <c r="BI20" i="4"/>
  <c r="DI20" i="4" s="1"/>
  <c r="BH20" i="4"/>
  <c r="DH20" i="4" s="1"/>
  <c r="BG20" i="4"/>
  <c r="DG20" i="4" s="1"/>
  <c r="BF20" i="4"/>
  <c r="DF20" i="4" s="1"/>
  <c r="BE20" i="4"/>
  <c r="DE20" i="4" s="1"/>
  <c r="BD20" i="4"/>
  <c r="DD20" i="4" s="1"/>
  <c r="BC20" i="4"/>
  <c r="DC20" i="4" s="1"/>
  <c r="BB20" i="4"/>
  <c r="DB20" i="4" s="1"/>
  <c r="BA20" i="4"/>
  <c r="DA20" i="4" s="1"/>
  <c r="AZ20" i="4"/>
  <c r="CZ20" i="4" s="1"/>
  <c r="AY20" i="4"/>
  <c r="CY20" i="4" s="1"/>
  <c r="AX20" i="4"/>
  <c r="CX20" i="4" s="1"/>
  <c r="AW20" i="4"/>
  <c r="CW20" i="4" s="1"/>
  <c r="AV20" i="4"/>
  <c r="CV20" i="4" s="1"/>
  <c r="AU20" i="4"/>
  <c r="CU20" i="4" s="1"/>
  <c r="AP20" i="4"/>
  <c r="AO20" i="4"/>
  <c r="AN20" i="4"/>
  <c r="AK20" i="4"/>
  <c r="AJ20" i="4"/>
  <c r="AI20" i="4"/>
  <c r="AH20" i="4"/>
  <c r="AG20" i="4"/>
  <c r="AD20" i="4"/>
  <c r="AC20" i="4"/>
  <c r="AB20" i="4"/>
  <c r="AA20" i="4"/>
  <c r="X20" i="4"/>
  <c r="W20" i="4"/>
  <c r="V20" i="4"/>
  <c r="S20" i="4"/>
  <c r="R20" i="4"/>
  <c r="Q20" i="4"/>
  <c r="N20" i="4"/>
  <c r="M20" i="4"/>
  <c r="L20" i="4"/>
  <c r="K20" i="4"/>
  <c r="J20" i="4"/>
  <c r="H20" i="4"/>
  <c r="G20" i="4"/>
  <c r="F20" i="4"/>
  <c r="E20" i="4"/>
  <c r="D20" i="4"/>
  <c r="C20" i="4"/>
  <c r="B20" i="4"/>
  <c r="CR18" i="4"/>
  <c r="CQ18" i="4"/>
  <c r="CP18" i="4"/>
  <c r="CO18" i="4"/>
  <c r="CN18" i="4"/>
  <c r="CM18" i="4"/>
  <c r="CK18" i="4"/>
  <c r="CJ18" i="4"/>
  <c r="CI18" i="4"/>
  <c r="CH18" i="4"/>
  <c r="EL18" i="4" s="1"/>
  <c r="CG18" i="4"/>
  <c r="EK18" i="4" s="1"/>
  <c r="CF18" i="4"/>
  <c r="EJ18" i="4" s="1"/>
  <c r="CE18" i="4"/>
  <c r="EI18" i="4" s="1"/>
  <c r="CD18" i="4"/>
  <c r="EG18" i="4" s="1"/>
  <c r="CC18" i="4"/>
  <c r="EF18" i="4" s="1"/>
  <c r="CB18" i="4"/>
  <c r="EE18" i="4" s="1"/>
  <c r="CA18" i="4"/>
  <c r="ED18" i="4" s="1"/>
  <c r="BZ18" i="4"/>
  <c r="EC18" i="4" s="1"/>
  <c r="BY18" i="4"/>
  <c r="EB18" i="4" s="1"/>
  <c r="BX18" i="4"/>
  <c r="EA18" i="4" s="1"/>
  <c r="BW18" i="4"/>
  <c r="DY18" i="4" s="1"/>
  <c r="BV18" i="4"/>
  <c r="DX18" i="4" s="1"/>
  <c r="BU18" i="4"/>
  <c r="DW18" i="4" s="1"/>
  <c r="BT18" i="4"/>
  <c r="DV18" i="4" s="1"/>
  <c r="BS18" i="4"/>
  <c r="DU18" i="4" s="1"/>
  <c r="BR18" i="4"/>
  <c r="DT18" i="4" s="1"/>
  <c r="BQ18" i="4"/>
  <c r="DS18" i="4" s="1"/>
  <c r="BP18" i="4"/>
  <c r="DQ18" i="4" s="1"/>
  <c r="BO18" i="4"/>
  <c r="DP18" i="4" s="1"/>
  <c r="BN18" i="4"/>
  <c r="DO18" i="4" s="1"/>
  <c r="BM18" i="4"/>
  <c r="DN18" i="4" s="1"/>
  <c r="BL18" i="4"/>
  <c r="DL18" i="4" s="1"/>
  <c r="BK18" i="4"/>
  <c r="DK18" i="4" s="1"/>
  <c r="BJ18" i="4"/>
  <c r="DJ18" i="4" s="1"/>
  <c r="BI18" i="4"/>
  <c r="DI18" i="4" s="1"/>
  <c r="BH18" i="4"/>
  <c r="DH18" i="4" s="1"/>
  <c r="BG18" i="4"/>
  <c r="DG18" i="4" s="1"/>
  <c r="BF18" i="4"/>
  <c r="DF18" i="4" s="1"/>
  <c r="BE18" i="4"/>
  <c r="DE18" i="4" s="1"/>
  <c r="BD18" i="4"/>
  <c r="DD18" i="4" s="1"/>
  <c r="BC18" i="4"/>
  <c r="DC18" i="4" s="1"/>
  <c r="BB18" i="4"/>
  <c r="DB18" i="4" s="1"/>
  <c r="BA18" i="4"/>
  <c r="DA18" i="4" s="1"/>
  <c r="AZ18" i="4"/>
  <c r="CZ18" i="4" s="1"/>
  <c r="AY18" i="4"/>
  <c r="CY18" i="4" s="1"/>
  <c r="AX18" i="4"/>
  <c r="CX18" i="4" s="1"/>
  <c r="AW18" i="4"/>
  <c r="CW18" i="4" s="1"/>
  <c r="AV18" i="4"/>
  <c r="CV18" i="4" s="1"/>
  <c r="AU18" i="4"/>
  <c r="CU18" i="4" s="1"/>
  <c r="AP18" i="4"/>
  <c r="AO18" i="4"/>
  <c r="AN18" i="4"/>
  <c r="AK18" i="4"/>
  <c r="AJ18" i="4"/>
  <c r="AI18" i="4"/>
  <c r="AH18" i="4"/>
  <c r="AG18" i="4"/>
  <c r="AD18" i="4"/>
  <c r="AC18" i="4"/>
  <c r="AB18" i="4"/>
  <c r="AA18" i="4"/>
  <c r="X18" i="4"/>
  <c r="W18" i="4"/>
  <c r="V18" i="4"/>
  <c r="S18" i="4"/>
  <c r="R18" i="4"/>
  <c r="Q18" i="4"/>
  <c r="N18" i="4"/>
  <c r="M18" i="4"/>
  <c r="L18" i="4"/>
  <c r="K18" i="4"/>
  <c r="J18" i="4"/>
  <c r="H18" i="4"/>
  <c r="G18" i="4"/>
  <c r="F18" i="4"/>
  <c r="E18" i="4"/>
  <c r="D18" i="4"/>
  <c r="C18" i="4"/>
  <c r="B18" i="4"/>
  <c r="CR17" i="4"/>
  <c r="CQ17" i="4"/>
  <c r="CO17" i="4"/>
  <c r="CN17" i="4"/>
  <c r="CM17" i="4"/>
  <c r="CI17" i="4"/>
  <c r="CH17" i="4"/>
  <c r="EL17" i="4" s="1"/>
  <c r="CG17" i="4"/>
  <c r="EK17" i="4" s="1"/>
  <c r="CF17" i="4"/>
  <c r="EJ17" i="4" s="1"/>
  <c r="CE17" i="4"/>
  <c r="EI17" i="4" s="1"/>
  <c r="CD17" i="4"/>
  <c r="EG17" i="4" s="1"/>
  <c r="CC17" i="4"/>
  <c r="EF17" i="4" s="1"/>
  <c r="CB17" i="4"/>
  <c r="EE17" i="4" s="1"/>
  <c r="CA17" i="4"/>
  <c r="ED17" i="4" s="1"/>
  <c r="BZ17" i="4"/>
  <c r="EC17" i="4" s="1"/>
  <c r="BY17" i="4"/>
  <c r="EB17" i="4" s="1"/>
  <c r="BX17" i="4"/>
  <c r="EA17" i="4" s="1"/>
  <c r="BW17" i="4"/>
  <c r="DY17" i="4" s="1"/>
  <c r="BV17" i="4"/>
  <c r="DX17" i="4" s="1"/>
  <c r="BU17" i="4"/>
  <c r="DW17" i="4" s="1"/>
  <c r="BT17" i="4"/>
  <c r="DV17" i="4" s="1"/>
  <c r="BS17" i="4"/>
  <c r="DU17" i="4" s="1"/>
  <c r="BR17" i="4"/>
  <c r="DT17" i="4" s="1"/>
  <c r="BQ17" i="4"/>
  <c r="DS17" i="4" s="1"/>
  <c r="BP17" i="4"/>
  <c r="DQ17" i="4" s="1"/>
  <c r="BO17" i="4"/>
  <c r="DP17" i="4" s="1"/>
  <c r="BN17" i="4"/>
  <c r="DO17" i="4" s="1"/>
  <c r="BM17" i="4"/>
  <c r="DN17" i="4" s="1"/>
  <c r="BL17" i="4"/>
  <c r="DL17" i="4" s="1"/>
  <c r="BK17" i="4"/>
  <c r="DK17" i="4" s="1"/>
  <c r="BJ17" i="4"/>
  <c r="DJ17" i="4" s="1"/>
  <c r="BI17" i="4"/>
  <c r="DI17" i="4" s="1"/>
  <c r="BH17" i="4"/>
  <c r="DH17" i="4" s="1"/>
  <c r="BG17" i="4"/>
  <c r="DG17" i="4" s="1"/>
  <c r="BF17" i="4"/>
  <c r="DF17" i="4" s="1"/>
  <c r="BE17" i="4"/>
  <c r="DE17" i="4" s="1"/>
  <c r="BD17" i="4"/>
  <c r="DD17" i="4" s="1"/>
  <c r="BC17" i="4"/>
  <c r="DC17" i="4" s="1"/>
  <c r="BB17" i="4"/>
  <c r="DB17" i="4" s="1"/>
  <c r="BA17" i="4"/>
  <c r="DA17" i="4" s="1"/>
  <c r="AZ17" i="4"/>
  <c r="CZ17" i="4" s="1"/>
  <c r="AY17" i="4"/>
  <c r="CY17" i="4" s="1"/>
  <c r="AX17" i="4"/>
  <c r="CX17" i="4" s="1"/>
  <c r="AW17" i="4"/>
  <c r="CW17" i="4" s="1"/>
  <c r="AV17" i="4"/>
  <c r="CV17" i="4" s="1"/>
  <c r="AU17" i="4"/>
  <c r="CU17" i="4" s="1"/>
  <c r="AP17" i="4"/>
  <c r="AO17" i="4"/>
  <c r="AN17" i="4"/>
  <c r="AK17" i="4"/>
  <c r="AJ17" i="4"/>
  <c r="AI17" i="4"/>
  <c r="AH17" i="4"/>
  <c r="AG17" i="4"/>
  <c r="AD17" i="4"/>
  <c r="AC17" i="4"/>
  <c r="AB17" i="4"/>
  <c r="AA17" i="4"/>
  <c r="X17" i="4"/>
  <c r="W17" i="4"/>
  <c r="V17" i="4"/>
  <c r="S17" i="4"/>
  <c r="R17" i="4"/>
  <c r="Q17" i="4"/>
  <c r="N17" i="4"/>
  <c r="M17" i="4"/>
  <c r="L17" i="4"/>
  <c r="K17" i="4"/>
  <c r="J17" i="4"/>
  <c r="H17" i="4"/>
  <c r="G17" i="4"/>
  <c r="F17" i="4"/>
  <c r="E17" i="4"/>
  <c r="D17" i="4"/>
  <c r="C17" i="4"/>
  <c r="B17" i="4"/>
  <c r="CR14" i="4"/>
  <c r="CQ14" i="4"/>
  <c r="CP14" i="4"/>
  <c r="CO14" i="4"/>
  <c r="CN14" i="4"/>
  <c r="CM14" i="4"/>
  <c r="CL14" i="4"/>
  <c r="CK14" i="4"/>
  <c r="CJ14" i="4"/>
  <c r="CI14" i="4"/>
  <c r="CH14" i="4"/>
  <c r="EL14" i="4" s="1"/>
  <c r="CG14" i="4"/>
  <c r="EK14" i="4" s="1"/>
  <c r="CF14" i="4"/>
  <c r="EJ14" i="4" s="1"/>
  <c r="CE14" i="4"/>
  <c r="EI14" i="4" s="1"/>
  <c r="CD14" i="4"/>
  <c r="EG14" i="4" s="1"/>
  <c r="CC14" i="4"/>
  <c r="EF14" i="4" s="1"/>
  <c r="CB14" i="4"/>
  <c r="EE14" i="4" s="1"/>
  <c r="CA14" i="4"/>
  <c r="ED14" i="4" s="1"/>
  <c r="BZ14" i="4"/>
  <c r="EC14" i="4" s="1"/>
  <c r="BY14" i="4"/>
  <c r="EB14" i="4" s="1"/>
  <c r="BX14" i="4"/>
  <c r="EA14" i="4" s="1"/>
  <c r="BW14" i="4"/>
  <c r="DY14" i="4" s="1"/>
  <c r="BV14" i="4"/>
  <c r="DX14" i="4" s="1"/>
  <c r="BU14" i="4"/>
  <c r="DW14" i="4" s="1"/>
  <c r="BT14" i="4"/>
  <c r="DV14" i="4" s="1"/>
  <c r="BS14" i="4"/>
  <c r="DU14" i="4" s="1"/>
  <c r="BR14" i="4"/>
  <c r="DT14" i="4" s="1"/>
  <c r="BQ14" i="4"/>
  <c r="DS14" i="4" s="1"/>
  <c r="BP14" i="4"/>
  <c r="DQ14" i="4" s="1"/>
  <c r="BO14" i="4"/>
  <c r="DP14" i="4" s="1"/>
  <c r="BN14" i="4"/>
  <c r="DO14" i="4" s="1"/>
  <c r="BM14" i="4"/>
  <c r="DN14" i="4" s="1"/>
  <c r="BL14" i="4"/>
  <c r="DL14" i="4" s="1"/>
  <c r="BK14" i="4"/>
  <c r="DK14" i="4" s="1"/>
  <c r="BJ14" i="4"/>
  <c r="DJ14" i="4" s="1"/>
  <c r="BI14" i="4"/>
  <c r="DI14" i="4" s="1"/>
  <c r="BH14" i="4"/>
  <c r="DH14" i="4" s="1"/>
  <c r="BG14" i="4"/>
  <c r="DG14" i="4" s="1"/>
  <c r="BF14" i="4"/>
  <c r="DF14" i="4" s="1"/>
  <c r="BE14" i="4"/>
  <c r="DE14" i="4" s="1"/>
  <c r="BD14" i="4"/>
  <c r="DD14" i="4" s="1"/>
  <c r="BC14" i="4"/>
  <c r="DC14" i="4" s="1"/>
  <c r="BB14" i="4"/>
  <c r="DB14" i="4" s="1"/>
  <c r="BA14" i="4"/>
  <c r="DA14" i="4" s="1"/>
  <c r="AZ14" i="4"/>
  <c r="CZ14" i="4" s="1"/>
  <c r="AY14" i="4"/>
  <c r="CY14" i="4" s="1"/>
  <c r="AX14" i="4"/>
  <c r="CX14" i="4" s="1"/>
  <c r="AW14" i="4"/>
  <c r="CW14" i="4" s="1"/>
  <c r="AV14" i="4"/>
  <c r="CV14" i="4" s="1"/>
  <c r="AU14" i="4"/>
  <c r="CU14" i="4" s="1"/>
  <c r="AP14" i="4"/>
  <c r="AO14" i="4"/>
  <c r="AN14" i="4"/>
  <c r="AK14" i="4"/>
  <c r="AJ14" i="4"/>
  <c r="AI14" i="4"/>
  <c r="AH14" i="4"/>
  <c r="AG14" i="4"/>
  <c r="AD14" i="4"/>
  <c r="AC14" i="4"/>
  <c r="AB14" i="4"/>
  <c r="AA14" i="4"/>
  <c r="X14" i="4"/>
  <c r="W14" i="4"/>
  <c r="V14" i="4"/>
  <c r="S14" i="4"/>
  <c r="R14" i="4"/>
  <c r="Q14" i="4"/>
  <c r="N14" i="4"/>
  <c r="M14" i="4"/>
  <c r="L14" i="4"/>
  <c r="K14" i="4"/>
  <c r="J14" i="4"/>
  <c r="H14" i="4"/>
  <c r="G14" i="4"/>
  <c r="F14" i="4"/>
  <c r="E14" i="4"/>
  <c r="D14" i="4"/>
  <c r="C14" i="4"/>
  <c r="B14" i="4"/>
  <c r="CR10" i="4"/>
  <c r="CQ10" i="4"/>
  <c r="CP10" i="4"/>
  <c r="CO10" i="4"/>
  <c r="CN10" i="4"/>
  <c r="CM10" i="4"/>
  <c r="CL10" i="4"/>
  <c r="CK10" i="4"/>
  <c r="CJ10" i="4"/>
  <c r="CI10" i="4"/>
  <c r="CH10" i="4"/>
  <c r="EL10" i="4" s="1"/>
  <c r="CG10" i="4"/>
  <c r="EK10" i="4" s="1"/>
  <c r="CF10" i="4"/>
  <c r="EJ10" i="4" s="1"/>
  <c r="CE10" i="4"/>
  <c r="EI10" i="4" s="1"/>
  <c r="CD10" i="4"/>
  <c r="EG10" i="4" s="1"/>
  <c r="CC10" i="4"/>
  <c r="EF10" i="4" s="1"/>
  <c r="CB10" i="4"/>
  <c r="EE10" i="4" s="1"/>
  <c r="CA10" i="4"/>
  <c r="ED10" i="4" s="1"/>
  <c r="BZ10" i="4"/>
  <c r="EC10" i="4" s="1"/>
  <c r="BY10" i="4"/>
  <c r="EB10" i="4" s="1"/>
  <c r="BX10" i="4"/>
  <c r="EA10" i="4" s="1"/>
  <c r="BW10" i="4"/>
  <c r="DY10" i="4" s="1"/>
  <c r="BV10" i="4"/>
  <c r="DX10" i="4" s="1"/>
  <c r="BU10" i="4"/>
  <c r="DW10" i="4" s="1"/>
  <c r="BT10" i="4"/>
  <c r="DV10" i="4" s="1"/>
  <c r="BS10" i="4"/>
  <c r="DU10" i="4" s="1"/>
  <c r="BR10" i="4"/>
  <c r="DT10" i="4" s="1"/>
  <c r="BQ10" i="4"/>
  <c r="DS10" i="4" s="1"/>
  <c r="BP10" i="4"/>
  <c r="DQ10" i="4" s="1"/>
  <c r="BO10" i="4"/>
  <c r="DP10" i="4" s="1"/>
  <c r="BN10" i="4"/>
  <c r="DO10" i="4" s="1"/>
  <c r="BM10" i="4"/>
  <c r="DN10" i="4" s="1"/>
  <c r="BL10" i="4"/>
  <c r="DL10" i="4" s="1"/>
  <c r="BK10" i="4"/>
  <c r="DK10" i="4" s="1"/>
  <c r="BJ10" i="4"/>
  <c r="DJ10" i="4" s="1"/>
  <c r="BI10" i="4"/>
  <c r="DI10" i="4" s="1"/>
  <c r="BH10" i="4"/>
  <c r="DH10" i="4" s="1"/>
  <c r="BG10" i="4"/>
  <c r="DG10" i="4" s="1"/>
  <c r="BF10" i="4"/>
  <c r="DF10" i="4" s="1"/>
  <c r="BE10" i="4"/>
  <c r="DE10" i="4" s="1"/>
  <c r="BD10" i="4"/>
  <c r="DD10" i="4" s="1"/>
  <c r="BC10" i="4"/>
  <c r="DC10" i="4" s="1"/>
  <c r="BB10" i="4"/>
  <c r="DB10" i="4" s="1"/>
  <c r="BA10" i="4"/>
  <c r="DA10" i="4" s="1"/>
  <c r="AZ10" i="4"/>
  <c r="CZ10" i="4" s="1"/>
  <c r="AY10" i="4"/>
  <c r="CY10" i="4" s="1"/>
  <c r="AX10" i="4"/>
  <c r="CX10" i="4" s="1"/>
  <c r="AW10" i="4"/>
  <c r="CW10" i="4" s="1"/>
  <c r="AV10" i="4"/>
  <c r="CV10" i="4" s="1"/>
  <c r="AU10" i="4"/>
  <c r="CU10" i="4" s="1"/>
  <c r="AP10" i="4"/>
  <c r="AO10" i="4"/>
  <c r="AN10" i="4"/>
  <c r="AK10" i="4"/>
  <c r="AJ10" i="4"/>
  <c r="AI10" i="4"/>
  <c r="AH10" i="4"/>
  <c r="AG10" i="4"/>
  <c r="AD10" i="4"/>
  <c r="AC10" i="4"/>
  <c r="AB10" i="4"/>
  <c r="AA10" i="4"/>
  <c r="X10" i="4"/>
  <c r="W10" i="4"/>
  <c r="V10" i="4"/>
  <c r="S10" i="4"/>
  <c r="R10" i="4"/>
  <c r="Q10" i="4"/>
  <c r="N10" i="4"/>
  <c r="M10" i="4"/>
  <c r="L10" i="4"/>
  <c r="K10" i="4"/>
  <c r="J10" i="4"/>
  <c r="H10" i="4"/>
  <c r="G10" i="4"/>
  <c r="F10" i="4"/>
  <c r="E10" i="4"/>
  <c r="D10" i="4"/>
  <c r="C10" i="4"/>
  <c r="B10" i="4"/>
  <c r="CR8" i="4"/>
  <c r="CQ8" i="4"/>
  <c r="CP8" i="4"/>
  <c r="CO8" i="4"/>
  <c r="CN8" i="4"/>
  <c r="CM8" i="4"/>
  <c r="CL8" i="4"/>
  <c r="CK8" i="4"/>
  <c r="CJ8" i="4"/>
  <c r="CI8" i="4"/>
  <c r="CH8" i="4"/>
  <c r="EL8" i="4" s="1"/>
  <c r="CG8" i="4"/>
  <c r="EK8" i="4" s="1"/>
  <c r="CF8" i="4"/>
  <c r="EJ8" i="4" s="1"/>
  <c r="CE8" i="4"/>
  <c r="EI8" i="4" s="1"/>
  <c r="CD8" i="4"/>
  <c r="EG8" i="4" s="1"/>
  <c r="CC8" i="4"/>
  <c r="EF8" i="4" s="1"/>
  <c r="CB8" i="4"/>
  <c r="EE8" i="4" s="1"/>
  <c r="CA8" i="4"/>
  <c r="ED8" i="4" s="1"/>
  <c r="BZ8" i="4"/>
  <c r="EC8" i="4" s="1"/>
  <c r="BY8" i="4"/>
  <c r="EB8" i="4" s="1"/>
  <c r="BX8" i="4"/>
  <c r="EA8" i="4" s="1"/>
  <c r="BW8" i="4"/>
  <c r="DY8" i="4" s="1"/>
  <c r="BV8" i="4"/>
  <c r="DX8" i="4" s="1"/>
  <c r="BU8" i="4"/>
  <c r="DW8" i="4" s="1"/>
  <c r="BT8" i="4"/>
  <c r="DV8" i="4" s="1"/>
  <c r="BS8" i="4"/>
  <c r="DU8" i="4" s="1"/>
  <c r="BR8" i="4"/>
  <c r="DT8" i="4" s="1"/>
  <c r="BQ8" i="4"/>
  <c r="DS8" i="4" s="1"/>
  <c r="BP8" i="4"/>
  <c r="DQ8" i="4" s="1"/>
  <c r="BO8" i="4"/>
  <c r="DP8" i="4" s="1"/>
  <c r="BN8" i="4"/>
  <c r="DO8" i="4" s="1"/>
  <c r="BM8" i="4"/>
  <c r="DN8" i="4" s="1"/>
  <c r="BL8" i="4"/>
  <c r="DL8" i="4" s="1"/>
  <c r="BK8" i="4"/>
  <c r="DK8" i="4" s="1"/>
  <c r="BJ8" i="4"/>
  <c r="DJ8" i="4" s="1"/>
  <c r="BI8" i="4"/>
  <c r="DI8" i="4" s="1"/>
  <c r="BH8" i="4"/>
  <c r="DH8" i="4" s="1"/>
  <c r="BG8" i="4"/>
  <c r="DG8" i="4" s="1"/>
  <c r="BF8" i="4"/>
  <c r="DF8" i="4" s="1"/>
  <c r="BE8" i="4"/>
  <c r="DE8" i="4" s="1"/>
  <c r="BD8" i="4"/>
  <c r="DD8" i="4" s="1"/>
  <c r="BC8" i="4"/>
  <c r="DC8" i="4" s="1"/>
  <c r="BB8" i="4"/>
  <c r="DB8" i="4" s="1"/>
  <c r="BA8" i="4"/>
  <c r="DA8" i="4" s="1"/>
  <c r="AZ8" i="4"/>
  <c r="CZ8" i="4" s="1"/>
  <c r="AY8" i="4"/>
  <c r="CY8" i="4" s="1"/>
  <c r="AX8" i="4"/>
  <c r="CX8" i="4" s="1"/>
  <c r="AW8" i="4"/>
  <c r="CW8" i="4" s="1"/>
  <c r="AV8" i="4"/>
  <c r="CV8" i="4" s="1"/>
  <c r="AU8" i="4"/>
  <c r="CU8" i="4" s="1"/>
  <c r="AP8" i="4"/>
  <c r="AO8" i="4"/>
  <c r="AN8" i="4"/>
  <c r="AK8" i="4"/>
  <c r="AJ8" i="4"/>
  <c r="AI8" i="4"/>
  <c r="AH8" i="4"/>
  <c r="AG8" i="4"/>
  <c r="AD8" i="4"/>
  <c r="AC8" i="4"/>
  <c r="AB8" i="4"/>
  <c r="AA8" i="4"/>
  <c r="X8" i="4"/>
  <c r="W8" i="4"/>
  <c r="V8" i="4"/>
  <c r="S8" i="4"/>
  <c r="R8" i="4"/>
  <c r="Q8" i="4"/>
  <c r="N8" i="4"/>
  <c r="M8" i="4"/>
  <c r="L8" i="4"/>
  <c r="K8" i="4"/>
  <c r="J8" i="4"/>
  <c r="H8" i="4"/>
  <c r="G8" i="4"/>
  <c r="F8" i="4"/>
  <c r="E8" i="4"/>
  <c r="D8" i="4"/>
  <c r="C8" i="4"/>
  <c r="B8" i="4"/>
  <c r="CR5" i="4"/>
  <c r="CQ5" i="4"/>
  <c r="CP5" i="4"/>
  <c r="CO5" i="4"/>
  <c r="CN5" i="4"/>
  <c r="CM5" i="4"/>
  <c r="CL5" i="4"/>
  <c r="CK5" i="4"/>
  <c r="CJ5" i="4"/>
  <c r="CI5" i="4"/>
  <c r="CH5" i="4"/>
  <c r="EL5" i="4" s="1"/>
  <c r="CG5" i="4"/>
  <c r="EK5" i="4" s="1"/>
  <c r="CF5" i="4"/>
  <c r="EJ5" i="4" s="1"/>
  <c r="CE5" i="4"/>
  <c r="EI5" i="4" s="1"/>
  <c r="CD5" i="4"/>
  <c r="EG5" i="4" s="1"/>
  <c r="CC5" i="4"/>
  <c r="EF5" i="4" s="1"/>
  <c r="CB5" i="4"/>
  <c r="EE5" i="4" s="1"/>
  <c r="CA5" i="4"/>
  <c r="ED5" i="4" s="1"/>
  <c r="BZ5" i="4"/>
  <c r="EC5" i="4" s="1"/>
  <c r="BY5" i="4"/>
  <c r="EB5" i="4" s="1"/>
  <c r="BX5" i="4"/>
  <c r="EA5" i="4" s="1"/>
  <c r="BW5" i="4"/>
  <c r="DY5" i="4" s="1"/>
  <c r="BV5" i="4"/>
  <c r="DX5" i="4" s="1"/>
  <c r="BU5" i="4"/>
  <c r="DW5" i="4" s="1"/>
  <c r="BT5" i="4"/>
  <c r="DV5" i="4" s="1"/>
  <c r="BS5" i="4"/>
  <c r="DU5" i="4" s="1"/>
  <c r="BR5" i="4"/>
  <c r="DT5" i="4" s="1"/>
  <c r="BQ5" i="4"/>
  <c r="DS5" i="4" s="1"/>
  <c r="BP5" i="4"/>
  <c r="DQ5" i="4" s="1"/>
  <c r="BO5" i="4"/>
  <c r="DP5" i="4" s="1"/>
  <c r="BN5" i="4"/>
  <c r="DO5" i="4" s="1"/>
  <c r="BM5" i="4"/>
  <c r="DN5" i="4" s="1"/>
  <c r="BL5" i="4"/>
  <c r="DL5" i="4" s="1"/>
  <c r="BK5" i="4"/>
  <c r="DK5" i="4" s="1"/>
  <c r="BJ5" i="4"/>
  <c r="DJ5" i="4" s="1"/>
  <c r="BI5" i="4"/>
  <c r="DI5" i="4" s="1"/>
  <c r="BH5" i="4"/>
  <c r="DH5" i="4" s="1"/>
  <c r="BG5" i="4"/>
  <c r="DG5" i="4" s="1"/>
  <c r="BF5" i="4"/>
  <c r="DF5" i="4" s="1"/>
  <c r="BE5" i="4"/>
  <c r="DE5" i="4" s="1"/>
  <c r="BD5" i="4"/>
  <c r="DD5" i="4" s="1"/>
  <c r="BC5" i="4"/>
  <c r="DC5" i="4" s="1"/>
  <c r="BB5" i="4"/>
  <c r="DB5" i="4" s="1"/>
  <c r="BA5" i="4"/>
  <c r="DA5" i="4" s="1"/>
  <c r="AZ5" i="4"/>
  <c r="CZ5" i="4" s="1"/>
  <c r="AY5" i="4"/>
  <c r="CY5" i="4" s="1"/>
  <c r="AX5" i="4"/>
  <c r="CX5" i="4" s="1"/>
  <c r="AW5" i="4"/>
  <c r="CW5" i="4" s="1"/>
  <c r="AV5" i="4"/>
  <c r="CV5" i="4" s="1"/>
  <c r="AU5" i="4"/>
  <c r="CU5" i="4" s="1"/>
  <c r="AP5" i="4"/>
  <c r="AO5" i="4"/>
  <c r="AN5" i="4"/>
  <c r="AK5" i="4"/>
  <c r="AJ5" i="4"/>
  <c r="AI5" i="4"/>
  <c r="AH5" i="4"/>
  <c r="AG5" i="4"/>
  <c r="AD5" i="4"/>
  <c r="AC5" i="4"/>
  <c r="AB5" i="4"/>
  <c r="AA5" i="4"/>
  <c r="X5" i="4"/>
  <c r="W5" i="4"/>
  <c r="V5" i="4"/>
  <c r="S5" i="4"/>
  <c r="R5" i="4"/>
  <c r="Q5" i="4"/>
  <c r="N5" i="4"/>
  <c r="M5" i="4"/>
  <c r="L5" i="4"/>
  <c r="K5" i="4"/>
  <c r="J5" i="4"/>
  <c r="H5" i="4"/>
  <c r="G5" i="4"/>
  <c r="F5" i="4"/>
  <c r="E5" i="4"/>
  <c r="D5" i="4"/>
  <c r="C5" i="4"/>
  <c r="B5" i="4"/>
  <c r="CS4" i="4"/>
  <c r="CR4" i="4"/>
  <c r="CQ4" i="4"/>
  <c r="CP4" i="4"/>
  <c r="CO4" i="4"/>
  <c r="CN4" i="4"/>
  <c r="CM4" i="4"/>
  <c r="CL4" i="4"/>
  <c r="CK4" i="4"/>
  <c r="CJ4" i="4"/>
  <c r="CI4" i="4"/>
  <c r="AP4" i="4"/>
  <c r="AO4" i="4"/>
  <c r="AN4" i="4"/>
  <c r="AK4" i="4"/>
  <c r="AJ4" i="4"/>
  <c r="AI4" i="4"/>
  <c r="AH4" i="4"/>
  <c r="AG4" i="4"/>
  <c r="AD4" i="4"/>
  <c r="AC4" i="4"/>
  <c r="AB4" i="4"/>
  <c r="AA4" i="4"/>
  <c r="X4" i="4"/>
  <c r="W4" i="4"/>
  <c r="V4" i="4"/>
  <c r="S4" i="4"/>
  <c r="R4" i="4"/>
  <c r="Q4" i="4"/>
  <c r="N4" i="4"/>
  <c r="M4" i="4"/>
  <c r="L4" i="4"/>
  <c r="K4" i="4"/>
  <c r="J4" i="4"/>
  <c r="AN3" i="4"/>
  <c r="AG3" i="4"/>
  <c r="AA3" i="4"/>
  <c r="V3" i="4"/>
  <c r="Q3" i="4"/>
  <c r="J3" i="4"/>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AE14" i="4" l="1"/>
  <c r="Y5" i="4"/>
  <c r="AQ5" i="4"/>
  <c r="AR5" i="4" s="1"/>
  <c r="Y14" i="4"/>
  <c r="Z14" i="4" s="1"/>
  <c r="Y17" i="4"/>
  <c r="Z17" i="4" s="1"/>
  <c r="AQ17" i="4"/>
  <c r="AR17" i="4" s="1"/>
  <c r="Y18" i="4"/>
  <c r="Z18" i="4" s="1"/>
  <c r="AQ48" i="4"/>
  <c r="AR48" i="4" s="1"/>
  <c r="AL36" i="4"/>
  <c r="T25" i="4"/>
  <c r="U25" i="4" s="1"/>
  <c r="T43" i="4"/>
  <c r="U43" i="4" s="1"/>
  <c r="Y21" i="4"/>
  <c r="Z21" i="4" s="1"/>
  <c r="Y49" i="4"/>
  <c r="Z49" i="4" s="1"/>
  <c r="AQ49" i="4"/>
  <c r="AR49" i="4" s="1"/>
  <c r="Y16" i="4"/>
  <c r="Z16" i="4" s="1"/>
  <c r="Y12" i="4"/>
  <c r="Z12" i="4" s="1"/>
  <c r="Y13" i="4"/>
  <c r="Z13" i="4" s="1"/>
  <c r="AQ13" i="4"/>
  <c r="AR13" i="4" s="1"/>
  <c r="T32" i="4"/>
  <c r="U32" i="4" s="1"/>
  <c r="AE21" i="4"/>
  <c r="AF21" i="4" s="1"/>
  <c r="T22" i="4"/>
  <c r="U22" i="4" s="1"/>
  <c r="AS12" i="4"/>
  <c r="AL17" i="4"/>
  <c r="AM17" i="4" s="1"/>
  <c r="EQ30" i="4"/>
  <c r="Y6" i="4"/>
  <c r="Z6" i="4" s="1"/>
  <c r="T7" i="4"/>
  <c r="U7" i="4" s="1"/>
  <c r="AE29" i="4"/>
  <c r="AF29" i="4" s="1"/>
  <c r="AQ14" i="4"/>
  <c r="AR14" i="4" s="1"/>
  <c r="AQ38" i="4"/>
  <c r="AR38" i="4" s="1"/>
  <c r="O34" i="4"/>
  <c r="P34" i="4" s="1"/>
  <c r="EQ36" i="4"/>
  <c r="AS8" i="4"/>
  <c r="AQ10" i="4"/>
  <c r="ES33" i="4"/>
  <c r="T49" i="4"/>
  <c r="U49" i="4" s="1"/>
  <c r="AQ27" i="4"/>
  <c r="AR27" i="4" s="1"/>
  <c r="EM28" i="4"/>
  <c r="ET48" i="4"/>
  <c r="O26" i="4"/>
  <c r="P26" i="4" s="1"/>
  <c r="Y26" i="4"/>
  <c r="Z26" i="4" s="1"/>
  <c r="Y37" i="4"/>
  <c r="Z37" i="4" s="1"/>
  <c r="AL18" i="4"/>
  <c r="AM18" i="4" s="1"/>
  <c r="T5" i="4"/>
  <c r="U5" i="4" s="1"/>
  <c r="T10" i="4"/>
  <c r="U10" i="4" s="1"/>
  <c r="ER20" i="4"/>
  <c r="T33" i="4"/>
  <c r="U33" i="4" s="1"/>
  <c r="AL41" i="4"/>
  <c r="AM41" i="4" s="1"/>
  <c r="AQ47" i="4"/>
  <c r="AR47" i="4" s="1"/>
  <c r="T15" i="4"/>
  <c r="U15" i="4" s="1"/>
  <c r="AQ28" i="4"/>
  <c r="AL43" i="4"/>
  <c r="AM43" i="4" s="1"/>
  <c r="T11" i="4"/>
  <c r="U11" i="4" s="1"/>
  <c r="AE17" i="4"/>
  <c r="AF17" i="4" s="1"/>
  <c r="EM20" i="4"/>
  <c r="AL21" i="4"/>
  <c r="AM21" i="4" s="1"/>
  <c r="AL38" i="4"/>
  <c r="AM38" i="4" s="1"/>
  <c r="T42" i="4"/>
  <c r="U42" i="4" s="1"/>
  <c r="T23" i="4"/>
  <c r="O25" i="4"/>
  <c r="P25" i="4" s="1"/>
  <c r="EP25" i="4"/>
  <c r="AQ36" i="4"/>
  <c r="AR36" i="4" s="1"/>
  <c r="AQ9" i="4"/>
  <c r="AR9" i="4" s="1"/>
  <c r="AS5" i="4"/>
  <c r="EH9" i="4"/>
  <c r="AL29" i="4"/>
  <c r="AM29" i="4" s="1"/>
  <c r="AQ8" i="4"/>
  <c r="Y10" i="4"/>
  <c r="Z10" i="4" s="1"/>
  <c r="AL10" i="4"/>
  <c r="AM10" i="4" s="1"/>
  <c r="Y33" i="4"/>
  <c r="Z33" i="4" s="1"/>
  <c r="DM28" i="4"/>
  <c r="AQ31" i="4"/>
  <c r="AR31" i="4" s="1"/>
  <c r="T26" i="4"/>
  <c r="U26" i="4" s="1"/>
  <c r="AQ37" i="4"/>
  <c r="AR37" i="4" s="1"/>
  <c r="AL5" i="4"/>
  <c r="AL13" i="4"/>
  <c r="AM13" i="4" s="1"/>
  <c r="L50" i="4"/>
  <c r="Y30" i="4"/>
  <c r="Z30" i="4" s="1"/>
  <c r="AL30" i="4"/>
  <c r="AM30" i="4" s="1"/>
  <c r="AE41" i="4"/>
  <c r="AF41" i="4" s="1"/>
  <c r="AL23" i="4"/>
  <c r="AM23" i="4" s="1"/>
  <c r="AS15" i="4"/>
  <c r="AQ25" i="4"/>
  <c r="AR25" i="4" s="1"/>
  <c r="Y28" i="4"/>
  <c r="Z28" i="4" s="1"/>
  <c r="T37" i="4"/>
  <c r="U37" i="4" s="1"/>
  <c r="Y39" i="4"/>
  <c r="Z39" i="4" s="1"/>
  <c r="T44" i="4"/>
  <c r="U44" i="4" s="1"/>
  <c r="AA8" i="5"/>
  <c r="DR17" i="4"/>
  <c r="ER17" i="4"/>
  <c r="DR14" i="4"/>
  <c r="T20" i="4"/>
  <c r="U20" i="4" s="1"/>
  <c r="DM24" i="4"/>
  <c r="EM24" i="4"/>
  <c r="EM49" i="4"/>
  <c r="T34" i="4"/>
  <c r="U34" i="4" s="1"/>
  <c r="AQ41" i="4"/>
  <c r="AR41" i="4" s="1"/>
  <c r="EQ17" i="4"/>
  <c r="AE5" i="4"/>
  <c r="AE8" i="4"/>
  <c r="AF8" i="4" s="1"/>
  <c r="AL8" i="4"/>
  <c r="AM8" i="4" s="1"/>
  <c r="O10" i="4"/>
  <c r="P10" i="4" s="1"/>
  <c r="AE10" i="4"/>
  <c r="AF10" i="4" s="1"/>
  <c r="AS18" i="4"/>
  <c r="Y22" i="4"/>
  <c r="Z22" i="4" s="1"/>
  <c r="AL22" i="4"/>
  <c r="AM22" i="4" s="1"/>
  <c r="AQ29" i="4"/>
  <c r="AR29" i="4" s="1"/>
  <c r="EQ33" i="4"/>
  <c r="ES12" i="4"/>
  <c r="EM17" i="4"/>
  <c r="O8" i="4"/>
  <c r="P8" i="4" s="1"/>
  <c r="T8" i="4"/>
  <c r="U8" i="4" s="1"/>
  <c r="Y8" i="4"/>
  <c r="Z8" i="4" s="1"/>
  <c r="O14" i="4"/>
  <c r="T14" i="4"/>
  <c r="AL14" i="4"/>
  <c r="AM14" i="4" s="1"/>
  <c r="AS17" i="4"/>
  <c r="T17" i="4"/>
  <c r="U17" i="4" s="1"/>
  <c r="T18" i="4"/>
  <c r="U18" i="4" s="1"/>
  <c r="ES38" i="4"/>
  <c r="EM42" i="4"/>
  <c r="ES6" i="4"/>
  <c r="AL33" i="4"/>
  <c r="AQ16" i="4"/>
  <c r="AR16" i="4" s="1"/>
  <c r="AE30" i="4"/>
  <c r="AF30" i="4" s="1"/>
  <c r="Y38" i="4"/>
  <c r="Z38" i="4" s="1"/>
  <c r="Y40" i="4"/>
  <c r="Z40" i="4" s="1"/>
  <c r="AL40" i="4"/>
  <c r="AM40" i="4" s="1"/>
  <c r="AQ40" i="4"/>
  <c r="AR40" i="4" s="1"/>
  <c r="O42" i="4"/>
  <c r="P42" i="4" s="1"/>
  <c r="AQ42" i="4"/>
  <c r="AR42" i="4" s="1"/>
  <c r="Y23" i="4"/>
  <c r="Z23" i="4" s="1"/>
  <c r="O47" i="4"/>
  <c r="P47" i="4" s="1"/>
  <c r="O7" i="4"/>
  <c r="P7" i="4" s="1"/>
  <c r="AQ7" i="4"/>
  <c r="AR7" i="4" s="1"/>
  <c r="AE13" i="4"/>
  <c r="AF13" i="4" s="1"/>
  <c r="DM13" i="4"/>
  <c r="EP13" i="4"/>
  <c r="ET13" i="4"/>
  <c r="Y19" i="4"/>
  <c r="Z19" i="4" s="1"/>
  <c r="Y35" i="4"/>
  <c r="Z35" i="4" s="1"/>
  <c r="T45" i="4"/>
  <c r="U45" i="4" s="1"/>
  <c r="EP45" i="4"/>
  <c r="ES32" i="4"/>
  <c r="AQ18" i="4"/>
  <c r="AR18" i="4" s="1"/>
  <c r="EH18" i="4"/>
  <c r="AE20" i="4"/>
  <c r="AF20" i="4" s="1"/>
  <c r="O21" i="4"/>
  <c r="P21" i="4" s="1"/>
  <c r="T21" i="4"/>
  <c r="U21" i="4" s="1"/>
  <c r="AQ21" i="4"/>
  <c r="AR21" i="4" s="1"/>
  <c r="ES22" i="4"/>
  <c r="Y24" i="4"/>
  <c r="Z24" i="4" s="1"/>
  <c r="AL24" i="4"/>
  <c r="AM24" i="4" s="1"/>
  <c r="ER29" i="4"/>
  <c r="EM29" i="4"/>
  <c r="AQ33" i="4"/>
  <c r="AR33" i="4" s="1"/>
  <c r="AE16" i="4"/>
  <c r="AF16" i="4" s="1"/>
  <c r="AL16" i="4"/>
  <c r="ER30" i="4"/>
  <c r="EH30" i="4"/>
  <c r="AE34" i="4"/>
  <c r="AF34" i="4" s="1"/>
  <c r="T38" i="4"/>
  <c r="U38" i="4" s="1"/>
  <c r="DR41" i="4"/>
  <c r="EH41" i="4"/>
  <c r="O6" i="4"/>
  <c r="P6" i="4" s="1"/>
  <c r="AE6" i="4"/>
  <c r="AF6" i="4" s="1"/>
  <c r="AL6" i="4"/>
  <c r="AM6" i="4" s="1"/>
  <c r="AE47" i="4"/>
  <c r="AF47" i="4" s="1"/>
  <c r="AL12" i="4"/>
  <c r="AM12" i="4" s="1"/>
  <c r="Y20" i="4"/>
  <c r="Z20" i="4" s="1"/>
  <c r="AL20" i="4"/>
  <c r="AM20" i="4" s="1"/>
  <c r="AQ20" i="4"/>
  <c r="AR20" i="4" s="1"/>
  <c r="AE22" i="4"/>
  <c r="AF22" i="4" s="1"/>
  <c r="T24" i="4"/>
  <c r="U24" i="4" s="1"/>
  <c r="O29" i="4"/>
  <c r="P29" i="4" s="1"/>
  <c r="T29" i="4"/>
  <c r="U29" i="4" s="1"/>
  <c r="Y29" i="4"/>
  <c r="Z29" i="4" s="1"/>
  <c r="AS33" i="4"/>
  <c r="O16" i="4"/>
  <c r="T16" i="4"/>
  <c r="T30" i="4"/>
  <c r="U30" i="4" s="1"/>
  <c r="AQ34" i="4"/>
  <c r="AR34" i="4" s="1"/>
  <c r="EM34" i="4"/>
  <c r="AE40" i="4"/>
  <c r="AF40" i="4" s="1"/>
  <c r="O41" i="4"/>
  <c r="P41" i="4" s="1"/>
  <c r="T41" i="4"/>
  <c r="AE42" i="4"/>
  <c r="AF42" i="4" s="1"/>
  <c r="T6" i="4"/>
  <c r="U6" i="4" s="1"/>
  <c r="AQ6" i="4"/>
  <c r="AR6" i="4" s="1"/>
  <c r="Y47" i="4"/>
  <c r="Z47" i="4" s="1"/>
  <c r="AE7" i="4"/>
  <c r="AF7" i="4" s="1"/>
  <c r="T12" i="4"/>
  <c r="U12" i="4" s="1"/>
  <c r="ET19" i="4"/>
  <c r="DM25" i="4"/>
  <c r="EP28" i="4"/>
  <c r="EM37" i="4"/>
  <c r="DZ9" i="4"/>
  <c r="AE15" i="4"/>
  <c r="AF15" i="4" s="1"/>
  <c r="EM15" i="4"/>
  <c r="AE19" i="4"/>
  <c r="AF19" i="4" s="1"/>
  <c r="Y32" i="4"/>
  <c r="Z32" i="4" s="1"/>
  <c r="AL32" i="4"/>
  <c r="AL46" i="4"/>
  <c r="AM46" i="4" s="1"/>
  <c r="AQ46" i="4"/>
  <c r="AR46" i="4" s="1"/>
  <c r="AE26" i="4"/>
  <c r="AF26" i="4" s="1"/>
  <c r="AE35" i="4"/>
  <c r="AF35" i="4" s="1"/>
  <c r="DZ36" i="4"/>
  <c r="AE39" i="4"/>
  <c r="AF39" i="4" s="1"/>
  <c r="AL39" i="4"/>
  <c r="AM39" i="4" s="1"/>
  <c r="AL44" i="4"/>
  <c r="AM44" i="4" s="1"/>
  <c r="AQ44" i="4"/>
  <c r="AR44" i="4" s="1"/>
  <c r="AE45" i="4"/>
  <c r="AF45" i="4" s="1"/>
  <c r="Y9" i="4"/>
  <c r="Z9" i="4" s="1"/>
  <c r="AL9" i="4"/>
  <c r="AM9" i="4" s="1"/>
  <c r="Y15" i="4"/>
  <c r="Z15" i="4" s="1"/>
  <c r="AQ15" i="4"/>
  <c r="AR15" i="4" s="1"/>
  <c r="O19" i="4"/>
  <c r="P19" i="4" s="1"/>
  <c r="AL19" i="4"/>
  <c r="DM19" i="4"/>
  <c r="Y25" i="4"/>
  <c r="Z25" i="4" s="1"/>
  <c r="AE27" i="4"/>
  <c r="AF27" i="4" s="1"/>
  <c r="AE28" i="4"/>
  <c r="AF28" i="4" s="1"/>
  <c r="AL28" i="4"/>
  <c r="AM28" i="4" s="1"/>
  <c r="AE31" i="4"/>
  <c r="AF31" i="4" s="1"/>
  <c r="T46" i="4"/>
  <c r="U46" i="4" s="1"/>
  <c r="AE48" i="4"/>
  <c r="AF48" i="4" s="1"/>
  <c r="AL26" i="4"/>
  <c r="T35" i="4"/>
  <c r="U35" i="4" s="1"/>
  <c r="AE36" i="4"/>
  <c r="AF36" i="4" s="1"/>
  <c r="DR36" i="4"/>
  <c r="O39" i="4"/>
  <c r="P39" i="4" s="1"/>
  <c r="T39" i="4"/>
  <c r="U39" i="4" s="1"/>
  <c r="Y43" i="4"/>
  <c r="Z43" i="4" s="1"/>
  <c r="DR43" i="4"/>
  <c r="EH43" i="4"/>
  <c r="O45" i="4"/>
  <c r="P45" i="4" s="1"/>
  <c r="AQ45" i="4"/>
  <c r="AR45" i="4" s="1"/>
  <c r="O9" i="4"/>
  <c r="P9" i="4" s="1"/>
  <c r="AL11" i="4"/>
  <c r="AM11" i="4" s="1"/>
  <c r="AQ11" i="4"/>
  <c r="AR11" i="4" s="1"/>
  <c r="ES15" i="4"/>
  <c r="ET25" i="4"/>
  <c r="O27" i="4"/>
  <c r="P27" i="4" s="1"/>
  <c r="T27" i="4"/>
  <c r="U27" i="4" s="1"/>
  <c r="O28" i="4"/>
  <c r="P28" i="4" s="1"/>
  <c r="O31" i="4"/>
  <c r="P31" i="4" s="1"/>
  <c r="T31" i="4"/>
  <c r="U31" i="4" s="1"/>
  <c r="Y31" i="4"/>
  <c r="Z31" i="4" s="1"/>
  <c r="AE32" i="4"/>
  <c r="AF32" i="4" s="1"/>
  <c r="Y46" i="4"/>
  <c r="Z46" i="4" s="1"/>
  <c r="T48" i="4"/>
  <c r="U48" i="4" s="1"/>
  <c r="Y48" i="4"/>
  <c r="Z48" i="4" s="1"/>
  <c r="O36" i="4"/>
  <c r="P36" i="4" s="1"/>
  <c r="T36" i="4"/>
  <c r="U36" i="4" s="1"/>
  <c r="AE9" i="4"/>
  <c r="AF9" i="4" s="1"/>
  <c r="AR10" i="4"/>
  <c r="AF14" i="4"/>
  <c r="EQ5" i="4"/>
  <c r="DR5" i="4"/>
  <c r="ER5" i="4"/>
  <c r="DZ5" i="4"/>
  <c r="EH8" i="4"/>
  <c r="ES8" i="4"/>
  <c r="EQ10" i="4"/>
  <c r="DR10" i="4"/>
  <c r="DZ10" i="4"/>
  <c r="ER10" i="4"/>
  <c r="EP10" i="4"/>
  <c r="P14" i="4"/>
  <c r="U14" i="4"/>
  <c r="DM14" i="4"/>
  <c r="EP14" i="4"/>
  <c r="ET14" i="4"/>
  <c r="EM14" i="4"/>
  <c r="DR18" i="4"/>
  <c r="EQ18" i="4"/>
  <c r="DZ49" i="4"/>
  <c r="ER49" i="4"/>
  <c r="ER8" i="4"/>
  <c r="DZ8" i="4"/>
  <c r="EQ8" i="4"/>
  <c r="DZ34" i="4"/>
  <c r="ER34" i="4"/>
  <c r="Z5" i="4"/>
  <c r="AM5" i="4"/>
  <c r="EP8" i="4"/>
  <c r="DM8" i="4"/>
  <c r="ET8" i="4"/>
  <c r="EM8" i="4"/>
  <c r="AF5" i="4"/>
  <c r="DM5" i="4"/>
  <c r="EP5" i="4"/>
  <c r="ET5" i="4"/>
  <c r="EM5" i="4"/>
  <c r="ES5" i="4"/>
  <c r="EH10" i="4"/>
  <c r="ET10" i="4"/>
  <c r="EH14" i="4"/>
  <c r="ER14" i="4"/>
  <c r="ES17" i="4"/>
  <c r="EH17" i="4"/>
  <c r="DZ17" i="4"/>
  <c r="EM22" i="4"/>
  <c r="ET22" i="4"/>
  <c r="P16" i="4"/>
  <c r="AS16" i="4"/>
  <c r="EP34" i="4"/>
  <c r="DM34" i="4"/>
  <c r="EP35" i="4"/>
  <c r="DM35" i="4"/>
  <c r="EM35" i="4"/>
  <c r="ET35" i="4"/>
  <c r="O5" i="4"/>
  <c r="EH5" i="4"/>
  <c r="AR8" i="4"/>
  <c r="AS10" i="4"/>
  <c r="ES10" i="4"/>
  <c r="AS14" i="4"/>
  <c r="DZ14" i="4"/>
  <c r="EQ14" i="4"/>
  <c r="EP17" i="4"/>
  <c r="DM17" i="4"/>
  <c r="O18" i="4"/>
  <c r="P18" i="4" s="1"/>
  <c r="AE18" i="4"/>
  <c r="AF18" i="4" s="1"/>
  <c r="EP18" i="4"/>
  <c r="DM18" i="4"/>
  <c r="ET18" i="4"/>
  <c r="EM18" i="4"/>
  <c r="O20" i="4"/>
  <c r="P20" i="4" s="1"/>
  <c r="AQ22" i="4"/>
  <c r="AR22" i="4" s="1"/>
  <c r="AQ24" i="4"/>
  <c r="EP24" i="4"/>
  <c r="DZ29" i="4"/>
  <c r="ET29" i="4"/>
  <c r="ER33" i="4"/>
  <c r="DR33" i="4"/>
  <c r="DZ33" i="4"/>
  <c r="AL49" i="4"/>
  <c r="AM49" i="4" s="1"/>
  <c r="EP30" i="4"/>
  <c r="DM30" i="4"/>
  <c r="ET30" i="4"/>
  <c r="EM30" i="4"/>
  <c r="DR30" i="4"/>
  <c r="DZ30" i="4"/>
  <c r="Y34" i="4"/>
  <c r="Z34" i="4" s="1"/>
  <c r="EH34" i="4"/>
  <c r="ES34" i="4"/>
  <c r="ET34" i="4"/>
  <c r="U41" i="4"/>
  <c r="EH42" i="4"/>
  <c r="ES42" i="4"/>
  <c r="ES13" i="4"/>
  <c r="EH13" i="4"/>
  <c r="DR8" i="4"/>
  <c r="EM10" i="4"/>
  <c r="DZ20" i="4"/>
  <c r="EP22" i="4"/>
  <c r="DM22" i="4"/>
  <c r="EH22" i="4"/>
  <c r="AS30" i="4"/>
  <c r="O30" i="4"/>
  <c r="P30" i="4" s="1"/>
  <c r="U23" i="4"/>
  <c r="DM10" i="4"/>
  <c r="ES14" i="4"/>
  <c r="O17" i="4"/>
  <c r="P17" i="4" s="1"/>
  <c r="ES18" i="4"/>
  <c r="EQ20" i="4"/>
  <c r="DR20" i="4"/>
  <c r="EP20" i="4"/>
  <c r="DM20" i="4"/>
  <c r="EH20" i="4"/>
  <c r="ES20" i="4"/>
  <c r="ET20" i="4"/>
  <c r="EQ22" i="4"/>
  <c r="DR22" i="4"/>
  <c r="ER22" i="4"/>
  <c r="DZ22" i="4"/>
  <c r="EQ24" i="4"/>
  <c r="DR24" i="4"/>
  <c r="ER24" i="4"/>
  <c r="DZ24" i="4"/>
  <c r="ET24" i="4"/>
  <c r="AS29" i="4"/>
  <c r="EP29" i="4"/>
  <c r="DM29" i="4"/>
  <c r="O33" i="4"/>
  <c r="AE33" i="4"/>
  <c r="AM33" i="4"/>
  <c r="O49" i="4"/>
  <c r="P49" i="4" s="1"/>
  <c r="AQ30" i="4"/>
  <c r="AR30" i="4" s="1"/>
  <c r="ES30" i="4"/>
  <c r="AL34" i="4"/>
  <c r="AM34" i="4" s="1"/>
  <c r="ER47" i="4"/>
  <c r="DZ47" i="4"/>
  <c r="EQ47" i="4"/>
  <c r="DR47" i="4"/>
  <c r="EP31" i="4"/>
  <c r="DM31" i="4"/>
  <c r="EM31" i="4"/>
  <c r="ET31" i="4"/>
  <c r="AM16" i="4"/>
  <c r="EQ34" i="4"/>
  <c r="DR34" i="4"/>
  <c r="ET17" i="4"/>
  <c r="ER18" i="4"/>
  <c r="DZ18" i="4"/>
  <c r="AS21" i="4"/>
  <c r="AS22" i="4"/>
  <c r="O22" i="4"/>
  <c r="P22" i="4" s="1"/>
  <c r="AS24" i="4"/>
  <c r="O24" i="4"/>
  <c r="AE24" i="4"/>
  <c r="ES24" i="4"/>
  <c r="EQ29" i="4"/>
  <c r="EH29" i="4"/>
  <c r="ES29" i="4"/>
  <c r="EP33" i="4"/>
  <c r="DM33" i="4"/>
  <c r="ET33" i="4"/>
  <c r="EM33" i="4"/>
  <c r="EH33" i="4"/>
  <c r="AE49" i="4"/>
  <c r="AF49" i="4" s="1"/>
  <c r="EQ49" i="4"/>
  <c r="DR49" i="4"/>
  <c r="EP49" i="4"/>
  <c r="DM49" i="4"/>
  <c r="EH49" i="4"/>
  <c r="ES49" i="4"/>
  <c r="ET49" i="4"/>
  <c r="EQ38" i="4"/>
  <c r="DR38" i="4"/>
  <c r="ER38" i="4"/>
  <c r="DZ38" i="4"/>
  <c r="DZ41" i="4"/>
  <c r="EQ41" i="4"/>
  <c r="EQ42" i="4"/>
  <c r="DR42" i="4"/>
  <c r="DZ42" i="4"/>
  <c r="ER42" i="4"/>
  <c r="EP42" i="4"/>
  <c r="DM42" i="4"/>
  <c r="AM19" i="4"/>
  <c r="AS20" i="4"/>
  <c r="EH24" i="4"/>
  <c r="AS49" i="4"/>
  <c r="AS34" i="4"/>
  <c r="AS38" i="4"/>
  <c r="O38" i="4"/>
  <c r="P38" i="4" s="1"/>
  <c r="AE38" i="4"/>
  <c r="AF38" i="4" s="1"/>
  <c r="EP41" i="4"/>
  <c r="DM41" i="4"/>
  <c r="ET41" i="4"/>
  <c r="EM41" i="4"/>
  <c r="Y42" i="4"/>
  <c r="Z42" i="4" s="1"/>
  <c r="AL42" i="4"/>
  <c r="AM42" i="4" s="1"/>
  <c r="AQ23" i="4"/>
  <c r="T47" i="4"/>
  <c r="U47" i="4" s="1"/>
  <c r="AL47" i="4"/>
  <c r="AM47" i="4" s="1"/>
  <c r="Y7" i="4"/>
  <c r="Z7" i="4" s="1"/>
  <c r="AL7" i="4"/>
  <c r="AM7" i="4" s="1"/>
  <c r="O12" i="4"/>
  <c r="EQ12" i="4"/>
  <c r="DR12" i="4"/>
  <c r="ER12" i="4"/>
  <c r="DZ12" i="4"/>
  <c r="EP12" i="4"/>
  <c r="EQ13" i="4"/>
  <c r="DR13" i="4"/>
  <c r="ER13" i="4"/>
  <c r="DZ13" i="4"/>
  <c r="DZ15" i="4"/>
  <c r="ER15" i="4"/>
  <c r="EP15" i="4"/>
  <c r="EP19" i="4"/>
  <c r="AS25" i="4"/>
  <c r="AE25" i="4"/>
  <c r="AF25" i="4" s="1"/>
  <c r="EQ25" i="4"/>
  <c r="DR25" i="4"/>
  <c r="ES31" i="4"/>
  <c r="AM26" i="4"/>
  <c r="EP38" i="4"/>
  <c r="DM38" i="4"/>
  <c r="EM38" i="4"/>
  <c r="ET38" i="4"/>
  <c r="AS40" i="4"/>
  <c r="O40" i="4"/>
  <c r="P40" i="4" s="1"/>
  <c r="AS41" i="4"/>
  <c r="ES41" i="4"/>
  <c r="ET42" i="4"/>
  <c r="EQ6" i="4"/>
  <c r="DR6" i="4"/>
  <c r="ER6" i="4"/>
  <c r="DZ6" i="4"/>
  <c r="EP6" i="4"/>
  <c r="EP47" i="4"/>
  <c r="DM47" i="4"/>
  <c r="ET47" i="4"/>
  <c r="EM47" i="4"/>
  <c r="AE12" i="4"/>
  <c r="EH12" i="4"/>
  <c r="EM12" i="4"/>
  <c r="AS13" i="4"/>
  <c r="O13" i="4"/>
  <c r="P13" i="4" s="1"/>
  <c r="O15" i="4"/>
  <c r="P15" i="4" s="1"/>
  <c r="AS19" i="4"/>
  <c r="EH19" i="4"/>
  <c r="ES19" i="4"/>
  <c r="EM19" i="4"/>
  <c r="AL25" i="4"/>
  <c r="AM25" i="4" s="1"/>
  <c r="EQ28" i="4"/>
  <c r="DR28" i="4"/>
  <c r="DZ31" i="4"/>
  <c r="EP48" i="4"/>
  <c r="DM48" i="4"/>
  <c r="DR29" i="4"/>
  <c r="EH38" i="4"/>
  <c r="T40" i="4"/>
  <c r="U40" i="4" s="1"/>
  <c r="Y41" i="4"/>
  <c r="ER41" i="4"/>
  <c r="AS42" i="4"/>
  <c r="AS6" i="4"/>
  <c r="EH6" i="4"/>
  <c r="EM6" i="4"/>
  <c r="AS23" i="4"/>
  <c r="O23" i="4"/>
  <c r="AE23" i="4"/>
  <c r="AS47" i="4"/>
  <c r="ES47" i="4"/>
  <c r="EH47" i="4"/>
  <c r="AS7" i="4"/>
  <c r="AQ12" i="4"/>
  <c r="T13" i="4"/>
  <c r="U13" i="4" s="1"/>
  <c r="EM13" i="4"/>
  <c r="AL15" i="4"/>
  <c r="AM15" i="4" s="1"/>
  <c r="ET15" i="4"/>
  <c r="AQ19" i="4"/>
  <c r="DZ19" i="4"/>
  <c r="ER19" i="4"/>
  <c r="DM27" i="4"/>
  <c r="EP27" i="4"/>
  <c r="EM27" i="4"/>
  <c r="ET27" i="4"/>
  <c r="AS32" i="4"/>
  <c r="O32" i="4"/>
  <c r="AM32" i="4"/>
  <c r="EP43" i="4"/>
  <c r="DM43" i="4"/>
  <c r="ET43" i="4"/>
  <c r="EM43" i="4"/>
  <c r="DM6" i="4"/>
  <c r="ET6" i="4"/>
  <c r="DM12" i="4"/>
  <c r="ET12" i="4"/>
  <c r="DM15" i="4"/>
  <c r="T19" i="4"/>
  <c r="EQ19" i="4"/>
  <c r="DR19" i="4"/>
  <c r="AS27" i="4"/>
  <c r="ES27" i="4"/>
  <c r="EH27" i="4"/>
  <c r="ER27" i="4"/>
  <c r="T28" i="4"/>
  <c r="AR28" i="4"/>
  <c r="ET28" i="4"/>
  <c r="AS31" i="4"/>
  <c r="EH31" i="4"/>
  <c r="EQ31" i="4"/>
  <c r="EP32" i="4"/>
  <c r="DM32" i="4"/>
  <c r="EM32" i="4"/>
  <c r="ET32" i="4"/>
  <c r="AS46" i="4"/>
  <c r="O46" i="4"/>
  <c r="AE46" i="4"/>
  <c r="ES48" i="4"/>
  <c r="EH48" i="4"/>
  <c r="AL35" i="4"/>
  <c r="AM35" i="4" s="1"/>
  <c r="AM36" i="4"/>
  <c r="DZ37" i="4"/>
  <c r="ER37" i="4"/>
  <c r="AS39" i="4"/>
  <c r="AS44" i="4"/>
  <c r="EM25" i="4"/>
  <c r="Y27" i="4"/>
  <c r="Z27" i="4" s="1"/>
  <c r="EQ27" i="4"/>
  <c r="DR27" i="4"/>
  <c r="AL31" i="4"/>
  <c r="AM31" i="4" s="1"/>
  <c r="AQ32" i="4"/>
  <c r="EH32" i="4"/>
  <c r="AS48" i="4"/>
  <c r="O48" i="4"/>
  <c r="P48" i="4" s="1"/>
  <c r="AL48" i="4"/>
  <c r="AM48" i="4" s="1"/>
  <c r="EQ48" i="4"/>
  <c r="DR48" i="4"/>
  <c r="AS26" i="4"/>
  <c r="EQ43" i="4"/>
  <c r="EQ45" i="4"/>
  <c r="DR45" i="4"/>
  <c r="ER45" i="4"/>
  <c r="DZ45" i="4"/>
  <c r="DM45" i="4"/>
  <c r="EQ15" i="4"/>
  <c r="DR15" i="4"/>
  <c r="EH15" i="4"/>
  <c r="ES25" i="4"/>
  <c r="EH25" i="4"/>
  <c r="ER25" i="4"/>
  <c r="AL27" i="4"/>
  <c r="AM27" i="4" s="1"/>
  <c r="AS28" i="4"/>
  <c r="ES28" i="4"/>
  <c r="EH28" i="4"/>
  <c r="ER28" i="4"/>
  <c r="ER31" i="4"/>
  <c r="EQ32" i="4"/>
  <c r="DR32" i="4"/>
  <c r="ER32" i="4"/>
  <c r="DZ32" i="4"/>
  <c r="ER48" i="4"/>
  <c r="EM48" i="4"/>
  <c r="O35" i="4"/>
  <c r="P35" i="4" s="1"/>
  <c r="AS35" i="4"/>
  <c r="ER35" i="4"/>
  <c r="DZ35" i="4"/>
  <c r="DZ25" i="4"/>
  <c r="DZ27" i="4"/>
  <c r="DZ28" i="4"/>
  <c r="DZ48" i="4"/>
  <c r="ES35" i="4"/>
  <c r="EP36" i="4"/>
  <c r="DM36" i="4"/>
  <c r="ET36" i="4"/>
  <c r="EM36" i="4"/>
  <c r="AL37" i="4"/>
  <c r="AM37" i="4" s="1"/>
  <c r="AQ39" i="4"/>
  <c r="AR39" i="4" s="1"/>
  <c r="AQ43" i="4"/>
  <c r="ES43" i="4"/>
  <c r="O44" i="4"/>
  <c r="P44" i="4" s="1"/>
  <c r="AE44" i="4"/>
  <c r="AF44" i="4" s="1"/>
  <c r="Y45" i="4"/>
  <c r="Z45" i="4" s="1"/>
  <c r="EQ9" i="4"/>
  <c r="DR31" i="4"/>
  <c r="EQ35" i="4"/>
  <c r="DR35" i="4"/>
  <c r="AS36" i="4"/>
  <c r="ES36" i="4"/>
  <c r="EH36" i="4"/>
  <c r="O37" i="4"/>
  <c r="P37" i="4" s="1"/>
  <c r="EH39" i="4"/>
  <c r="ES39" i="4"/>
  <c r="ER43" i="4"/>
  <c r="DZ43" i="4"/>
  <c r="Y44" i="4"/>
  <c r="Z44" i="4" s="1"/>
  <c r="AL45" i="4"/>
  <c r="AM45" i="4" s="1"/>
  <c r="EP9" i="4"/>
  <c r="DM9" i="4"/>
  <c r="ET9" i="4"/>
  <c r="EM9" i="4"/>
  <c r="AQ26" i="4"/>
  <c r="AQ35" i="4"/>
  <c r="AR35" i="4" s="1"/>
  <c r="Y36" i="4"/>
  <c r="ER36" i="4"/>
  <c r="AE37" i="4"/>
  <c r="AF37" i="4" s="1"/>
  <c r="EQ37" i="4"/>
  <c r="DR37" i="4"/>
  <c r="EP37" i="4"/>
  <c r="DM37" i="4"/>
  <c r="EH37" i="4"/>
  <c r="ES37" i="4"/>
  <c r="ET37" i="4"/>
  <c r="EQ39" i="4"/>
  <c r="DR39" i="4"/>
  <c r="ER39" i="4"/>
  <c r="DZ39" i="4"/>
  <c r="EP39" i="4"/>
  <c r="EM39" i="4"/>
  <c r="AS43" i="4"/>
  <c r="O43" i="4"/>
  <c r="AE43" i="4"/>
  <c r="AS45" i="4"/>
  <c r="ES45" i="4"/>
  <c r="AS11" i="4"/>
  <c r="EH35" i="4"/>
  <c r="AS37" i="4"/>
  <c r="DM39" i="4"/>
  <c r="ET39" i="4"/>
  <c r="T9" i="4"/>
  <c r="U9" i="4" s="1"/>
  <c r="ES9" i="4"/>
  <c r="O11" i="4"/>
  <c r="P11" i="4" s="1"/>
  <c r="AE11" i="4"/>
  <c r="AF11" i="4" s="1"/>
  <c r="EM45" i="4"/>
  <c r="ET45" i="4"/>
  <c r="ER9" i="4"/>
  <c r="Y11" i="4"/>
  <c r="Z11" i="4" s="1"/>
  <c r="EH45" i="4"/>
  <c r="AS9" i="4"/>
  <c r="DR9" i="4"/>
  <c r="EU25" i="4" l="1"/>
  <c r="EW25" i="4" s="1"/>
  <c r="EX25" i="4" s="1"/>
  <c r="EN41" i="4"/>
  <c r="AQ53" i="4"/>
  <c r="AR53" i="4" s="1"/>
  <c r="EN20" i="4"/>
  <c r="T59" i="4"/>
  <c r="U59" i="4" s="1"/>
  <c r="O65" i="4"/>
  <c r="P65" i="4" s="1"/>
  <c r="AQ57" i="4"/>
  <c r="AR57" i="4" s="1"/>
  <c r="AL122" i="4"/>
  <c r="AM122" i="4" s="1"/>
  <c r="Y62" i="4"/>
  <c r="Z62" i="4" s="1"/>
  <c r="Y53" i="4"/>
  <c r="Z53" i="4" s="1"/>
  <c r="T122" i="4"/>
  <c r="U122" i="4" s="1"/>
  <c r="T75" i="4"/>
  <c r="U75" i="4" s="1"/>
  <c r="Y122" i="4"/>
  <c r="Z122" i="4" s="1"/>
  <c r="T52" i="4"/>
  <c r="U52" i="4" s="1"/>
  <c r="EN25" i="4"/>
  <c r="EH57" i="4"/>
  <c r="AL59" i="4"/>
  <c r="AM59" i="4" s="1"/>
  <c r="AQ56" i="4"/>
  <c r="AR56" i="4" s="1"/>
  <c r="T62" i="4"/>
  <c r="U62" i="4" s="1"/>
  <c r="EN17" i="4"/>
  <c r="AE67" i="4"/>
  <c r="AF67" i="4" s="1"/>
  <c r="DR66" i="4"/>
  <c r="EM66" i="4"/>
  <c r="DZ66" i="4"/>
  <c r="EU27" i="4"/>
  <c r="EW27" i="4" s="1"/>
  <c r="EX27" i="4" s="1"/>
  <c r="U16" i="4"/>
  <c r="EN24" i="4"/>
  <c r="EN22" i="4"/>
  <c r="EM57" i="4"/>
  <c r="Y57" i="4"/>
  <c r="Z57" i="4" s="1"/>
  <c r="AE115" i="4"/>
  <c r="AF115" i="4" s="1"/>
  <c r="T67" i="4"/>
  <c r="U67" i="4" s="1"/>
  <c r="ER56" i="4"/>
  <c r="EQ76" i="4"/>
  <c r="AL56" i="4"/>
  <c r="AM56" i="4" s="1"/>
  <c r="T61" i="4"/>
  <c r="U61" i="4" s="1"/>
  <c r="EU45" i="4"/>
  <c r="EW45" i="4" s="1"/>
  <c r="EX45" i="4" s="1"/>
  <c r="EN43" i="4"/>
  <c r="AS53" i="4"/>
  <c r="AS110" i="4" s="1"/>
  <c r="EN47" i="4"/>
  <c r="EN13" i="4"/>
  <c r="EN18" i="4"/>
  <c r="AE122" i="4"/>
  <c r="AF122" i="4" s="1"/>
  <c r="Y67" i="4"/>
  <c r="Z67" i="4" s="1"/>
  <c r="EN32" i="4"/>
  <c r="ES60" i="4"/>
  <c r="EN37" i="4"/>
  <c r="EU9" i="4"/>
  <c r="EW9" i="4" s="1"/>
  <c r="EX9" i="4" s="1"/>
  <c r="EH66" i="4"/>
  <c r="EN28" i="4"/>
  <c r="T124" i="4"/>
  <c r="U124" i="4" s="1"/>
  <c r="T65" i="4"/>
  <c r="U65" i="4" s="1"/>
  <c r="EN6" i="4"/>
  <c r="ET69" i="4"/>
  <c r="ES57" i="4"/>
  <c r="EU28" i="4"/>
  <c r="EW28" i="4" s="1"/>
  <c r="EX28" i="4" s="1"/>
  <c r="EM69" i="4"/>
  <c r="EU13" i="4"/>
  <c r="EW13" i="4" s="1"/>
  <c r="EX13" i="4" s="1"/>
  <c r="AQ68" i="4"/>
  <c r="AR68" i="4" s="1"/>
  <c r="EN42" i="4"/>
  <c r="AS50" i="4"/>
  <c r="AS109" i="4" s="1"/>
  <c r="T57" i="4"/>
  <c r="U57" i="4" s="1"/>
  <c r="AE59" i="4"/>
  <c r="AF59" i="4" s="1"/>
  <c r="Y56" i="4"/>
  <c r="Z56" i="4" s="1"/>
  <c r="DR63" i="4"/>
  <c r="Y125" i="4"/>
  <c r="Z125" i="4" s="1"/>
  <c r="EU39" i="4"/>
  <c r="EW39" i="4" s="1"/>
  <c r="EX39" i="4" s="1"/>
  <c r="AQ52" i="4"/>
  <c r="AR52" i="4" s="1"/>
  <c r="AR26" i="4"/>
  <c r="EQ75" i="4"/>
  <c r="EQ61" i="4"/>
  <c r="ER79" i="4"/>
  <c r="Y65" i="4"/>
  <c r="Z65" i="4" s="1"/>
  <c r="Z36" i="4"/>
  <c r="ES75" i="4"/>
  <c r="ES61" i="4"/>
  <c r="AQ61" i="4"/>
  <c r="AR61" i="4" s="1"/>
  <c r="EQ79" i="4"/>
  <c r="AE52" i="4"/>
  <c r="AF52" i="4" s="1"/>
  <c r="AQ75" i="4"/>
  <c r="AR75" i="4" s="1"/>
  <c r="AR32" i="4"/>
  <c r="Y61" i="4"/>
  <c r="Z61" i="4" s="1"/>
  <c r="ET79" i="4"/>
  <c r="EQ69" i="4"/>
  <c r="EQ64" i="4"/>
  <c r="DM73" i="4"/>
  <c r="DM61" i="4"/>
  <c r="EN12" i="4"/>
  <c r="AQ69" i="4"/>
  <c r="AR69" i="4" s="1"/>
  <c r="AR19" i="4"/>
  <c r="AE60" i="4"/>
  <c r="AF60" i="4" s="1"/>
  <c r="AF23" i="4"/>
  <c r="AE65" i="4"/>
  <c r="AF65" i="4" s="1"/>
  <c r="EU48" i="4"/>
  <c r="EW48" i="4" s="1"/>
  <c r="EX48" i="4" s="1"/>
  <c r="ES69" i="4"/>
  <c r="ES64" i="4"/>
  <c r="EU6" i="4"/>
  <c r="EW6" i="4" s="1"/>
  <c r="EX6" i="4" s="1"/>
  <c r="EN38" i="4"/>
  <c r="AL52" i="4"/>
  <c r="AM52" i="4" s="1"/>
  <c r="ER72" i="4"/>
  <c r="ER60" i="4"/>
  <c r="Y72" i="4"/>
  <c r="Z72" i="4" s="1"/>
  <c r="EU41" i="4"/>
  <c r="EW41" i="4" s="1"/>
  <c r="EX41" i="4" s="1"/>
  <c r="DM70" i="4"/>
  <c r="O69" i="4"/>
  <c r="P69" i="4" s="1"/>
  <c r="EU49" i="4"/>
  <c r="EW49" i="4" s="1"/>
  <c r="EX49" i="4" s="1"/>
  <c r="EH58" i="4"/>
  <c r="EH54" i="4"/>
  <c r="EP76" i="4"/>
  <c r="EP57" i="4"/>
  <c r="EU33" i="4"/>
  <c r="ES72" i="4"/>
  <c r="EQ68" i="4"/>
  <c r="AL125" i="4"/>
  <c r="AM125" i="4" s="1"/>
  <c r="EU31" i="4"/>
  <c r="EW31" i="4" s="1"/>
  <c r="EX31" i="4" s="1"/>
  <c r="AE69" i="4"/>
  <c r="AF69" i="4" s="1"/>
  <c r="EU29" i="4"/>
  <c r="EW29" i="4" s="1"/>
  <c r="EX29" i="4" s="1"/>
  <c r="ES62" i="4"/>
  <c r="T68" i="4"/>
  <c r="U68" i="4" s="1"/>
  <c r="ES79" i="4"/>
  <c r="DZ54" i="4"/>
  <c r="DZ58" i="4"/>
  <c r="EU24" i="4"/>
  <c r="EW24" i="4" s="1"/>
  <c r="EX24" i="4" s="1"/>
  <c r="EQ62" i="4"/>
  <c r="O122" i="4"/>
  <c r="P122" i="4" s="1"/>
  <c r="O115" i="4"/>
  <c r="P115" i="4" s="1"/>
  <c r="O74" i="4"/>
  <c r="P74" i="4" s="1"/>
  <c r="O67" i="4"/>
  <c r="P67" i="4" s="1"/>
  <c r="O71" i="4"/>
  <c r="P71" i="4" s="1"/>
  <c r="O64" i="4"/>
  <c r="P64" i="4" s="1"/>
  <c r="O59" i="4"/>
  <c r="P59" i="4" s="1"/>
  <c r="O51" i="4"/>
  <c r="P51" i="4" s="1"/>
  <c r="O55" i="4"/>
  <c r="P5" i="4"/>
  <c r="EP61" i="4"/>
  <c r="EP75" i="4"/>
  <c r="EU35" i="4"/>
  <c r="ES76" i="4"/>
  <c r="EH63" i="4"/>
  <c r="AE56" i="4"/>
  <c r="AF56" i="4" s="1"/>
  <c r="EM72" i="4"/>
  <c r="EM68" i="4"/>
  <c r="EM60" i="4"/>
  <c r="EM56" i="4"/>
  <c r="EM50" i="4"/>
  <c r="EM65" i="4"/>
  <c r="EM52" i="4"/>
  <c r="T55" i="4"/>
  <c r="EN8" i="4"/>
  <c r="AQ71" i="4"/>
  <c r="AR71" i="4" s="1"/>
  <c r="AQ64" i="4"/>
  <c r="AR64" i="4" s="1"/>
  <c r="AL51" i="4"/>
  <c r="AM51" i="4" s="1"/>
  <c r="Y59" i="4"/>
  <c r="Z59" i="4" s="1"/>
  <c r="Y74" i="4"/>
  <c r="Z74" i="4" s="1"/>
  <c r="AL123" i="4"/>
  <c r="AM123" i="4" s="1"/>
  <c r="ET62" i="4"/>
  <c r="AL62" i="4"/>
  <c r="O62" i="4"/>
  <c r="P62" i="4" s="1"/>
  <c r="DR57" i="4"/>
  <c r="EQ74" i="4"/>
  <c r="EQ71" i="4"/>
  <c r="EQ78" i="4"/>
  <c r="EQ67" i="4"/>
  <c r="EQ65" i="4"/>
  <c r="EQ55" i="4"/>
  <c r="EQ53" i="4"/>
  <c r="EQ59" i="4"/>
  <c r="AE62" i="4"/>
  <c r="AF62" i="4" s="1"/>
  <c r="EH62" i="4"/>
  <c r="EH53" i="4"/>
  <c r="AE125" i="4"/>
  <c r="AF125" i="4" s="1"/>
  <c r="AF43" i="4"/>
  <c r="EN9" i="4"/>
  <c r="DR62" i="4"/>
  <c r="DR53" i="4"/>
  <c r="AQ125" i="4"/>
  <c r="AR125" i="4" s="1"/>
  <c r="AR43" i="4"/>
  <c r="DZ62" i="4"/>
  <c r="DZ53" i="4"/>
  <c r="AQ124" i="4"/>
  <c r="AR124" i="4" s="1"/>
  <c r="EN45" i="4"/>
  <c r="AS52" i="4"/>
  <c r="AQ65" i="4"/>
  <c r="AR65" i="4" s="1"/>
  <c r="Y124" i="4"/>
  <c r="Z124" i="4" s="1"/>
  <c r="T69" i="4"/>
  <c r="U69" i="4" s="1"/>
  <c r="U19" i="4"/>
  <c r="T125" i="4"/>
  <c r="U125" i="4" s="1"/>
  <c r="Y75" i="4"/>
  <c r="Z75" i="4" s="1"/>
  <c r="Y60" i="4"/>
  <c r="Z60" i="4" s="1"/>
  <c r="EH70" i="4"/>
  <c r="AL72" i="4"/>
  <c r="AM72" i="4" s="1"/>
  <c r="EU38" i="4"/>
  <c r="EW38" i="4" s="1"/>
  <c r="EX38" i="4" s="1"/>
  <c r="DR73" i="4"/>
  <c r="DR61" i="4"/>
  <c r="O72" i="4"/>
  <c r="P72" i="4" s="1"/>
  <c r="P12" i="4"/>
  <c r="Y68" i="4"/>
  <c r="Z68" i="4" s="1"/>
  <c r="EM58" i="4"/>
  <c r="EM54" i="4"/>
  <c r="AE123" i="4"/>
  <c r="AF123" i="4" s="1"/>
  <c r="AF24" i="4"/>
  <c r="AL61" i="4"/>
  <c r="AM61" i="4" s="1"/>
  <c r="ET64" i="4"/>
  <c r="AL53" i="4"/>
  <c r="AM53" i="4" s="1"/>
  <c r="T53" i="4"/>
  <c r="U53" i="4" s="1"/>
  <c r="AQ62" i="4"/>
  <c r="T60" i="4"/>
  <c r="U60" i="4" s="1"/>
  <c r="AE68" i="4"/>
  <c r="AF68" i="4" s="1"/>
  <c r="ET68" i="4"/>
  <c r="EN30" i="4"/>
  <c r="DR54" i="4"/>
  <c r="DR58" i="4"/>
  <c r="AQ123" i="4"/>
  <c r="AR123" i="4" s="1"/>
  <c r="AR24" i="4"/>
  <c r="DZ63" i="4"/>
  <c r="ET75" i="4"/>
  <c r="ET61" i="4"/>
  <c r="DM69" i="4"/>
  <c r="EN34" i="4"/>
  <c r="O68" i="4"/>
  <c r="P68" i="4" s="1"/>
  <c r="T56" i="4"/>
  <c r="U56" i="4" s="1"/>
  <c r="ET56" i="4"/>
  <c r="ET74" i="4"/>
  <c r="ET71" i="4"/>
  <c r="ET67" i="4"/>
  <c r="ET65" i="4"/>
  <c r="ET59" i="4"/>
  <c r="ET53" i="4"/>
  <c r="ET78" i="4"/>
  <c r="ET55" i="4"/>
  <c r="AE55" i="4"/>
  <c r="AE71" i="4"/>
  <c r="AF71" i="4" s="1"/>
  <c r="AE74" i="4"/>
  <c r="AF74" i="4" s="1"/>
  <c r="T50" i="4"/>
  <c r="EU8" i="4"/>
  <c r="EW8" i="4" s="1"/>
  <c r="EX8" i="4" s="1"/>
  <c r="AQ59" i="4"/>
  <c r="AR59" i="4" s="1"/>
  <c r="AQ67" i="4"/>
  <c r="AR67" i="4" s="1"/>
  <c r="AL67" i="4"/>
  <c r="AM67" i="4" s="1"/>
  <c r="AL64" i="4"/>
  <c r="AM64" i="4" s="1"/>
  <c r="AL115" i="4"/>
  <c r="AM115" i="4" s="1"/>
  <c r="Y51" i="4"/>
  <c r="Z51" i="4" s="1"/>
  <c r="Y64" i="4"/>
  <c r="Z64" i="4" s="1"/>
  <c r="Y115" i="4"/>
  <c r="Z115" i="4" s="1"/>
  <c r="AS51" i="4"/>
  <c r="AS115" i="4"/>
  <c r="EP62" i="4"/>
  <c r="EU14" i="4"/>
  <c r="EP56" i="4"/>
  <c r="EU10" i="4"/>
  <c r="EQ56" i="4"/>
  <c r="DZ72" i="4"/>
  <c r="DZ65" i="4"/>
  <c r="DZ56" i="4"/>
  <c r="DZ52" i="4"/>
  <c r="DZ68" i="4"/>
  <c r="DZ50" i="4"/>
  <c r="DZ60" i="4"/>
  <c r="EQ57" i="4"/>
  <c r="DM66" i="4"/>
  <c r="EN36" i="4"/>
  <c r="ER75" i="4"/>
  <c r="ER61" i="4"/>
  <c r="O124" i="4"/>
  <c r="P124" i="4" s="1"/>
  <c r="O61" i="4"/>
  <c r="P61" i="4" s="1"/>
  <c r="P46" i="4"/>
  <c r="U28" i="4"/>
  <c r="EN15" i="4"/>
  <c r="O75" i="4"/>
  <c r="P75" i="4" s="1"/>
  <c r="P32" i="4"/>
  <c r="ER69" i="4"/>
  <c r="ER64" i="4"/>
  <c r="Y69" i="4"/>
  <c r="Z69" i="4" s="1"/>
  <c r="O60" i="4"/>
  <c r="P60" i="4" s="1"/>
  <c r="P23" i="4"/>
  <c r="Z41" i="4"/>
  <c r="Y52" i="4"/>
  <c r="Z52" i="4" s="1"/>
  <c r="O52" i="4"/>
  <c r="P52" i="4" s="1"/>
  <c r="AE75" i="4"/>
  <c r="AF75" i="4" s="1"/>
  <c r="EM73" i="4"/>
  <c r="EM61" i="4"/>
  <c r="AE72" i="4"/>
  <c r="AF72" i="4" s="1"/>
  <c r="AF12" i="4"/>
  <c r="EP64" i="4"/>
  <c r="EP69" i="4"/>
  <c r="EU19" i="4"/>
  <c r="EP72" i="4"/>
  <c r="EP60" i="4"/>
  <c r="EU12" i="4"/>
  <c r="EQ72" i="4"/>
  <c r="EQ60" i="4"/>
  <c r="AQ60" i="4"/>
  <c r="AR60" i="4" s="1"/>
  <c r="AR23" i="4"/>
  <c r="AL69" i="4"/>
  <c r="AM69" i="4" s="1"/>
  <c r="ET76" i="4"/>
  <c r="ET57" i="4"/>
  <c r="Y123" i="4"/>
  <c r="Z123" i="4" s="1"/>
  <c r="AL124" i="4"/>
  <c r="AM124" i="4" s="1"/>
  <c r="AL57" i="4"/>
  <c r="AM57" i="4" s="1"/>
  <c r="O57" i="4"/>
  <c r="P57" i="4" s="1"/>
  <c r="O53" i="4"/>
  <c r="P53" i="4" s="1"/>
  <c r="P33" i="4"/>
  <c r="DM57" i="4"/>
  <c r="EN10" i="4"/>
  <c r="ES68" i="4"/>
  <c r="EU30" i="4"/>
  <c r="EW30" i="4" s="1"/>
  <c r="EX30" i="4" s="1"/>
  <c r="ER76" i="4"/>
  <c r="ER57" i="4"/>
  <c r="EM62" i="4"/>
  <c r="EM53" i="4"/>
  <c r="EP68" i="4"/>
  <c r="EU34" i="4"/>
  <c r="T123" i="4"/>
  <c r="U123" i="4" s="1"/>
  <c r="AL60" i="4"/>
  <c r="AM60" i="4" s="1"/>
  <c r="O56" i="4"/>
  <c r="P56" i="4" s="1"/>
  <c r="EP74" i="4"/>
  <c r="EP71" i="4"/>
  <c r="EP65" i="4"/>
  <c r="EP78" i="4"/>
  <c r="EP67" i="4"/>
  <c r="EP59" i="4"/>
  <c r="EP55" i="4"/>
  <c r="EP53" i="4"/>
  <c r="EU5" i="4"/>
  <c r="AE50" i="4"/>
  <c r="AE64" i="4"/>
  <c r="AF64" i="4" s="1"/>
  <c r="T51" i="4"/>
  <c r="U51" i="4" s="1"/>
  <c r="T64" i="4"/>
  <c r="U64" i="4" s="1"/>
  <c r="AQ51" i="4"/>
  <c r="AR51" i="4" s="1"/>
  <c r="AQ115" i="4"/>
  <c r="AR115" i="4" s="1"/>
  <c r="AQ74" i="4"/>
  <c r="AR74" i="4" s="1"/>
  <c r="AL50" i="4"/>
  <c r="AL71" i="4"/>
  <c r="AM71" i="4" s="1"/>
  <c r="Y50" i="4"/>
  <c r="ER68" i="4"/>
  <c r="DM63" i="4"/>
  <c r="EN14" i="4"/>
  <c r="ER78" i="4"/>
  <c r="ER71" i="4"/>
  <c r="ER74" i="4"/>
  <c r="ER65" i="4"/>
  <c r="ER55" i="4"/>
  <c r="ER53" i="4"/>
  <c r="ER67" i="4"/>
  <c r="ER59" i="4"/>
  <c r="EN39" i="4"/>
  <c r="O125" i="4"/>
  <c r="P125" i="4" s="1"/>
  <c r="P43" i="4"/>
  <c r="EU37" i="4"/>
  <c r="EW37" i="4" s="1"/>
  <c r="EX37" i="4" s="1"/>
  <c r="EU36" i="4"/>
  <c r="EW36" i="4" s="1"/>
  <c r="EX36" i="4" s="1"/>
  <c r="AL65" i="4"/>
  <c r="AM65" i="4" s="1"/>
  <c r="AE124" i="4"/>
  <c r="AF124" i="4" s="1"/>
  <c r="AE61" i="4"/>
  <c r="AF61" i="4" s="1"/>
  <c r="AF46" i="4"/>
  <c r="EP79" i="4"/>
  <c r="EU32" i="4"/>
  <c r="DR70" i="4"/>
  <c r="EN19" i="4"/>
  <c r="ET72" i="4"/>
  <c r="ET60" i="4"/>
  <c r="EU43" i="4"/>
  <c r="EW43" i="4" s="1"/>
  <c r="EX43" i="4" s="1"/>
  <c r="AL75" i="4"/>
  <c r="AM75" i="4" s="1"/>
  <c r="EN27" i="4"/>
  <c r="DZ70" i="4"/>
  <c r="AQ72" i="4"/>
  <c r="AR72" i="4" s="1"/>
  <c r="AR12" i="4"/>
  <c r="EN48" i="4"/>
  <c r="EM70" i="4"/>
  <c r="EH73" i="4"/>
  <c r="EH61" i="4"/>
  <c r="T72" i="4"/>
  <c r="U72" i="4" s="1"/>
  <c r="EU47" i="4"/>
  <c r="EW47" i="4" s="1"/>
  <c r="EX47" i="4" s="1"/>
  <c r="EU15" i="4"/>
  <c r="EW15" i="4" s="1"/>
  <c r="EX15" i="4" s="1"/>
  <c r="DZ73" i="4"/>
  <c r="DZ61" i="4"/>
  <c r="EU42" i="4"/>
  <c r="EW42" i="4" s="1"/>
  <c r="EX42" i="4" s="1"/>
  <c r="EN49" i="4"/>
  <c r="DM58" i="4"/>
  <c r="DM54" i="4"/>
  <c r="EN33" i="4"/>
  <c r="O123" i="4"/>
  <c r="P123" i="4" s="1"/>
  <c r="P24" i="4"/>
  <c r="DR69" i="4"/>
  <c r="AL68" i="4"/>
  <c r="AM68" i="4" s="1"/>
  <c r="EN31" i="4"/>
  <c r="AE57" i="4"/>
  <c r="AF57" i="4" s="1"/>
  <c r="AE53" i="4"/>
  <c r="AF53" i="4" s="1"/>
  <c r="AF33" i="4"/>
  <c r="EN29" i="4"/>
  <c r="EU20" i="4"/>
  <c r="EW20" i="4" s="1"/>
  <c r="EX20" i="4" s="1"/>
  <c r="EU22" i="4"/>
  <c r="EW22" i="4" s="1"/>
  <c r="EX22" i="4" s="1"/>
  <c r="EH69" i="4"/>
  <c r="EU18" i="4"/>
  <c r="EW18" i="4" s="1"/>
  <c r="EX18" i="4" s="1"/>
  <c r="EU17" i="4"/>
  <c r="EW17" i="4" s="1"/>
  <c r="EX17" i="4" s="1"/>
  <c r="ES56" i="4"/>
  <c r="EH72" i="4"/>
  <c r="EH68" i="4"/>
  <c r="EH65" i="4"/>
  <c r="EH52" i="4"/>
  <c r="EH56" i="4"/>
  <c r="EH50" i="4"/>
  <c r="EH60" i="4"/>
  <c r="DM62" i="4"/>
  <c r="DM53" i="4"/>
  <c r="EN35" i="4"/>
  <c r="AS111" i="4"/>
  <c r="ER62" i="4"/>
  <c r="ES78" i="4"/>
  <c r="ES74" i="4"/>
  <c r="ES71" i="4"/>
  <c r="ES67" i="4"/>
  <c r="ES55" i="4"/>
  <c r="ES59" i="4"/>
  <c r="ES53" i="4"/>
  <c r="ES65" i="4"/>
  <c r="DM72" i="4"/>
  <c r="DM65" i="4"/>
  <c r="DM68" i="4"/>
  <c r="DM60" i="4"/>
  <c r="DM50" i="4"/>
  <c r="DM52" i="4"/>
  <c r="DM56" i="4"/>
  <c r="EN5" i="4"/>
  <c r="AE51" i="4"/>
  <c r="AF51" i="4" s="1"/>
  <c r="T71" i="4"/>
  <c r="U71" i="4" s="1"/>
  <c r="T115" i="4"/>
  <c r="U115" i="4" s="1"/>
  <c r="T74" i="4"/>
  <c r="U74" i="4" s="1"/>
  <c r="AQ50" i="4"/>
  <c r="AQ55" i="4"/>
  <c r="AQ122" i="4"/>
  <c r="AR122" i="4" s="1"/>
  <c r="AL55" i="4"/>
  <c r="AL74" i="4"/>
  <c r="AM74" i="4" s="1"/>
  <c r="Y55" i="4"/>
  <c r="Y71" i="4"/>
  <c r="Z71" i="4" s="1"/>
  <c r="DZ69" i="4"/>
  <c r="EM63" i="4"/>
  <c r="DZ57" i="4"/>
  <c r="DR72" i="4"/>
  <c r="DR68" i="4"/>
  <c r="DR65" i="4"/>
  <c r="DR60" i="4"/>
  <c r="DR56" i="4"/>
  <c r="DR52" i="4"/>
  <c r="DR50" i="4"/>
  <c r="AE111" i="4" l="1"/>
  <c r="AF111" i="4" s="1"/>
  <c r="AS108" i="4"/>
  <c r="AL108" i="4"/>
  <c r="AM108" i="4" s="1"/>
  <c r="O109" i="4"/>
  <c r="P109" i="4" s="1"/>
  <c r="Y110" i="4"/>
  <c r="Z110" i="4" s="1"/>
  <c r="AE110" i="4"/>
  <c r="AF110" i="4" s="1"/>
  <c r="EN69" i="4"/>
  <c r="AL117" i="4"/>
  <c r="AM117" i="4" s="1"/>
  <c r="Y111" i="4"/>
  <c r="Z111" i="4" s="1"/>
  <c r="T117" i="4"/>
  <c r="U117" i="4" s="1"/>
  <c r="AL110" i="4"/>
  <c r="AM110" i="4" s="1"/>
  <c r="AS113" i="4"/>
  <c r="AQ126" i="4"/>
  <c r="AR126" i="4" s="1"/>
  <c r="AR50" i="4"/>
  <c r="AQ109" i="4"/>
  <c r="AR109" i="4" s="1"/>
  <c r="EU56" i="4"/>
  <c r="EW10" i="4"/>
  <c r="EX10" i="4" s="1"/>
  <c r="T108" i="4"/>
  <c r="U108" i="4" s="1"/>
  <c r="EN73" i="4"/>
  <c r="EN61" i="4"/>
  <c r="AQ118" i="4"/>
  <c r="AR118" i="4" s="1"/>
  <c r="AR55" i="4"/>
  <c r="T111" i="4"/>
  <c r="U111" i="4" s="1"/>
  <c r="EN70" i="4"/>
  <c r="AL126" i="4"/>
  <c r="AM126" i="4" s="1"/>
  <c r="AM50" i="4"/>
  <c r="T110" i="4"/>
  <c r="U110" i="4" s="1"/>
  <c r="AE126" i="4"/>
  <c r="AF126" i="4" s="1"/>
  <c r="AF50" i="4"/>
  <c r="EU68" i="4"/>
  <c r="EW34" i="4"/>
  <c r="EX34" i="4" s="1"/>
  <c r="T113" i="4"/>
  <c r="U113" i="4" s="1"/>
  <c r="EU72" i="4"/>
  <c r="EU60" i="4"/>
  <c r="EW12" i="4"/>
  <c r="EX12" i="4" s="1"/>
  <c r="AE108" i="4"/>
  <c r="AF108" i="4" s="1"/>
  <c r="AL109" i="4"/>
  <c r="AM109" i="4" s="1"/>
  <c r="EU75" i="4"/>
  <c r="EU61" i="4"/>
  <c r="EW35" i="4"/>
  <c r="EX35" i="4" s="1"/>
  <c r="O118" i="4"/>
  <c r="P118" i="4" s="1"/>
  <c r="P55" i="4"/>
  <c r="EN53" i="4"/>
  <c r="EN62" i="4"/>
  <c r="EU74" i="4"/>
  <c r="EU71" i="4"/>
  <c r="EU78" i="4"/>
  <c r="EU67" i="4"/>
  <c r="EU65" i="4"/>
  <c r="EU59" i="4"/>
  <c r="EU55" i="4"/>
  <c r="EU53" i="4"/>
  <c r="EW5" i="4"/>
  <c r="EX5" i="4" s="1"/>
  <c r="AQ113" i="4"/>
  <c r="AR113" i="4" s="1"/>
  <c r="AQ110" i="4"/>
  <c r="AR110" i="4" s="1"/>
  <c r="AE118" i="4"/>
  <c r="AF118" i="4" s="1"/>
  <c r="AF55" i="4"/>
  <c r="Y117" i="4"/>
  <c r="Z117" i="4" s="1"/>
  <c r="O117" i="4"/>
  <c r="P117" i="4" s="1"/>
  <c r="AL118" i="4"/>
  <c r="AM118" i="4" s="1"/>
  <c r="AM55" i="4"/>
  <c r="EU79" i="4"/>
  <c r="EW32" i="4"/>
  <c r="EX32" i="4" s="1"/>
  <c r="Y109" i="4"/>
  <c r="Z109" i="4" s="1"/>
  <c r="Y126" i="4"/>
  <c r="Z126" i="4" s="1"/>
  <c r="Z50" i="4"/>
  <c r="AE109" i="4"/>
  <c r="AF109" i="4" s="1"/>
  <c r="Y113" i="4"/>
  <c r="Z113" i="4" s="1"/>
  <c r="EN66" i="4"/>
  <c r="T126" i="4"/>
  <c r="U126" i="4" s="1"/>
  <c r="U50" i="4"/>
  <c r="AR62" i="4"/>
  <c r="AQ111" i="4"/>
  <c r="AR111" i="4" s="1"/>
  <c r="AQ117" i="4"/>
  <c r="AR117" i="4" s="1"/>
  <c r="AM62" i="4"/>
  <c r="AL111" i="4"/>
  <c r="AM111" i="4" s="1"/>
  <c r="O126" i="4"/>
  <c r="P126" i="4" s="1"/>
  <c r="P50" i="4"/>
  <c r="EU76" i="4"/>
  <c r="EU57" i="4"/>
  <c r="EW33" i="4"/>
  <c r="EX33" i="4" s="1"/>
  <c r="O113" i="4"/>
  <c r="P113" i="4" s="1"/>
  <c r="Y118" i="4"/>
  <c r="Z118" i="4" s="1"/>
  <c r="Z55" i="4"/>
  <c r="EN72" i="4"/>
  <c r="EN68" i="4"/>
  <c r="EN65" i="4"/>
  <c r="EN60" i="4"/>
  <c r="EN56" i="4"/>
  <c r="EN50" i="4"/>
  <c r="EN58" i="4"/>
  <c r="AE113" i="4"/>
  <c r="AF113" i="4" s="1"/>
  <c r="AE117" i="4"/>
  <c r="AF117" i="4" s="1"/>
  <c r="EN63" i="4"/>
  <c r="O111" i="4"/>
  <c r="P111" i="4" s="1"/>
  <c r="EN57" i="4"/>
  <c r="EU69" i="4"/>
  <c r="EU64" i="4"/>
  <c r="EW19" i="4"/>
  <c r="EX19" i="4" s="1"/>
  <c r="EU62" i="4"/>
  <c r="EW14" i="4"/>
  <c r="EX14" i="4" s="1"/>
  <c r="AL113" i="4"/>
  <c r="AM113" i="4" s="1"/>
  <c r="Y108" i="4"/>
  <c r="Z108" i="4" s="1"/>
  <c r="AQ108" i="4"/>
  <c r="AR108" i="4" s="1"/>
  <c r="T118" i="4"/>
  <c r="U118" i="4" s="1"/>
  <c r="U55" i="4"/>
  <c r="O108" i="4"/>
  <c r="P108" i="4" s="1"/>
  <c r="O110" i="4"/>
  <c r="P110" i="4" s="1"/>
  <c r="T109" i="4"/>
  <c r="U109" i="4" s="1"/>
  <c r="EN54" i="4" l="1"/>
  <c r="EX56" i="4"/>
  <c r="FA56" i="4" s="1"/>
  <c r="EX55" i="4"/>
  <c r="FA55" i="4" s="1"/>
  <c r="EX54" i="4"/>
  <c r="EX53" i="4"/>
  <c r="FA53" i="4" s="1"/>
  <c r="EX69" i="4"/>
  <c r="FA69" i="4" s="1"/>
  <c r="EX68" i="4"/>
  <c r="FA68" i="4" s="1"/>
  <c r="EX63" i="4"/>
  <c r="EX64" i="4"/>
  <c r="FA64" i="4" s="1"/>
  <c r="EX58" i="4"/>
  <c r="EX59" i="4"/>
  <c r="FA59" i="4" s="1"/>
  <c r="EX71" i="4"/>
  <c r="FA71" i="4" s="1"/>
  <c r="EX61" i="4"/>
  <c r="FA61" i="4" s="1"/>
  <c r="EX66" i="4"/>
  <c r="FA66" i="4" s="1"/>
  <c r="EX70" i="4"/>
  <c r="FA70" i="4" s="1"/>
  <c r="EX65" i="4"/>
  <c r="FA65" i="4" s="1"/>
  <c r="EX60" i="4"/>
  <c r="FA60" i="4" s="1"/>
  <c r="EX73" i="4" l="1"/>
  <c r="FA54" i="4"/>
  <c r="CZ50" i="4" l="1"/>
  <c r="DA50" i="4"/>
  <c r="E81" i="6"/>
  <c r="E80" i="6"/>
  <c r="E82" i="6"/>
  <c r="DL50" i="4"/>
  <c r="DH50" i="4"/>
  <c r="DC50" i="4"/>
  <c r="DF50" i="4"/>
  <c r="CY50" i="4"/>
  <c r="CX50" i="4"/>
  <c r="CV50" i="4"/>
  <c r="DG50" i="4"/>
  <c r="DB50" i="4"/>
  <c r="K80" i="6"/>
  <c r="K81" i="6"/>
  <c r="DJ50" i="4"/>
  <c r="P80" i="6"/>
  <c r="P81" i="6"/>
  <c r="CW50" i="4"/>
  <c r="DD50" i="4"/>
  <c r="I80" i="6"/>
  <c r="I81" i="6"/>
  <c r="DI50" i="4"/>
  <c r="DE50" i="4"/>
  <c r="D82" i="6"/>
  <c r="D80" i="6"/>
  <c r="D81" i="6"/>
  <c r="CU50" i="4"/>
  <c r="B81" i="6"/>
  <c r="B82" i="6"/>
  <c r="B80" i="6"/>
  <c r="B83" i="6"/>
  <c r="H86" i="6"/>
  <c r="H85" i="6"/>
  <c r="H81" i="6"/>
  <c r="H80" i="6"/>
  <c r="H84" i="6"/>
  <c r="R81" i="6"/>
  <c r="R80" i="6"/>
  <c r="DK50" i="4"/>
</calcChain>
</file>

<file path=xl/sharedStrings.xml><?xml version="1.0" encoding="utf-8"?>
<sst xmlns="http://schemas.openxmlformats.org/spreadsheetml/2006/main" count="15683" uniqueCount="1229">
  <si>
    <t>Respondent ID</t>
  </si>
  <si>
    <t>Collector ID</t>
  </si>
  <si>
    <t>Start Date</t>
  </si>
  <si>
    <t>End Date</t>
  </si>
  <si>
    <t>IP Address</t>
  </si>
  <si>
    <t>Email Address</t>
  </si>
  <si>
    <t>First Name</t>
  </si>
  <si>
    <t>Last Name</t>
  </si>
  <si>
    <t>Custom Data 1</t>
  </si>
  <si>
    <t>Consent to ParticipatePlease indicate by ticking the box that you have read the covering email and you are agreeing to take part in the exercise and for us to evaluate your responses. Please ensure that you have also read the privacy statement below before you start.</t>
  </si>
  <si>
    <t>Stage of eSmart School Journey</t>
  </si>
  <si>
    <t>Registration Date</t>
  </si>
  <si>
    <t>Region</t>
  </si>
  <si>
    <t>Sub Region</t>
  </si>
  <si>
    <t>State</t>
  </si>
  <si>
    <t>Name of your school</t>
  </si>
  <si>
    <t>Name of the suburb your school is in</t>
  </si>
  <si>
    <t>What sector is your school?</t>
  </si>
  <si>
    <t>What is your school type?</t>
  </si>
  <si>
    <t>EFFECTIVE SCHOOL ORGANISATIONOur school has...</t>
  </si>
  <si>
    <t>SCHOOL PLANS, POLICIES AND PROCEDURESOur school...</t>
  </si>
  <si>
    <t>A RESPECTFUL AND CARING SCHOOL COMMUNITYOur school...</t>
  </si>
  <si>
    <t>EFFECTIVE TEACHER PRACTICESOur teachers...</t>
  </si>
  <si>
    <t>AN ESMART CURRICULUMOur school...</t>
  </si>
  <si>
    <t>COMMUNITY PARTNERSHIPSOur school...</t>
  </si>
  <si>
    <t>1. Overall, how well placed would you say your school is to prevent antisocial behaviours, such as cyber bullying or another type of bullying incident?</t>
  </si>
  <si>
    <t>2. Overall, how well placed would you say your school is to respond to antisocial behaviours, such as cyber bullying or another type of bullying incident?</t>
  </si>
  <si>
    <t>1.a. What procedures does your school have in place that would have allowed it to identify that such an incident might be brewing?</t>
  </si>
  <si>
    <t>1.b. If your school identifies that such an incident might be brewing, what steps does it take to prevent escalation?</t>
  </si>
  <si>
    <t>RESPONDING TO SUCH AN EVENT2. Finally, if an incident like this occurs at your school – where things have already escalated - what steps does your school take to respond to the incident?</t>
  </si>
  <si>
    <t>DATA 3.1. The collection of data to understand the social relationships within the school is viewed as a crucial activity by the Principal, school staff, students, and parents.</t>
  </si>
  <si>
    <t>3.2. In order to understand the social relationships within the school, the following types of high-quality data are collected and analysed:</t>
  </si>
  <si>
    <t>3.2.5. feedback from focus groups and surveys with students, which includes:</t>
  </si>
  <si>
    <t>3.2. (cont'd): In order to understand the social relationships within the school, the following types of high quality data are collected and analysed:</t>
  </si>
  <si>
    <t>3.3. Data review is conducted regularly (at least monthly) and integrated into standard practice (for example, data review is a standing meeting agenda item).</t>
  </si>
  <si>
    <t>3.4. Data reviews are conducted to:</t>
  </si>
  <si>
    <t>GATEWAY BEHAVIOURS (refer to definition below)Gateway behaviours are lower-risk behaviours, online or offline, which are used to show contempt and dominance. When left unchecked, these behaviours can escalate into conflict and bullying. Examples include posting embarrassing photos online, ignoring, name calling, whispering about people in front of them, eye rolling.4.1. The identification and reporting of gateway behaviours is viewed as a crucial activity for the school by the Principal, all school staff, students, and parents.</t>
  </si>
  <si>
    <t>4.2. School staff are trained in, and consistently practice, identifying both overt and covert gateway behaviours, including online behaviours.</t>
  </si>
  <si>
    <t>4.3. School staff immediately and consistently report any gateway behaviours observed.</t>
  </si>
  <si>
    <t>4.4. Students immediately and consistently report any gateway behaviours observed.</t>
  </si>
  <si>
    <t>REPORTING5.1. Students, staff and parents know which staff member(s) within the school have been assigned responsibility to receive reports of cyber bullying and bullying.</t>
  </si>
  <si>
    <t>5.2. Students understand how to report cyber bullying and bullying.</t>
  </si>
  <si>
    <t>5.3. Students find the process of reporting easy and clear.</t>
  </si>
  <si>
    <t>5.4. Students believe that their reporting will remain anonymous.</t>
  </si>
  <si>
    <t>5.5. Students believe that their reports will be acted on and positively resolved.</t>
  </si>
  <si>
    <t>5.6. Students believe that students report all or almost all cyber bullying and bullying they observe.</t>
  </si>
  <si>
    <t>5.7. School staff report all cyber bullying and bullying promptly.</t>
  </si>
  <si>
    <t>RESPONSE6.1. The school’s response plan, which includes a response team with designated roles and responsibilities, is immediately enacted when cyber bullying or bullying occur.</t>
  </si>
  <si>
    <t>6.2. A designated staff member(s) meets with the victim(s) of the cyber bullying or bullying and their parents/carers as soon as feasible to provide:</t>
  </si>
  <si>
    <t>6.3. A designated staff member(s) meets with the perpetrator(s) of the cyber bullying or bullying and their parents/carers as soon as feasible to provide counselling, a plan for accountability including actions to protect and restore relationships, and referral to a full mental health evaluation as warranted.</t>
  </si>
  <si>
    <t>6.4 As appropriate, the school informs other people not directly impacted by the cyber bullying or bullying (for example, teachers, library staff, school nurses, health and wellbeing staff, reception staff, school crossing guards, etc.)</t>
  </si>
  <si>
    <t>6.5. As soon as possible, the school follows up with parents/carers of the victim to let them know what actions they are taking now and their plan for the future.</t>
  </si>
  <si>
    <t>6.6. The school identifies any geographical ‘hot spots’ specific to the cyber bullying or bullying (physical locations at the school where issues are more likely to occur) and increases monitoring in these locations until it is no longer needed.</t>
  </si>
  <si>
    <t>SCHOOL SOCIAL CONNECTEDNESS/CLIMATE7.1. All school staff agree on the imperative for creating and maintaining a positive school environment.</t>
  </si>
  <si>
    <t>7.2. Data Gathered on social relationships within the school includes measurement of the following themes:</t>
  </si>
  <si>
    <t>8.1. Overall, how well placed would you say your school is to prevent a situation such as the scenario you listened to?</t>
  </si>
  <si>
    <t>8.2. Overall, how well placed would you say your school is to respond to a situation such as the scenario you listened to?</t>
  </si>
  <si>
    <t>Next are three questions about the audio scenario...</t>
  </si>
  <si>
    <t>Finally, please tell us anything else not already asked about regarding how your school, at a system level, prepares for and responds to, cyber bullying and bullying.</t>
  </si>
  <si>
    <t>SES</t>
  </si>
  <si>
    <t>ADII Score</t>
  </si>
  <si>
    <t>Funder</t>
  </si>
  <si>
    <t>eSmart Registered</t>
  </si>
  <si>
    <t>Metro/non-metro</t>
  </si>
  <si>
    <t>Response</t>
  </si>
  <si>
    <t>[ADDED]</t>
  </si>
  <si>
    <t>Open-Ended Response</t>
  </si>
  <si>
    <t>a committee that meets regularly to guide students, teachers and parents in creating and maintaining a supportive and connected social environment</t>
  </si>
  <si>
    <t>guidelines that provide a consistent approach to the supervision of student behaviour on school grounds, including when students are online</t>
  </si>
  <si>
    <t>a system to manage ethical collection and analysis of data (eg: incident data) so we can prepare for and respond to antisocial behaviour</t>
  </si>
  <si>
    <t>confidential reporting systems for students to safely disclose incidents - including bullying, cyberbullying and other forms of antisocial behaviour</t>
  </si>
  <si>
    <t>an induction process for new students, teachers and parents that outlines their respective roles in creating and maintaining a socially supportive and connected environment</t>
  </si>
  <si>
    <t>has a policy and related procedures that guide students, teachers and parents in creating and maintaining a supportive and connected social environment</t>
  </si>
  <si>
    <t>takes a whole school approach to behaviour management, explicitly outlining expected student behaviours and guiding staff to appropriately respond to offline and online antisocial behaviours</t>
  </si>
  <si>
    <t>employs ‘Acceptable Use Agreements’ for technology use that are signed by the students, teachers and parents</t>
  </si>
  <si>
    <t>has a strong set of prosocial values in place to guide behaviour both on and offline</t>
  </si>
  <si>
    <t>applies an agreed set of protocols to guide staff in modelling respectful behaviour in their everyday interactions with students, parents and other staff members, including in their online interactions</t>
  </si>
  <si>
    <t>provides ways for students to formally and informally interact, in both same-age and cross-age groups, in order to foster supportive relationships across the school community</t>
  </si>
  <si>
    <t>formally foster positive student to student relationships through their teaching practice</t>
  </si>
  <si>
    <t>role model smart, safe and responsible use of digital technologies for students, in accordance with explicitly stated expectations about teacher behaviour</t>
  </si>
  <si>
    <t>adhere to an agreed set of approaches for positive classroom management and are skilled at responding appropriately to both online and offline antisocial behaviour in the student population</t>
  </si>
  <si>
    <t>regularly participate in professional learning that enables them to integrate new information about technology into their practice</t>
  </si>
  <si>
    <t>includes explicit teaching of rights and responsibilities as well as social and emotional skills in the curriculum</t>
  </si>
  <si>
    <t>includes the teaching of digital intelligence in the curriculum, and maintains related teacher knowledge and skills through professional learning</t>
  </si>
  <si>
    <t>uses curriculum planning to identify where and how digital intelligence is to be taught</t>
  </si>
  <si>
    <t>students are regularly involved in developing and delivering information about antisocial behaviours, such as bullying and cyberbullying, to a range of audiences</t>
  </si>
  <si>
    <t>students develop, share and are involved in teaching about the smart, safe and responsible use of digital technologies to a range of audiences including peers and parents</t>
  </si>
  <si>
    <t>actively involves parents/carers in a wide range of activities and events within the life of the school community</t>
  </si>
  <si>
    <t>regularly communicates with parents/carers about both offline and online behavioural expectations, including antisocial behaviours such as bullying and cyberbullying</t>
  </si>
  <si>
    <t>has links with local community organisations to promote a consistent message about offline and online behaviour in order to build and maintain supportive and connected social environments</t>
  </si>
  <si>
    <t>3.2.1. data on ‘gateway behaviours’ (definition below) – by staff, students, and parentsGateway behaviours are lower-risk behaviours, online or offline, which are used to show contempt and dominance. When left unchecked, these behaviours can escalate into conflict and bullying.  Examples include posting embarrassing photos online, ignoring, name calling, whispering about people in front of them, eye rolling.</t>
  </si>
  <si>
    <t>3.2.2. data on more serious cyber bullying or bullying behaviours - by staff, students, and parents</t>
  </si>
  <si>
    <t>3.2.3. data on relevant counsellor/health and wellbeing staff reports</t>
  </si>
  <si>
    <t>3.2.4. data on student attendance</t>
  </si>
  <si>
    <t>3.2.5.1. the extent to which students believe teachers and other school staff treat cyber bullying and bullying seriously</t>
  </si>
  <si>
    <t>3.2.5.2. the extent to which students believe teachers and other school staff model positive behaviours themselves</t>
  </si>
  <si>
    <t>3.2.5.3. student perspectives on what is considered most helpful in reducing cyber bullying and bullying</t>
  </si>
  <si>
    <t>3.2.5.4. student perspectives on physical ‘hot spots’ at the school – locations where problematic behaviours are more likely to occur</t>
  </si>
  <si>
    <t>3.2.6. feedback from focus groups and surveys with staff</t>
  </si>
  <si>
    <t>3.2.7. feedback from focus groups and surveys with parents</t>
  </si>
  <si>
    <t>3.4.1. monitor the school environment</t>
  </si>
  <si>
    <t>3.4.2. identify social needs across the school community</t>
  </si>
  <si>
    <t>3.4.3. identify and respond to ‘gateway behaviours’</t>
  </si>
  <si>
    <t>3.4.4. enable early identification of children/young people at risk of engaging in cyber bullying or bullying, in order to put management plans into place</t>
  </si>
  <si>
    <t>3.4.5. evaluate whether current approaches to the prevention of, and response to, cyber bullying and bullying are working</t>
  </si>
  <si>
    <t>3.4.6. make changes to policies or practices if warranted</t>
  </si>
  <si>
    <t>6.2.1. comfort, support such as counselling, and referral to additional assistance as needed such as mental health support</t>
  </si>
  <si>
    <t>6.2.2. a 'safety and comfort plan'A Safety and Comfort Plan is a plan created for a specific student immediately after they are identified as having been a victim of cyber bullying or bullying to ensure they feel comforted and safe at school. The plan is designed by the student and staff member together. For example, the plan may identify a ‘safe person’ in the school – someone the student likes and can go to, and the student’s teachers are told that this student has the freedom to go see their safe person at any time (Patchin &amp; Hinduja, 2012).</t>
  </si>
  <si>
    <t>7.2.1. relationships between students, including levels of trust, support, empathy, and kindness</t>
  </si>
  <si>
    <t>7.2.2. data on relationships between students and teachers/staff, including levels of trust, support, empathy, and kindness</t>
  </si>
  <si>
    <t>7.2.3. data on norms regarding pro-social and anti-social behaviour (for example, level of acceptability of cyber bullying)</t>
  </si>
  <si>
    <t>9.1 How engaging did you find the audio scenario?</t>
  </si>
  <si>
    <t>9.2 How plausible did you find the audio scenario?</t>
  </si>
  <si>
    <t>9.3 To what extent did the audio scenario help you answer the questions above?</t>
  </si>
  <si>
    <t>203.221.38.76</t>
  </si>
  <si>
    <t>brett.mackenzie@education.vic.gov.au</t>
  </si>
  <si>
    <t>Yes</t>
  </si>
  <si>
    <t>Unregistered</t>
  </si>
  <si>
    <t>N/A</t>
  </si>
  <si>
    <t>NORTH-EASTERN</t>
  </si>
  <si>
    <t>Maroondah</t>
  </si>
  <si>
    <t>Victoria</t>
  </si>
  <si>
    <t>Ainslie Parklands Primary School</t>
  </si>
  <si>
    <t>Croydon</t>
  </si>
  <si>
    <t>Government</t>
  </si>
  <si>
    <t>Primary</t>
  </si>
  <si>
    <t>No</t>
  </si>
  <si>
    <t>School-wide positive behaviour tracking of minor and major behaviours</t>
  </si>
  <si>
    <t>Restorative practices</t>
  </si>
  <si>
    <t>Engage directly with the families</t>
  </si>
  <si>
    <t>Mostly true</t>
  </si>
  <si>
    <t>A little bit true</t>
  </si>
  <si>
    <t>Completely true</t>
  </si>
  <si>
    <t>A little bit</t>
  </si>
  <si>
    <t>A fair bit</t>
  </si>
  <si>
    <t>High</t>
  </si>
  <si>
    <t>Above Average</t>
  </si>
  <si>
    <t>ESS VIC Government 2019</t>
  </si>
  <si>
    <t>Metro</t>
  </si>
  <si>
    <t>139.130.87.74</t>
  </si>
  <si>
    <t>zulfiquar@aliman.vic.edu.au</t>
  </si>
  <si>
    <t>Registered</t>
  </si>
  <si>
    <t>SOUTH-WESTERN</t>
  </si>
  <si>
    <t>Melton</t>
  </si>
  <si>
    <t>Al Iman College</t>
  </si>
  <si>
    <t>Melton South</t>
  </si>
  <si>
    <t>Independent</t>
  </si>
  <si>
    <t>Combined</t>
  </si>
  <si>
    <t>TBA</t>
  </si>
  <si>
    <t>Not true</t>
  </si>
  <si>
    <t>202.45.119.87</t>
  </si>
  <si>
    <t>malissa.nicol@education.vic.gov.au</t>
  </si>
  <si>
    <t>SOUTH-EASTERN</t>
  </si>
  <si>
    <t>Wellington</t>
  </si>
  <si>
    <t>Alberton Primary School</t>
  </si>
  <si>
    <t>Alberton</t>
  </si>
  <si>
    <t>Medium</t>
  </si>
  <si>
    <t>Below Average</t>
  </si>
  <si>
    <t>Non-metro</t>
  </si>
  <si>
    <t>121.208.207.154</t>
  </si>
  <si>
    <t>telford.stuart.s@edumail.vic.gov.au</t>
  </si>
  <si>
    <t>Brimbank</t>
  </si>
  <si>
    <t>Ardeer South Primary School</t>
  </si>
  <si>
    <t>Sunshine West</t>
  </si>
  <si>
    <t>none</t>
  </si>
  <si>
    <t>contact families</t>
  </si>
  <si>
    <t>conversation with all parties involved</t>
  </si>
  <si>
    <t>Completely</t>
  </si>
  <si>
    <t>Low</t>
  </si>
  <si>
    <t>110.143.23.228</t>
  </si>
  <si>
    <t>michelle.kearney@bayview.vic.edu.au</t>
  </si>
  <si>
    <t>Glenelg</t>
  </si>
  <si>
    <t>Bayview College</t>
  </si>
  <si>
    <t>Portland</t>
  </si>
  <si>
    <t>Secondary</t>
  </si>
  <si>
    <t>we teach pro-social behaviours that are embedded in our core christian values. We use SKODEL for regular check-ins, students can access the student services team 5 days a week, all behaviours (in person and online) are managed through a restorative practices framework. Our wellbeing programs and digital technology present information and invite discussion with students.</t>
  </si>
  <si>
    <t>A restorative mediation session would be held with all parties involved, and parents would be informed.</t>
  </si>
  <si>
    <t>we use the Restorative Practices framework upto and including community conferences if required</t>
  </si>
  <si>
    <t>202.45.119.53</t>
  </si>
  <si>
    <t>chaves.debby.m@edumail.vic.gov.au</t>
  </si>
  <si>
    <t>Bayside</t>
  </si>
  <si>
    <t>Beaumaris Secondary College</t>
  </si>
  <si>
    <t>Beaumaris</t>
  </si>
  <si>
    <t>We have 75min Wellbeing sessions every Monday morning where teachers build a strong bond and connection with one key teacher. We also use online wellbeing check-ins where students can write to their taecher any concerns they have.</t>
  </si>
  <si>
    <t>We hold restorative meetings with those involved to prevent the situation from escalating.</t>
  </si>
  <si>
    <t>We offer a restorative conference to those parties harmed. Their may be consequences for the person that did the harm. We use psycho-social education to teach better ways of responding to such a situation so that it doesnt escalate.</t>
  </si>
  <si>
    <t>101.178.223.10</t>
  </si>
  <si>
    <t>principal@bms.vic.edu.au</t>
  </si>
  <si>
    <t>Indigo</t>
  </si>
  <si>
    <t>Beechworth Montessori School</t>
  </si>
  <si>
    <t>Beechworth</t>
  </si>
  <si>
    <t>202.45.119.58</t>
  </si>
  <si>
    <t>phillip.cox@education.vic.gov.au</t>
  </si>
  <si>
    <t>NORTH-WESTERN</t>
  </si>
  <si>
    <t>Swan Hill</t>
  </si>
  <si>
    <t>Beverford District Primary School</t>
  </si>
  <si>
    <t>Beverford</t>
  </si>
  <si>
    <t>Wellbeing lesson timetabled every week.   Constant supervision in yard.   School Wide Positive Behaviour Program implementation  Incident tracking</t>
  </si>
  <si>
    <t>Restorative conversations with students.  Constant communication with parents.</t>
  </si>
  <si>
    <t>Behaviour Matrix</t>
  </si>
  <si>
    <t>202.45.119.60</t>
  </si>
  <si>
    <t>steven.fernando@education.vic.gov.au</t>
  </si>
  <si>
    <t>Mitchell</t>
  </si>
  <si>
    <t>beveridge primary</t>
  </si>
  <si>
    <t>beveridge</t>
  </si>
  <si>
    <t>weekly student feedback, open discussion</t>
  </si>
  <si>
    <t>whole cohort or school discussion and investigation. parents of students directly involved notified and generic communication to all families. Out of school hours incidents are also referred to police if deemed appropriate.</t>
  </si>
  <si>
    <t>Communication as outlined above.</t>
  </si>
  <si>
    <t>202.45.119.62</t>
  </si>
  <si>
    <t>warren.dawson@education.vic.gov.au</t>
  </si>
  <si>
    <t>Whitehorse</t>
  </si>
  <si>
    <t>Box Hill Senior Secondary College</t>
  </si>
  <si>
    <t>Mont Albert North</t>
  </si>
  <si>
    <t xml:space="preserve">The link below did not register on either explorer or chrome. If we recieve any information regarding inappropriate behaviour we follow school and DET guidleines to address the behaviour, as well as proactively supporting victims, including the need to review curriculum or well-being needs. </t>
  </si>
  <si>
    <t>If there are specific areas of need, we would use this opportunity to develop and deliver curriculum to students that helps them bettre understand what their responsibilities are, and/or look at specialist consultants to deliver sessions.</t>
  </si>
  <si>
    <t>The school responds to all incidents in a positive and proactive way, according the the School Code Of Conduct and DET requirements. We always attempt to educate students but also make sure that all students are accountable and responsible for their actions.</t>
  </si>
  <si>
    <t>Not at all</t>
  </si>
  <si>
    <t>202.45.119.33</t>
  </si>
  <si>
    <t>baird.kelvin.g@edumail.vic.gov.au</t>
  </si>
  <si>
    <t>Buloke</t>
  </si>
  <si>
    <t>Charlton College</t>
  </si>
  <si>
    <t>Charlton</t>
  </si>
  <si>
    <t>Explicit teaching of expected behaviours  Trusted relationships between student/s and teachers to enabble confidences to be shared</t>
  </si>
  <si>
    <t>Identify participants; speak to affected parties re responsibilities and obligations, including parents if necessary</t>
  </si>
  <si>
    <t>Engage in restorative conversations  Outline and refer to policies in place and consequences of actions</t>
  </si>
  <si>
    <t>180.95.18.32</t>
  </si>
  <si>
    <t>bwelsford@cohroakeast.catholic.edu.au</t>
  </si>
  <si>
    <t>Monash</t>
  </si>
  <si>
    <t>Christ Our Holy Redeemer</t>
  </si>
  <si>
    <t>East Oakleigh</t>
  </si>
  <si>
    <t>Catholic</t>
  </si>
  <si>
    <t>49.3.174.173</t>
  </si>
  <si>
    <t>bronwyn.harcourt@education.vic.gov.au</t>
  </si>
  <si>
    <t xml:space="preserve">Croydon Community School </t>
  </si>
  <si>
    <t xml:space="preserve">Croydon </t>
  </si>
  <si>
    <t>10. Completely well placed</t>
  </si>
  <si>
    <t xml:space="preserve"> Lose relationships with all students. Groups together for extended time. Large Wellbeing team. Always on the look out for it </t>
  </si>
  <si>
    <t>Speak with each student individually, restorative approach together, set up times for future meetings, identify bystanders and others who may benefit from the inclident</t>
  </si>
  <si>
    <t xml:space="preserve">Speak with every student   Speak with bystanders  Restorative approach   Punitive measures if necessary but prefer educational approach </t>
  </si>
  <si>
    <t>202.45.119.12</t>
  </si>
  <si>
    <t>camozzato.joanne.j@edumail.vic.gov.au</t>
  </si>
  <si>
    <t>Whittlesea</t>
  </si>
  <si>
    <t>Edgars Creek Secondary College</t>
  </si>
  <si>
    <t>Wollert</t>
  </si>
  <si>
    <t>open communication with students   encourage students to speak about issues happening outside of school  contact families to make them aware of any issues</t>
  </si>
  <si>
    <t>contact families to make them aware of any issues  wellbeing support for students</t>
  </si>
  <si>
    <t>parent and student meetings  if incident happened outside of school encourage families to report to police</t>
  </si>
  <si>
    <t>202.45.119.42</t>
  </si>
  <si>
    <t>horwood.sandra.j@edumail.vic.gov.au</t>
  </si>
  <si>
    <t>Murrindindi</t>
  </si>
  <si>
    <t>Flowerdale Primary School</t>
  </si>
  <si>
    <t>Flowerdale</t>
  </si>
  <si>
    <t xml:space="preserve">Our parents and students speak openly to staff. </t>
  </si>
  <si>
    <t xml:space="preserve">Discussions and intervention by the principal, chaplain and parents. Problems documented and shared with staff at school who need to know. Plans to stop escalation put into place and monitored. Plans reviewed weekly. </t>
  </si>
  <si>
    <t xml:space="preserve">Our slogan is all responses must be CALM, CONSISTENT, IMMEDIATE, RESPECTFUL AND PRIVATE. Principal and chaplain meet with students/families individually. A plan of action or consequences are decided.  Principal documents plan. Staff follow up with student/s weekly to assess successfulness of the plan. A whole child wellbeing approach is considered. </t>
  </si>
  <si>
    <t xml:space="preserve">We've never had any incidences of bullying online. We're a small country school, many families don't even have computers, but they do have phones. Our students are not that tech savvy, so it was hard to answer some of the questions, as we have no experience with this area. We don't even have any bullying- everyone knows everything we're that small! We do have some 'gateway' behaviours though. </t>
  </si>
  <si>
    <t>202.45.119.214</t>
  </si>
  <si>
    <t>natalie.nelson@education.vic.gov.au</t>
  </si>
  <si>
    <t/>
  </si>
  <si>
    <t>Wyndham City Council</t>
  </si>
  <si>
    <t>Garrang Wilam Primary School</t>
  </si>
  <si>
    <t>Truganina</t>
  </si>
  <si>
    <t>A safe and open environment for students to discuss how they are feeling and what is going on in their world. Teachers having open dialogue, teacher observations and proative conversations.</t>
  </si>
  <si>
    <t>We have a behaviour continuum and a positive behaviour framework which is values driven. Teachers/staff redirect and reteach expected behaviours as well as use the zones of regulation to allow students to manage their emotions. Students have been taught the zones of regulation and this is a framework that we use every day, students are proactive at monitoring their emotions and letting us know what is going on. Teachers sometime observe behaviours and redirect students.</t>
  </si>
  <si>
    <t>The behaviour continuum outlines different steps to different behaviours. This may include, reteach, redirect, leadership support, movement breaks, student reflection.</t>
  </si>
  <si>
    <t>202.45.119.85</t>
  </si>
  <si>
    <t>belinda.karlsson@education.vic.gov.au</t>
  </si>
  <si>
    <t>Hume</t>
  </si>
  <si>
    <t>Gladstone Views Primary School</t>
  </si>
  <si>
    <t>Gladstone Park</t>
  </si>
  <si>
    <t>elliott.anita.m@edumail.vic.gov.au</t>
  </si>
  <si>
    <t>Heathmont East Primary School</t>
  </si>
  <si>
    <t>Heathmont</t>
  </si>
  <si>
    <t xml:space="preserve">We have explicit values and expected behaviours lessons each week. Children have groups of trusted adults across the school, with both class and connect groups. Children are encouraged to seek support when they need it. </t>
  </si>
  <si>
    <t>Discussion with students. Refer back to our values and student identified appropriate behaviours. Restorative chats. Use of behavior management flowchart, showing children the consequences of inappropriate behavior. Parents contacted to speak with the school, generally with child present.</t>
  </si>
  <si>
    <t>Parents contacted and invited in to school individually. Discussion with children involved, consequences given and support to identify behaviours and actions to move forward, all students in cohort spoken with, staff discussion around behaviours, follow up with students.</t>
  </si>
  <si>
    <t>We do not yet have consistent, and efficient methods of collecting social and incident data that is both serious and gate way behaviours. We are currently investigating options for this as the next step in consistent implementation of SWPBS.</t>
  </si>
  <si>
    <t>49.183.58.140</t>
  </si>
  <si>
    <t>Principal@hoanghiem.vic.edu.au</t>
  </si>
  <si>
    <t>Greater Dandenong</t>
  </si>
  <si>
    <t>Hoa nghiem primary school</t>
  </si>
  <si>
    <t>Springvale south</t>
  </si>
  <si>
    <t>202.45.119.47</t>
  </si>
  <si>
    <t>michael.block@education.vic.gov.au</t>
  </si>
  <si>
    <t>Frankston</t>
  </si>
  <si>
    <t xml:space="preserve">Kananook Primary </t>
  </si>
  <si>
    <t xml:space="preserve">Seaford </t>
  </si>
  <si>
    <t xml:space="preserve">strong relationships between staff and students </t>
  </si>
  <si>
    <t xml:space="preserve">restorative practices school wide approach </t>
  </si>
  <si>
    <t xml:space="preserve">restorative or mandatory report </t>
  </si>
  <si>
    <t>202.45.119.80</t>
  </si>
  <si>
    <t>dyer.jennifer.c@edumail.vic.gov.au</t>
  </si>
  <si>
    <t>Golden Plains</t>
  </si>
  <si>
    <t>Linton Primary School</t>
  </si>
  <si>
    <t>Linton</t>
  </si>
  <si>
    <t xml:space="preserve">We are a School Wide Positive Behaviour school - we have regular discussions and student meetings around cyberbullying, friendships and upstander training through Respectful Relationships Program </t>
  </si>
  <si>
    <t>Whole class discussions, reminders in newsletter about appropriate behaviour, who you can talk to with links for parents and students.</t>
  </si>
  <si>
    <t xml:space="preserve">Whole staff response meeting, Parent meetings, student meetings, individual students and referrals to agencies for support. </t>
  </si>
  <si>
    <t xml:space="preserve">We have an acceptable use agreement for parents and students but staff have not signed this in the past.  </t>
  </si>
  <si>
    <t>120.159.107.59</t>
  </si>
  <si>
    <t>susan.ryan@lisieux.catholic.edu.au</t>
  </si>
  <si>
    <t>Surf Coast</t>
  </si>
  <si>
    <t>Lisieux Catholic Primary School</t>
  </si>
  <si>
    <t>Torquay, Vic.</t>
  </si>
  <si>
    <t>policies, open communication, relationships</t>
  </si>
  <si>
    <t>communication, interviews, discussion, parent contact</t>
  </si>
  <si>
    <t>communication, gather information, discuss with parents, refer to policies.</t>
  </si>
  <si>
    <t>202.45.119.74</t>
  </si>
  <si>
    <t>lappin.damian.j@edumail.vic.gov.au</t>
  </si>
  <si>
    <t>Loch Sport Primary School</t>
  </si>
  <si>
    <t>Loch Sport</t>
  </si>
  <si>
    <t>Small school with 1 class, we are very well placed to identify bullying</t>
  </si>
  <si>
    <t>Explicit teaching to whole school and individual check ins and meetings</t>
  </si>
  <si>
    <t>student and then parent meetings</t>
  </si>
  <si>
    <t>travis.stefanos@education.vic.gov.au</t>
  </si>
  <si>
    <t>Strathbogie</t>
  </si>
  <si>
    <t>Longwood PS</t>
  </si>
  <si>
    <t>Longwood</t>
  </si>
  <si>
    <t>Our school has open chats with children and staff. Students are taught about their rights.  We track out data, zero bullying at our school!</t>
  </si>
  <si>
    <t>Talk to students, make aware of what could happen and how we treat each other. Involve parents and malke them aware of any situations. We get out in the yard and play with our children daily so they are taught how to intereact with others which has led to zero bullying at our school.</t>
  </si>
  <si>
    <t xml:space="preserve">Contact appropriate people, all school students, parents, families, SEIL and SSO team to make sure it never happens again. We are a small school were we all play with each other and are all considered family. We treat each other with respect and as we get new children the positive role models far out weigh the new and quickly new students realise they do not need to defend themselves with aggression. </t>
  </si>
  <si>
    <t>A lot of these questions revolve around what we do when... but we have no bullying at Longwood. Not cyber or at school! We work hard to create a family environment where kids a safe and learn through play. We give them responsibility to use things correctly, teach them how to use things the right way rather than let them use tech for "stuff" we find if we fill the viod with stimulating educational activities they would rather do that than bully! It is hard to answer some of your questions as they assume we are dealing with issues or looking for them rather than preventing them before they occur.</t>
  </si>
  <si>
    <t>vance.graeme.n@edumail.vic.gov.au</t>
  </si>
  <si>
    <t>Casey</t>
  </si>
  <si>
    <t>Lynbrook Primary</t>
  </si>
  <si>
    <t>Lynbrook</t>
  </si>
  <si>
    <t>We develop a level of trust which would allow students to speak to their teacher or another adult.</t>
  </si>
  <si>
    <t>We would have a conciliation meeting with the students involved and have discussions with their parents. A resolution would be reached with agreement of all.</t>
  </si>
  <si>
    <t>194.193.55.14</t>
  </si>
  <si>
    <t>tcoghlan@mazenod.vic.edu.au</t>
  </si>
  <si>
    <t>Mazenod College</t>
  </si>
  <si>
    <t>Mulgrave</t>
  </si>
  <si>
    <t>Our school has child safe policies and procedures that are explicit and in line with child safe standards.</t>
  </si>
  <si>
    <t>The school would adhere to our child safety and student management policies ensuring external organizations would be involved.</t>
  </si>
  <si>
    <t>Our school would address the matter internally to initiate immediate gathering of essential information and work with Child Protection accordingly.</t>
  </si>
  <si>
    <t>202.45.119.84</t>
  </si>
  <si>
    <t>ingrid.clarkson@education.vic.gov.au</t>
  </si>
  <si>
    <t>Horsham</t>
  </si>
  <si>
    <t>Natimuk Primary School</t>
  </si>
  <si>
    <t>Natimuk</t>
  </si>
  <si>
    <t>Unable to see the video.  Our school does not allow personal devices at school which means all children use school devices when supervised at school.  Through behaviour and the trust that children will tell and with adult supervision I think we would see if something was brewing.  It may begin with other smaller incidental actions.</t>
  </si>
  <si>
    <t>Firstly speak to the child to discuss the incident.  Ask if they are ok that we speak to the perpetrator.  Speak with the perpertrator to find out the reasoning behind the actions.  If possible or with mediation have the children talk together to gain an understanding of each other's position.</t>
  </si>
  <si>
    <t>Often the parents are more aware and are the first informded.  They communicate with the Principal and a discussion is had as to how to proceed.  A further discussion may involved the children individually or together.  We also have the police available to assist with the law in a way appropriate to primary studens</t>
  </si>
  <si>
    <t>Unfortunately I could not watch the video but hopefuly understand what the concept would be.</t>
  </si>
  <si>
    <t>120.148.13.179</t>
  </si>
  <si>
    <t>emma.steele@education.vic.gov.au</t>
  </si>
  <si>
    <t>East Gippsland</t>
  </si>
  <si>
    <t>Nungurner Primary School</t>
  </si>
  <si>
    <t>Nungurner</t>
  </si>
  <si>
    <t>Teaching proactive behaviours to students - teaching students to be upstanders.</t>
  </si>
  <si>
    <t>Alternative playtime arrangements, students offered to work inside, staff notified, parents notified. Students work with staff to problem solve issues before they get out of hand. Depending on context this may be done together or seperately.</t>
  </si>
  <si>
    <t>Communicate with families, students and wider school community.  Consequences for students involved in incident.  Revisiting school values and expectations</t>
  </si>
  <si>
    <t xml:space="preserve">Just to give a context. We are a small school and sometimes don't have the formal groups and record keeping of larger schools. We do however understand the importance of tracking student behaviour and tackling bullying of any type. </t>
  </si>
  <si>
    <t>124.188.80.227</t>
  </si>
  <si>
    <t>denise.munt@education.vic.gov.au</t>
  </si>
  <si>
    <t>Cardinia</t>
  </si>
  <si>
    <t>Officer Specialist School</t>
  </si>
  <si>
    <t>Officer</t>
  </si>
  <si>
    <t>Students and parents are confident to come to the staff - teachers, ES, Principal - to express concerns before it gets to this stage. Our parents are very quick to let us know if something is brewing as our students require a lot of support to manage these situations.</t>
  </si>
  <si>
    <t>Speak with individuals involved to get their point of view - contact parents to make them aware of the issue. Restorative practices.</t>
  </si>
  <si>
    <t>Approach all students concerned - individually- bring all concerned parents in for individual meetings - provide counselling and support for any student wanting it, reteach appropriate behaviour and monitor interactions within classroom and playgrounds. Remove main perpetrator from the classroom and playground until satisfied undesirable behaviour has dissipated.</t>
  </si>
  <si>
    <t>Audio scenario did not work for me</t>
  </si>
  <si>
    <t>180.95.18.23</t>
  </si>
  <si>
    <t>jfreeman@olmcsunbury.catholic.edu.au</t>
  </si>
  <si>
    <t>Our Lady of Mount Carmel PS</t>
  </si>
  <si>
    <t>Sunbury</t>
  </si>
  <si>
    <t>Annual mandatory reporting requirements  Circle time in classrooms  ICT acceptable user agreement  cyber safety education  restorative practices</t>
  </si>
  <si>
    <t xml:space="preserve">contact parents  circle time    </t>
  </si>
  <si>
    <t>speak to all parties  speak to the police where necessary</t>
  </si>
  <si>
    <t>14.2.38.31</t>
  </si>
  <si>
    <t>principal@olsscowes.catholic.edu.au</t>
  </si>
  <si>
    <t>Bass Coast</t>
  </si>
  <si>
    <t>Our Lady Star of the Sea</t>
  </si>
  <si>
    <t>Cowes</t>
  </si>
  <si>
    <t xml:space="preserve">Supervision of students inside/ outside  School Counseling available to students  Weekly whole-staff discussion targeting student welfare concerns.   </t>
  </si>
  <si>
    <t>Communication between teachers and student/s and incidents reported to Principal. Phone call made to parents. Meeting with parents set up.</t>
  </si>
  <si>
    <t xml:space="preserve">Meeting with student and parents (both parties) including teacher and Principal. Issue identified. Whole class discussion regarding behavior/ issue. Referral to school wide positive behavior pyramid to discuss consequences. </t>
  </si>
  <si>
    <t>principal@sjeuroa.catholic.edu.au</t>
  </si>
  <si>
    <t xml:space="preserve">St John's </t>
  </si>
  <si>
    <t>Euroa</t>
  </si>
  <si>
    <t>We use the SIMON platform to record social behaviour, We have a Behaviour audit half way through each term.</t>
  </si>
  <si>
    <t>Speak to students, teachers and parents.  Educate students</t>
  </si>
  <si>
    <t>principal@sjkorumburra.catholic.edu.au</t>
  </si>
  <si>
    <t>South Gippsland</t>
  </si>
  <si>
    <t>St Jospeh's Primary School</t>
  </si>
  <si>
    <t>Korumburra</t>
  </si>
  <si>
    <t xml:space="preserve">Formal education with students about bullying, the downfalls of social media etc.  Documenting of social behaviour incidents between the students and then tracking of these by the Child Safety team. </t>
  </si>
  <si>
    <t xml:space="preserve">Alerting all staff to the ongoing incidents that have occurred.  Daily check ins with the students involved to track their day etc.  Continued education of social media, cyber bullying </t>
  </si>
  <si>
    <t>Parents bought in for a formal meeting.    In school suspension put in place  Restorative conversations  Designated areas of the playground if required</t>
  </si>
  <si>
    <t>rhorwood@leonardsgwav.catholic.edu.au</t>
  </si>
  <si>
    <t>St Leonard's</t>
  </si>
  <si>
    <t>Glen Waverley</t>
  </si>
  <si>
    <t>Anonymous Google Form for students to report incidents via student desktop.</t>
  </si>
  <si>
    <t>Student and Staff discussion to prevent escalation. Incident forms filled if necessary. Involvement of parents. Staff informed using staff bulletin, staff meeting and recording of incident on combined documents accessible by all staff.</t>
  </si>
  <si>
    <t>Investigate, gather evidence such as screenshots, Hapara and check usage history. School incident forms completed. Acceptable use agreements referred back to and points revised. Usage suspended for a period of time if necessary. Relevant student, parent and staff parties addressed. Clear documentation and communication. Principal or senior staff address cohort if necessary. Referral to Child safety team, if necessary. Newsletter or cohort directed letters to support parents in working with their children on these issues.</t>
  </si>
  <si>
    <t>Some questions were difficult to answer as we have not been faced with these scenarios. We wonder if this is because we have not completed the surveys and collected the data.</t>
  </si>
  <si>
    <t>180.200.221.20</t>
  </si>
  <si>
    <t>adrill@stmmb.catholic.edu.au</t>
  </si>
  <si>
    <t>St Mary MacKillop</t>
  </si>
  <si>
    <t>Bannockburn</t>
  </si>
  <si>
    <t>Children discussing the possibility of this happening with a trusted adult in the school.</t>
  </si>
  <si>
    <t>Discussion with students perhaps on masse or with indiviuduals.  Contacting parents about what has been planned to stop the incident.</t>
  </si>
  <si>
    <t>Have a conversation with both student's parents.  Perhaps have a restorative conversation with both students.  Reinforce with the whole student body what our expectations are and what the online and offline responsibilities are towards each other.</t>
  </si>
  <si>
    <t>180.95.18.29</t>
  </si>
  <si>
    <t>principal@smascotvale.catholic.edu.au</t>
  </si>
  <si>
    <t>Moonee Valley</t>
  </si>
  <si>
    <t>St Mary's</t>
  </si>
  <si>
    <t>Ascot Vale</t>
  </si>
  <si>
    <t>180.95.18.5</t>
  </si>
  <si>
    <t>principal@sopascoevale.catholic.edu.au</t>
  </si>
  <si>
    <t>Moreland</t>
  </si>
  <si>
    <t>St Oliver Plunkett</t>
  </si>
  <si>
    <t>Pascoe Vale</t>
  </si>
  <si>
    <t>Supervised yard duty, afterschool duty, teachers observations entered into school tracker of behaviours that records any issues, use well being resources to remind of strategies.</t>
  </si>
  <si>
    <t>Tracker system alerts to when any teacher has spoken about these students, class teacher and well being team work together with students</t>
  </si>
  <si>
    <t>Students have the opportunity to discuss what happened, recorded in tracker, parents contacted, meeting with parents, plan of action created.</t>
  </si>
  <si>
    <t>180.95.18.6</t>
  </si>
  <si>
    <t>mmercuri@spcoburg.catholic.edu.au</t>
  </si>
  <si>
    <t>St Paul's</t>
  </si>
  <si>
    <t>Coburg</t>
  </si>
  <si>
    <t>Think sheet may reveal issue if questions are asked seeking to understand rather than fill in the sheet. If tracked, may show a pattern.</t>
  </si>
  <si>
    <t>Counselling with Edward? Think sheet sent home so parents are informed</t>
  </si>
  <si>
    <t>Counselling with edward?</t>
  </si>
  <si>
    <t>principal@spbendigo.catholic.edu.au</t>
  </si>
  <si>
    <t>Greater Bendigo</t>
  </si>
  <si>
    <t>St Peter's Primary School</t>
  </si>
  <si>
    <t>North Bendigo</t>
  </si>
  <si>
    <t>Individual check ins with students on a daily basis.</t>
  </si>
  <si>
    <t>Individual conversations with students and parents.   Small group work with wellbeing worker.</t>
  </si>
  <si>
    <t xml:space="preserve">All incidents documented in internal tracking system. Individual conversations with students and families involved.   Consultation with Catholic Ed staff. </t>
  </si>
  <si>
    <t>1. Not at all well placed</t>
  </si>
  <si>
    <t>180.95.17.255</t>
  </si>
  <si>
    <t>pboak@sbwangaratta.catholic.edu.au</t>
  </si>
  <si>
    <t>Wangaratta</t>
  </si>
  <si>
    <t xml:space="preserve">St. Bernard's </t>
  </si>
  <si>
    <t>Hash tag I wish my teacher knew.  Circle time   Respectful relationships teaching  Relationship builidng with stiudents</t>
  </si>
  <si>
    <t xml:space="preserve">Meet with the two girls, discuss their issues with them. work out a plan going forward for how they are to treat one another teach social skills for this. Have check-ins in morning to see how each girl is, check-ins before going our for breaks to reiterate how we will behave, check-in when after break how did it go. Teach the social skill behaviour we want. </t>
  </si>
  <si>
    <t xml:space="preserve">Gather information about the incident.   Inform parents.   Follow procedures for violence.  If the filming was done on a school device enact user policy.   Report to the platform  the video was shared on.  Work with students who were bystanders and teach for being a person who steps up and doesn't accept bullying behaviour.   Provide support for the child bullied by helping them to find their voice to speak up and share when things aren't going right, to discuss with them strategies for dealing  with social situations. </t>
  </si>
  <si>
    <t>180.95.18.12</t>
  </si>
  <si>
    <t>principal@spgordon.catholic.edu.au</t>
  </si>
  <si>
    <t>Moorabool</t>
  </si>
  <si>
    <t xml:space="preserve">St. Patrick's </t>
  </si>
  <si>
    <t>Gordon</t>
  </si>
  <si>
    <t>Parent forum - communication  Staff are first observers and weekly meetings around social inclusion/exclusion</t>
  </si>
  <si>
    <t>Meets with partied involved - ascertains the incidents that have occured (at school/off site) who has been impacted - solution matrix (now/immediate/ long term)</t>
  </si>
  <si>
    <t xml:space="preserve">Parties are informed - issue investigated - formal process of consequences and support are implemented </t>
  </si>
  <si>
    <t>202.45.119.43</t>
  </si>
  <si>
    <t>andrew.kenyon@education.vic.gov.au</t>
  </si>
  <si>
    <t>Swan Reach Primary School</t>
  </si>
  <si>
    <t>Swan Reach</t>
  </si>
  <si>
    <t>60.241.84.145</t>
  </si>
  <si>
    <t>principal@knox.vic.edu.au</t>
  </si>
  <si>
    <t>Knox</t>
  </si>
  <si>
    <t>The Knox School</t>
  </si>
  <si>
    <t>Wantirna South</t>
  </si>
  <si>
    <t>Each student has a mentor whose role is to monitor the wellbeing and overall academic development. They build relationships with students and their parents. The school has social media policies that include not publishing images of a student without permission.</t>
  </si>
  <si>
    <t>Students involved would be interviewed and their parents contacted to advise them and to build better contextual knowledge. The school looks into any matter that happens outside school when the ramifications flow into the school day.</t>
  </si>
  <si>
    <t>Communications with parents outlining what we have discovered, what our policies and procedures are in such instances, what consequences might/do flow all done with an endeavour to work in partnership with them so expectations at home and school are the same, where possible.</t>
  </si>
  <si>
    <t>115.69.2.10</t>
  </si>
  <si>
    <t>corrie.mark.a@edumail.vic.gov.au</t>
  </si>
  <si>
    <t>Tyrrell College</t>
  </si>
  <si>
    <t>Sea Lake</t>
  </si>
  <si>
    <t>Being a small school, staff, parents or students are encouraged to contact the principal, subschool unit leaders and/or the two welfare staff to advise the school of concerns about such issues or potential issues. Discussions are held at unit meetings, morning briefings and general staff meetings to inform and raise awareness amongst staff, with confidentiality being a key consideration.   All staff complete the annual mandatory reporting training. Staff are also trained to deliver the Respectful Relationships curriculum.</t>
  </si>
  <si>
    <t>Welfare staff, unit leaders and the principal become actively involved in following up concerns with students and parents in the first instance. This may involve a mediation process. Outside parties, eg police, will be brought in where issues are deemed to be of a more serious nature.</t>
  </si>
  <si>
    <t>As above, the principal, unit leaders and welfare staff work with students and parents to endeavour to resolve underlying issues. Unit leaders will work with other students not directly involved to de-escalate potential involvement in similar incidents. Students are encouraged to speak with welfare staff. Police and other relevant external parties will be brought in to resolve the issue or workshop with other students to avoid future incidents. Staff will be debriefed.</t>
  </si>
  <si>
    <t>Being a small school, staff know and have good relationships with students and are quick to follow up concerns or consult with others about whether action is required.</t>
  </si>
  <si>
    <t>202.45.119.220</t>
  </si>
  <si>
    <t>doherty.saraid.d@edumail.vic.gov.au</t>
  </si>
  <si>
    <t>Yarra</t>
  </si>
  <si>
    <t>Yarra Primary</t>
  </si>
  <si>
    <t>Richmond</t>
  </si>
  <si>
    <t>Wellbeing at the centre of our instructional model; emphasis on trust and communication between teachers and students; student engagement policy inclusive of online behaviour; swift and responsive to student wellbeing</t>
  </si>
  <si>
    <t>Communication with families; responsive interventions and support (including support from school psychologists) curriculum design such as respectful relationships and eSmart resources</t>
  </si>
  <si>
    <t>Restorative approach including agreement between school and parents for consistency (response and remediation strategies)</t>
  </si>
  <si>
    <t xml:space="preserve">Metro </t>
  </si>
  <si>
    <t xml:space="preserve"> </t>
  </si>
  <si>
    <t>Demographics</t>
  </si>
  <si>
    <t>PART A</t>
  </si>
  <si>
    <t>PART B</t>
  </si>
  <si>
    <t>Additional Demographics</t>
  </si>
  <si>
    <t>Consent</t>
  </si>
  <si>
    <t>EFFECTIVE SCHOOL ORGANISATION Our school has...</t>
  </si>
  <si>
    <t>SCHOOL PLANS, POLICIES AND PROCEDURES Our school...</t>
  </si>
  <si>
    <t>A RESPECTFUL AND CARING SCHOOL COMMUNITY Our school...</t>
  </si>
  <si>
    <t>EFFECTIVE TEACHER PRACTICES Our teachers...</t>
  </si>
  <si>
    <t>AN ESMART CURRICULUM Our school...</t>
  </si>
  <si>
    <t>COMMUNITY PARTNERSHIPS Our school...</t>
  </si>
  <si>
    <t>(Def'n of 'gateway behaviours') 4.1. The identification and reporting of gateway behaviours is viewed as a crucial activity for the school by the Principal, all school staff, students, and parents.</t>
  </si>
  <si>
    <t>SES (low, med, high)</t>
  </si>
  <si>
    <t>ADII (above or below avg)</t>
  </si>
  <si>
    <t>eSmart registered? (Y/N)</t>
  </si>
  <si>
    <t>3.2.1. data on ‘gateway behaviours’ (definition below) – by staff, students, and parents</t>
  </si>
  <si>
    <t>6.2.2. a 'safety and comfort plan (Def'n here]</t>
  </si>
  <si>
    <t>Time taken</t>
  </si>
  <si>
    <t xml:space="preserve"> [Note: not very useful as many clearly stopped an started so time is much longer than expected]</t>
  </si>
  <si>
    <t>Beveridge Primary School</t>
  </si>
  <si>
    <t>Beveridge</t>
  </si>
  <si>
    <t>Kananook Primary School</t>
  </si>
  <si>
    <t>Longwood Primary School</t>
  </si>
  <si>
    <t>Lynbrook Primary School</t>
  </si>
  <si>
    <t>Our Lady of Mount Carmel Primary School</t>
  </si>
  <si>
    <t>Yarra Primary School</t>
  </si>
  <si>
    <t>DEMOGRAPHICS</t>
  </si>
  <si>
    <t>PART A (No = 0; Yes = 1) TOTAL = 23</t>
  </si>
  <si>
    <t>PART B (1-4)</t>
  </si>
  <si>
    <t>WEIGHTED RESPONSES</t>
  </si>
  <si>
    <t>DOMAIN: DATA</t>
  </si>
  <si>
    <t>DOMAIN: GATEWAY BEHAVIOURS</t>
  </si>
  <si>
    <t>DOMAIN: REPORTING</t>
  </si>
  <si>
    <t>DOMAIN: RESPONSE</t>
  </si>
  <si>
    <t>DOMAIN: SCHOOL CLIMATE</t>
  </si>
  <si>
    <t>PRE-SURVEY (1-10)</t>
  </si>
  <si>
    <t>POST-SURVEY (1-10)</t>
  </si>
  <si>
    <t>OPEN-ENDED AFTER VIGNETTE</t>
  </si>
  <si>
    <t>Qs about vignette</t>
  </si>
  <si>
    <t>Final open-ended</t>
  </si>
  <si>
    <t>3.1w</t>
  </si>
  <si>
    <t>3.2.1.</t>
  </si>
  <si>
    <t>3.2.2.</t>
  </si>
  <si>
    <t>3.2.3.</t>
  </si>
  <si>
    <t>3.2.4.</t>
  </si>
  <si>
    <t>3.2.5.1.</t>
  </si>
  <si>
    <t>3.2.5.2.</t>
  </si>
  <si>
    <t>3.2.5.3.</t>
  </si>
  <si>
    <t>3.2.5.4.</t>
  </si>
  <si>
    <t>3.2.6.</t>
  </si>
  <si>
    <t>3.2.7.</t>
  </si>
  <si>
    <t>3.3.</t>
  </si>
  <si>
    <t>3.4.1.</t>
  </si>
  <si>
    <t>3.4.2.</t>
  </si>
  <si>
    <t>3.4.3.</t>
  </si>
  <si>
    <t>3.4.4.</t>
  </si>
  <si>
    <t>3.4.5.</t>
  </si>
  <si>
    <t>3.4.6.</t>
  </si>
  <si>
    <t>4.1.</t>
  </si>
  <si>
    <t>4.2.</t>
  </si>
  <si>
    <t>4.3.</t>
  </si>
  <si>
    <t>4.4.</t>
  </si>
  <si>
    <t>5.1.</t>
  </si>
  <si>
    <t>5.2.</t>
  </si>
  <si>
    <t>5.3.</t>
  </si>
  <si>
    <t>5.4.</t>
  </si>
  <si>
    <t>5.5.</t>
  </si>
  <si>
    <t>5.6.</t>
  </si>
  <si>
    <t>5.7.</t>
  </si>
  <si>
    <t>6.1.</t>
  </si>
  <si>
    <t>6.2.1.</t>
  </si>
  <si>
    <t>6.2.2.</t>
  </si>
  <si>
    <t>6.3.</t>
  </si>
  <si>
    <t>6.4.</t>
  </si>
  <si>
    <t>6.5.</t>
  </si>
  <si>
    <t>6.6.</t>
  </si>
  <si>
    <t>7.1.</t>
  </si>
  <si>
    <t>7.2.1.</t>
  </si>
  <si>
    <t>7.2.2.</t>
  </si>
  <si>
    <t>7.2.3.</t>
  </si>
  <si>
    <t>School</t>
  </si>
  <si>
    <t>Sector</t>
  </si>
  <si>
    <t>Type</t>
  </si>
  <si>
    <t>Stage of eSmart School journey</t>
  </si>
  <si>
    <t>ADII</t>
  </si>
  <si>
    <t>TOTAL - N = 5</t>
  </si>
  <si>
    <t>Total - %</t>
  </si>
  <si>
    <t>TOTAL - N =3</t>
  </si>
  <si>
    <t>TOTAL - N =4</t>
  </si>
  <si>
    <t>TOTAL - N =5</t>
  </si>
  <si>
    <t>TOTAL - N = 3</t>
  </si>
  <si>
    <t>TOTAL Y's (out of 23)</t>
  </si>
  <si>
    <t>3. DATA - TOTAL</t>
  </si>
  <si>
    <t>4. GATEWAY BEHAVIOURS</t>
  </si>
  <si>
    <t>5. REPORTING</t>
  </si>
  <si>
    <t>6. RESPONSE</t>
  </si>
  <si>
    <t>7. SCHOOL CLIMATE</t>
  </si>
  <si>
    <t>TOTAL</t>
  </si>
  <si>
    <t>DOMAIN SCORE: DATA 
(0-80)</t>
  </si>
  <si>
    <t>DOMAIN SCORE: GATEWAY BEHAVIOURS 
(0-80)</t>
  </si>
  <si>
    <t>DOMAIN SCORE: REPORTING
(0-80)</t>
  </si>
  <si>
    <t>DOMAIN SCORE: RESPONSE
(0-80)</t>
  </si>
  <si>
    <t>DOMAIN SCORE: SCHOOL CLIMATE
(0-80)</t>
  </si>
  <si>
    <t>TOTAL SCORE
(0-400)</t>
  </si>
  <si>
    <t>QUADRANT RESULT</t>
  </si>
  <si>
    <t>Decriptor</t>
  </si>
  <si>
    <t>Mean - all schools</t>
  </si>
  <si>
    <t>Mean</t>
  </si>
  <si>
    <t>N</t>
  </si>
  <si>
    <t>%</t>
  </si>
  <si>
    <t>Mean - govt</t>
  </si>
  <si>
    <t>Mean - Cath</t>
  </si>
  <si>
    <t>Mean - Govt</t>
  </si>
  <si>
    <t>Mean - Ind</t>
  </si>
  <si>
    <t>Starting : ALL</t>
  </si>
  <si>
    <t xml:space="preserve">Starting: Govt </t>
  </si>
  <si>
    <t>Mean - Primary</t>
  </si>
  <si>
    <t>Starting: Cath</t>
  </si>
  <si>
    <t>Mean - Secondary</t>
  </si>
  <si>
    <t>Starting: Ind</t>
  </si>
  <si>
    <t>Mean - Combined</t>
  </si>
  <si>
    <t>Emerging: ALL</t>
  </si>
  <si>
    <t>Mean - NE</t>
  </si>
  <si>
    <t>Emerging: Govt</t>
  </si>
  <si>
    <t>Mean - NW</t>
  </si>
  <si>
    <t>Emerging: Cath</t>
  </si>
  <si>
    <t>Mean - SE</t>
  </si>
  <si>
    <t>Emerging: Ind</t>
  </si>
  <si>
    <t>Mean - SW</t>
  </si>
  <si>
    <t>Building: ALL</t>
  </si>
  <si>
    <t>Mean - Registered</t>
  </si>
  <si>
    <t>Building: Govt</t>
  </si>
  <si>
    <t>Mean - Unregistered</t>
  </si>
  <si>
    <t>Building: Cath</t>
  </si>
  <si>
    <t>Building: Ind</t>
  </si>
  <si>
    <t>Mean - low SES</t>
  </si>
  <si>
    <t>Mean - medium SES</t>
  </si>
  <si>
    <t>Flourishing: ALL</t>
  </si>
  <si>
    <t>Mean - high SES</t>
  </si>
  <si>
    <t>Flourishing: Govt</t>
  </si>
  <si>
    <t>Flourishing: Cath</t>
  </si>
  <si>
    <t>Mean - below avg ADII</t>
  </si>
  <si>
    <t>Flourishing: Ind</t>
  </si>
  <si>
    <t>Mean - above avg ADII</t>
  </si>
  <si>
    <t>Mean - metro</t>
  </si>
  <si>
    <t>Mean - non-metro</t>
  </si>
  <si>
    <t>Mean - Indep</t>
  </si>
  <si>
    <t>Mean - Metro</t>
  </si>
  <si>
    <t>Mean - Non-metro</t>
  </si>
  <si>
    <t>Mean - Awaiting evidence</t>
  </si>
  <si>
    <t>Mean - eSmart status</t>
  </si>
  <si>
    <t>Mean - Membership</t>
  </si>
  <si>
    <t>Mean - Planning complete</t>
  </si>
  <si>
    <t>UID</t>
  </si>
  <si>
    <t>Num</t>
  </si>
  <si>
    <t>Sector_S</t>
  </si>
  <si>
    <t>Type_S</t>
  </si>
  <si>
    <t>Region_S</t>
  </si>
  <si>
    <t>Stage_S</t>
  </si>
  <si>
    <t>Stage</t>
  </si>
  <si>
    <t>SES_S</t>
  </si>
  <si>
    <t>ADII_S</t>
  </si>
  <si>
    <t>Effective school org</t>
  </si>
  <si>
    <t>Plans, policies, procedures</t>
  </si>
  <si>
    <t>Respectful &amp; Caring community</t>
  </si>
  <si>
    <t>Effective teacher practices</t>
  </si>
  <si>
    <t>eSmart curriculum</t>
  </si>
  <si>
    <t>Community partnerships</t>
  </si>
  <si>
    <t>Unique ID</t>
  </si>
  <si>
    <t>Number (alphabetical order)</t>
  </si>
  <si>
    <t>Sector_String variable</t>
  </si>
  <si>
    <t>School type_String variable</t>
  </si>
  <si>
    <t>School type</t>
  </si>
  <si>
    <t>School region_String variable</t>
  </si>
  <si>
    <t>School region</t>
  </si>
  <si>
    <t>Stage of eSmart journey_String variable</t>
  </si>
  <si>
    <t>Stage of eSmart journey</t>
  </si>
  <si>
    <t>SES_String variable</t>
  </si>
  <si>
    <t>Australian Digital Inclusion Index_String variable</t>
  </si>
  <si>
    <t>Australian Digital Inclusion Index</t>
  </si>
  <si>
    <t>Var name</t>
  </si>
  <si>
    <t>Sch_Num</t>
  </si>
  <si>
    <t>Data_1</t>
  </si>
  <si>
    <t>Data_2.1</t>
  </si>
  <si>
    <t>Data_2.2</t>
  </si>
  <si>
    <t>Data_2.3</t>
  </si>
  <si>
    <t>Data_2.4</t>
  </si>
  <si>
    <t>Data_2.5.1</t>
  </si>
  <si>
    <t>Data_2.5.2</t>
  </si>
  <si>
    <t>Data_2.5.3</t>
  </si>
  <si>
    <t>Data_2.5.4</t>
  </si>
  <si>
    <t>Data_2.6</t>
  </si>
  <si>
    <t>Data_2.7</t>
  </si>
  <si>
    <t>Data_3</t>
  </si>
  <si>
    <t>Data_4.1</t>
  </si>
  <si>
    <t>Data_4.2</t>
  </si>
  <si>
    <t>Data_4.3</t>
  </si>
  <si>
    <t>Data_4.4</t>
  </si>
  <si>
    <t>Data_4.5</t>
  </si>
  <si>
    <t>Data_4.6</t>
  </si>
  <si>
    <t>GB_1</t>
  </si>
  <si>
    <t>GB_2</t>
  </si>
  <si>
    <t>GB_3</t>
  </si>
  <si>
    <t>GB_4</t>
  </si>
  <si>
    <t>Report_1</t>
  </si>
  <si>
    <t>Report_2</t>
  </si>
  <si>
    <t>Report_3</t>
  </si>
  <si>
    <t>Report_4</t>
  </si>
  <si>
    <t>Report_5</t>
  </si>
  <si>
    <t>Report_6</t>
  </si>
  <si>
    <t>Report_7</t>
  </si>
  <si>
    <t>Resp_1</t>
  </si>
  <si>
    <t>Resp_2.1</t>
  </si>
  <si>
    <t>Resp_2.2</t>
  </si>
  <si>
    <t>Resp_3</t>
  </si>
  <si>
    <t>Resp_4</t>
  </si>
  <si>
    <t>Resp_5</t>
  </si>
  <si>
    <t>Resp_6</t>
  </si>
  <si>
    <t>SC_1</t>
  </si>
  <si>
    <t>SC_2.1</t>
  </si>
  <si>
    <t>SC_2.2</t>
  </si>
  <si>
    <t>SC_2.3</t>
  </si>
  <si>
    <t>Pre_prevent</t>
  </si>
  <si>
    <t>Pre_respond</t>
  </si>
  <si>
    <t>Post_prevent</t>
  </si>
  <si>
    <t>Post_respond</t>
  </si>
  <si>
    <t>V_1</t>
  </si>
  <si>
    <t>V_2</t>
  </si>
  <si>
    <t>V_3</t>
  </si>
  <si>
    <t>Var label</t>
  </si>
  <si>
    <t>School number (alphabetical order)</t>
  </si>
  <si>
    <t>Name of school</t>
  </si>
  <si>
    <t>School sector_String variable</t>
  </si>
  <si>
    <t>School sector</t>
  </si>
  <si>
    <t>Data_1. Data to understand the social relationships within the school is viewed as a crucial activity by the Principal, school staff, students, and parents.</t>
  </si>
  <si>
    <t>Data_2.1. Data is collected on ‘gateway behaviours’</t>
  </si>
  <si>
    <t>Data_2.2. Data is collected on more serious cyber bullying or bullying behaviours</t>
  </si>
  <si>
    <t>Data_2.3. Data is collected on relevant counsellor/health and wellbeing staff reports</t>
  </si>
  <si>
    <t>Data_2.4. Data is collected on student attendance</t>
  </si>
  <si>
    <t>Data_2.5.1. Feedback from focus groups and surveys with students: the extent to which students believe teachers and other school staff treat cyber bullying and bullying seriously</t>
  </si>
  <si>
    <t>Data_2.5.2. Feedback from focus groups and surveys with students: the extent to which students believe teachers and other school staff model positive behaviours themselves</t>
  </si>
  <si>
    <t>Data_2.5.3. Feedback from focus groups and surveys with students: student perspectives on what is considered most helpful in reducing cyber bullying and bullying</t>
  </si>
  <si>
    <t>Data_2.5.4. Feedback from focus groups and surveys with students: student perspectives on physical ‘hot spots’ at the school</t>
  </si>
  <si>
    <t>Data_2.6. Feedback from focus groups and surveys with staff</t>
  </si>
  <si>
    <t>Data_2.7.  Feedback from focus groups and surveys with parents</t>
  </si>
  <si>
    <t>Data_3. Data review is conducted regularly and integrated into standard practice</t>
  </si>
  <si>
    <t>Data_4.1. Data reviews are conducted to: monitor the school environment</t>
  </si>
  <si>
    <t>Data_4.2. Data reviews are conducted to: identify social needs across the school community</t>
  </si>
  <si>
    <t>Data_4.3. Data reviews are conducted to: identify and respond to gateway behaviours</t>
  </si>
  <si>
    <t>Data_4.4. Data reviews are conducted to: enable early identification of children/young people at risk of engaging in cyber bullying or bullying</t>
  </si>
  <si>
    <t>Data_4.5. Data reviews are conducted to: evaluate whether current approaches to the prevention of, and response to, cyber bullying and bullying are working</t>
  </si>
  <si>
    <t>Data_4.6. Data reviews are conducted to: make changes to policies or practices if warranted</t>
  </si>
  <si>
    <t>GB_1. The identification and reporting of gateway behaviours is viewed as a crucial activity for the school by the Principal, all school staff, students, and parents.</t>
  </si>
  <si>
    <t>GB_2. School staff are trained in, and consistently practice, identifying both overt and covert gateway behaviours</t>
  </si>
  <si>
    <t>GB_3. School staff immediately and consistently report any gateway behaviours observed.</t>
  </si>
  <si>
    <t>GB_4. Students immediately and consistently report any gateway behaviours observed.</t>
  </si>
  <si>
    <t>Report_1. Students, staff and parents know which staff member(s) within the school have been assigned responsibility to receive reports of cyber bullying and bullying.</t>
  </si>
  <si>
    <t>Report_2. Students understand how to report cyber bullying and bullying.</t>
  </si>
  <si>
    <t>Report_3. Students find the process of reporting easy and clear.</t>
  </si>
  <si>
    <t>Report_4. Students believe that their reporting will remain anonymous.</t>
  </si>
  <si>
    <t>Report_5. Students believe that their reports will be acted on and positively resolved.</t>
  </si>
  <si>
    <t>Report_6. tudents believe that students report all or almost all cyber bullying and bullying they observe.</t>
  </si>
  <si>
    <t>Report_7. School staff report all cyber bullying and bullying promptly.</t>
  </si>
  <si>
    <t>Resp_1. The school’s response plan is immediately enacted when cyber bullying or bullying occur.</t>
  </si>
  <si>
    <t>Resp_2.1. A designated staff member(s) meets with the victim(s) of the cyber bullying or bullying and their parents/carers as soon as feasible to provide: comfort, support, and referral</t>
  </si>
  <si>
    <t>Resp_2.2. A designated staff member(s) meets with the victim(s) of the cyber bullying or bullying and their parents/carers as soon as feasible to provide: A 'safety and comfort plan'</t>
  </si>
  <si>
    <t>Resp_3. A designated staff member(s) meets with the perpetrator(s) of the cyber bullying or bullying and their parents/carers as soon as feasible to provide counselling, a plan for accountability, and referral.</t>
  </si>
  <si>
    <t xml:space="preserve">Resp_4. As appropriate, the school informs other people not directly impacted by the cyber bullying or bullying </t>
  </si>
  <si>
    <t>Resp_5. As soon as possible, the school follows up with parents/carers of the victim to let them know what actions they are taking now and their plan for the future.</t>
  </si>
  <si>
    <t>Resp_6. The school identifies any geographical ‘hot spots’ specific to the cyber bullying or bullying and increases monitoring in these locations until it is no longer needed.</t>
  </si>
  <si>
    <t>SC_1. All school staff agree on the imperative for creating and maintaining a positive school environment.</t>
  </si>
  <si>
    <t>SC_2.1. Data is collected on: relationships between students, including levels of trust, support, empathy, and kindness</t>
  </si>
  <si>
    <t>SC_2.2. Data is collected on: relationships between students and teachers/staff</t>
  </si>
  <si>
    <t>SC_2.3. Data is collected on: norms regarding pro-social and anti-social behaviour</t>
  </si>
  <si>
    <t>Pre_prevent. Overall, how well placed would you say your school is to prevent a situation such as the scenario you listened to?</t>
  </si>
  <si>
    <t>Pre_respond. Overall, how well placed would you say your school is to respond to a situation such as the scenario you listened to?</t>
  </si>
  <si>
    <t>Post_prevent. Overall, how well placed would you say your school is to prevent a situation such as the scenario you listened to?</t>
  </si>
  <si>
    <t>Post_respond. Overall, how well placed would you say your school is to respond to a situation such as the scenario you listened to?</t>
  </si>
  <si>
    <t>V_1. How engaging did you find the audio scenario?</t>
  </si>
  <si>
    <t>V_2. How plausible did you find the audio scenario?</t>
  </si>
  <si>
    <t>V_3. To what extent did the audio scenario help you answer the questions?</t>
  </si>
  <si>
    <t>Codes</t>
  </si>
  <si>
    <t>Govt</t>
  </si>
  <si>
    <t>North-Eastern</t>
  </si>
  <si>
    <t>North-Western</t>
  </si>
  <si>
    <t>South-Eastern</t>
  </si>
  <si>
    <t>South-Western</t>
  </si>
  <si>
    <t>Below avg</t>
  </si>
  <si>
    <t>Above avg</t>
  </si>
  <si>
    <t>(Focus Areas)</t>
  </si>
  <si>
    <t>1-4</t>
  </si>
  <si>
    <t>(Vignette)</t>
  </si>
  <si>
    <t>(Overall)</t>
  </si>
  <si>
    <t>1-10</t>
  </si>
  <si>
    <t>Part A</t>
  </si>
  <si>
    <t>0, 1</t>
  </si>
  <si>
    <t>Stage of eSmart journey - registered / unregistered (?) - DOES DET AND/OR AMF CARE ABOUT THIS?</t>
  </si>
  <si>
    <t>Participants by school sector</t>
  </si>
  <si>
    <t>Population: schools that completed Part A, whether or not they also completed Part B</t>
  </si>
  <si>
    <t>Metro/Non-metro</t>
  </si>
  <si>
    <t>Mostly govt; few Indep.  So -- can't really say much about Indep schools more broadly</t>
  </si>
  <si>
    <t>Metro / Non-metro</t>
  </si>
  <si>
    <t>As proportion of each sector in the population / 2019 Expansion schools?</t>
  </si>
  <si>
    <t>Legend: 12 pt font</t>
  </si>
  <si>
    <t>data points: 10 pt</t>
  </si>
  <si>
    <t xml:space="preserve">Part B </t>
  </si>
  <si>
    <t>Cath</t>
  </si>
  <si>
    <t>Indep</t>
  </si>
  <si>
    <t>Note that for Part B, only 22 govt schools, 11 Catholic schools, and 3 Indep schools participated.</t>
  </si>
  <si>
    <t>Participants by school type</t>
  </si>
  <si>
    <t>Mostly primary</t>
  </si>
  <si>
    <t>As proportion of each school type in the popuation / 2019 Expansion schools?</t>
  </si>
  <si>
    <t>Participants by DET region</t>
  </si>
  <si>
    <t>Even distributioin by region</t>
  </si>
  <si>
    <t>Participants by eSmart status</t>
  </si>
  <si>
    <t>More registered than unregistered</t>
  </si>
  <si>
    <t>What does this mean?</t>
  </si>
  <si>
    <t>Unregistered means have not started anything</t>
  </si>
  <si>
    <t>Total</t>
  </si>
  <si>
    <t xml:space="preserve">Registered -- may have begun some eSmart activities </t>
  </si>
  <si>
    <t>(Refer to Sophie's email)</t>
  </si>
  <si>
    <t>Note: have combined to make up numbers / no important dif's.</t>
  </si>
  <si>
    <t>North-eastern</t>
  </si>
  <si>
    <t>North-western</t>
  </si>
  <si>
    <t>South-eastern</t>
  </si>
  <si>
    <t>South-western</t>
  </si>
  <si>
    <t>Med</t>
  </si>
  <si>
    <t>Participants by SES</t>
  </si>
  <si>
    <t>Majority high SES</t>
  </si>
  <si>
    <t>What are the numbers for all eSmart schools (or all 2019 Expansion schools)?  Perhaps it's just a participation issue?</t>
  </si>
  <si>
    <t>Below average</t>
  </si>
  <si>
    <t>Above average</t>
  </si>
  <si>
    <t>This may be something to think about -- how to exapand outreach to lower-SES schools</t>
  </si>
  <si>
    <t>Sample as % of Total in Population (Expansion schools)</t>
  </si>
  <si>
    <t>Sample</t>
  </si>
  <si>
    <t>Population</t>
  </si>
  <si>
    <t>Participants by ADII</t>
  </si>
  <si>
    <t>Majority above avg - Australian Digital Inclusion Index</t>
  </si>
  <si>
    <t>Low SES</t>
  </si>
  <si>
    <t>Participants by Metro / Non-me</t>
  </si>
  <si>
    <t>Med SES</t>
  </si>
  <si>
    <t>High SES</t>
  </si>
  <si>
    <t>Below avg ADII</t>
  </si>
  <si>
    <t>Above avg ADII</t>
  </si>
  <si>
    <t>Non-Metro</t>
  </si>
  <si>
    <t>All schools: number of criteria achieved by sector (stacked bar chart)</t>
  </si>
  <si>
    <t>No. of criteria met</t>
  </si>
  <si>
    <t>All schools</t>
  </si>
  <si>
    <t>CHECK</t>
  </si>
  <si>
    <t>No obvious difference by sector.  A relatively large number of Catholic schools have perfect scores.</t>
  </si>
  <si>
    <t>Is it odd that so many schools are starting out with 23/23?</t>
  </si>
  <si>
    <t>Would be nice to change this chart.  Put blue, red, and green horizontal lines across</t>
  </si>
  <si>
    <t xml:space="preserve">for median numbers by sector.  Then the y-axis would need to also be number of </t>
  </si>
  <si>
    <t>items.  Would this be confusing??</t>
  </si>
  <si>
    <t>2. Median by sector and total</t>
  </si>
  <si>
    <t>Median number criteria completed</t>
  </si>
  <si>
    <t>Little difference by sector</t>
  </si>
  <si>
    <t>Catholic schools slightly better</t>
  </si>
  <si>
    <t>NOTE: Possibly delete "All schools"</t>
  </si>
  <si>
    <t>Just out of curiosity, I ran an indepdent t-test for Govt vs. Cath.  Result:</t>
  </si>
  <si>
    <r>
      <t xml:space="preserve">The </t>
    </r>
    <r>
      <rPr>
        <i/>
        <sz val="11"/>
        <color rgb="FFFF0000"/>
        <rFont val="Calibri"/>
        <family val="2"/>
        <scheme val="minor"/>
      </rPr>
      <t>t</t>
    </r>
    <r>
      <rPr>
        <sz val="11"/>
        <color rgb="FFFF0000"/>
        <rFont val="Calibri"/>
        <family val="2"/>
        <scheme val="minor"/>
      </rPr>
      <t xml:space="preserve">-value is -1.91725. The </t>
    </r>
    <r>
      <rPr>
        <i/>
        <sz val="11"/>
        <color rgb="FFFF0000"/>
        <rFont val="Calibri"/>
        <family val="2"/>
        <scheme val="minor"/>
      </rPr>
      <t>p</t>
    </r>
    <r>
      <rPr>
        <sz val="11"/>
        <color rgb="FFFF0000"/>
        <rFont val="Calibri"/>
        <family val="2"/>
        <scheme val="minor"/>
      </rPr>
      <t xml:space="preserve">-value is .062747. The result is </t>
    </r>
    <r>
      <rPr>
        <i/>
        <sz val="11"/>
        <color rgb="FFFF0000"/>
        <rFont val="Calibri"/>
        <family val="2"/>
        <scheme val="minor"/>
      </rPr>
      <t>not</t>
    </r>
    <r>
      <rPr>
        <sz val="11"/>
        <color rgb="FFFF0000"/>
        <rFont val="Calibri"/>
        <family val="2"/>
        <scheme val="minor"/>
      </rPr>
      <t xml:space="preserve"> significant at </t>
    </r>
    <r>
      <rPr>
        <i/>
        <sz val="11"/>
        <color rgb="FFFF0000"/>
        <rFont val="Calibri"/>
        <family val="2"/>
        <scheme val="minor"/>
      </rPr>
      <t>p</t>
    </r>
    <r>
      <rPr>
        <sz val="11"/>
        <color rgb="FFFF0000"/>
        <rFont val="Calibri"/>
        <family val="2"/>
        <scheme val="minor"/>
      </rPr>
      <t xml:space="preserve"> &lt; .05.</t>
    </r>
  </si>
  <si>
    <t>3. Averages by sector and domain</t>
  </si>
  <si>
    <t>Domain (%)</t>
  </si>
  <si>
    <t>Effective school organisation</t>
  </si>
  <si>
    <t>School plans, policies, and procedures</t>
  </si>
  <si>
    <t>A respectful and caring school community</t>
  </si>
  <si>
    <t>An eSmart curriculum</t>
  </si>
  <si>
    <t>T-test Esmart Curriculum govt vs. Cath:</t>
  </si>
  <si>
    <r>
      <t xml:space="preserve">The </t>
    </r>
    <r>
      <rPr>
        <i/>
        <sz val="11"/>
        <color rgb="FF0000FF"/>
        <rFont val="Calibri"/>
        <family val="2"/>
        <scheme val="minor"/>
      </rPr>
      <t>t</t>
    </r>
    <r>
      <rPr>
        <sz val="11"/>
        <color rgb="FF0000FF"/>
        <rFont val="Calibri"/>
        <family val="2"/>
        <scheme val="minor"/>
      </rPr>
      <t xml:space="preserve">-value is -2.17995. The </t>
    </r>
    <r>
      <rPr>
        <i/>
        <sz val="11"/>
        <color rgb="FF0000FF"/>
        <rFont val="Calibri"/>
        <family val="2"/>
        <scheme val="minor"/>
      </rPr>
      <t>p</t>
    </r>
    <r>
      <rPr>
        <sz val="11"/>
        <color rgb="FF0000FF"/>
        <rFont val="Calibri"/>
        <family val="2"/>
        <scheme val="minor"/>
      </rPr>
      <t xml:space="preserve">-value is .017763. The result is significant at </t>
    </r>
    <r>
      <rPr>
        <i/>
        <sz val="11"/>
        <color rgb="FF0000FF"/>
        <rFont val="Calibri"/>
        <family val="2"/>
        <scheme val="minor"/>
      </rPr>
      <t>p</t>
    </r>
    <r>
      <rPr>
        <sz val="11"/>
        <color rgb="FF0000FF"/>
        <rFont val="Calibri"/>
        <family val="2"/>
        <scheme val="minor"/>
      </rPr>
      <t xml:space="preserve"> &lt; .05.</t>
    </r>
  </si>
  <si>
    <t>t-test Effective School Org: Govt vs. Cath:</t>
  </si>
  <si>
    <r>
      <t xml:space="preserve">The </t>
    </r>
    <r>
      <rPr>
        <i/>
        <sz val="11"/>
        <color rgb="FFFF0000"/>
        <rFont val="Calibri"/>
        <family val="2"/>
        <scheme val="minor"/>
      </rPr>
      <t>t</t>
    </r>
    <r>
      <rPr>
        <sz val="11"/>
        <color rgb="FFFF0000"/>
        <rFont val="Calibri"/>
        <family val="2"/>
        <scheme val="minor"/>
      </rPr>
      <t xml:space="preserve">-value is -1.62785. The </t>
    </r>
    <r>
      <rPr>
        <i/>
        <sz val="11"/>
        <color rgb="FFFF0000"/>
        <rFont val="Calibri"/>
        <family val="2"/>
        <scheme val="minor"/>
      </rPr>
      <t>p</t>
    </r>
    <r>
      <rPr>
        <sz val="11"/>
        <color rgb="FFFF0000"/>
        <rFont val="Calibri"/>
        <family val="2"/>
        <scheme val="minor"/>
      </rPr>
      <t xml:space="preserve">-value is .05591. The result is </t>
    </r>
    <r>
      <rPr>
        <i/>
        <sz val="11"/>
        <color rgb="FFFF0000"/>
        <rFont val="Calibri"/>
        <family val="2"/>
        <scheme val="minor"/>
      </rPr>
      <t>not</t>
    </r>
    <r>
      <rPr>
        <sz val="11"/>
        <color rgb="FFFF0000"/>
        <rFont val="Calibri"/>
        <family val="2"/>
        <scheme val="minor"/>
      </rPr>
      <t xml:space="preserve"> significant at </t>
    </r>
    <r>
      <rPr>
        <i/>
        <sz val="11"/>
        <color rgb="FFFF0000"/>
        <rFont val="Calibri"/>
        <family val="2"/>
        <scheme val="minor"/>
      </rPr>
      <t>p</t>
    </r>
    <r>
      <rPr>
        <sz val="11"/>
        <color rgb="FFFF0000"/>
        <rFont val="Calibri"/>
        <family val="2"/>
        <scheme val="minor"/>
      </rPr>
      <t xml:space="preserve"> &lt; .05.</t>
    </r>
  </si>
  <si>
    <t>Govt schools slightly worse than Catholic</t>
  </si>
  <si>
    <t>4. All schools by domain (cut and pasted chart)</t>
  </si>
  <si>
    <t>Part A: Average (mean) completion of eSmart action items - all schools by domain</t>
  </si>
  <si>
    <t>School plans, policies, &amp; procedures</t>
  </si>
  <si>
    <t>Respectful and caring school</t>
  </si>
  <si>
    <t>Lowest: eSmart curriculum</t>
  </si>
  <si>
    <t>Highest: School plans, policies, &amp; procedures AND Respectful and caring school</t>
  </si>
  <si>
    <t>5. Averages by domain by type</t>
  </si>
  <si>
    <t>TYPE</t>
  </si>
  <si>
    <t>Secondary mostly does best</t>
  </si>
  <si>
    <t>6. Averages by domain by region</t>
  </si>
  <si>
    <t>No pattern</t>
  </si>
  <si>
    <t>7. Averages by domain by stage</t>
  </si>
  <si>
    <t>Average (mean) completion by domain by eSmart status</t>
  </si>
  <si>
    <t>8. Averages by domain by SES</t>
  </si>
  <si>
    <t xml:space="preserve">No clear pattern. </t>
  </si>
  <si>
    <t>Part A: Average (mean) completion by Domain by SES</t>
  </si>
  <si>
    <t>9. Averages by domain by ADII</t>
  </si>
  <si>
    <t>Above avg better or =</t>
  </si>
  <si>
    <t>9. Averages by domain by Metro/non-metro</t>
  </si>
  <si>
    <t>Location</t>
  </si>
  <si>
    <t>1. Comparison of overall rating of how they're going pre- and post- self-assessment</t>
  </si>
  <si>
    <t>1 &amp; 2 vs. 8.1 &amp; 8.2</t>
  </si>
  <si>
    <t>Reference line</t>
  </si>
  <si>
    <t>Q1</t>
  </si>
  <si>
    <t>Q8.1</t>
  </si>
  <si>
    <t>Q2</t>
  </si>
  <si>
    <t>S8.2</t>
  </si>
  <si>
    <t>x</t>
  </si>
  <si>
    <t>y</t>
  </si>
  <si>
    <t>Q1 vs. Q8.1. Registered schools</t>
  </si>
  <si>
    <t>Overall, how well placed would you say your school is to prevent a situation such as the scenario you listened to?</t>
  </si>
  <si>
    <t xml:space="preserve">These charts show that on average, schools' self-assessment of how well </t>
  </si>
  <si>
    <t xml:space="preserve">placed they are to prevent or respond to a situation such as the scenario they listened is higher after they </t>
  </si>
  <si>
    <t xml:space="preserve">have listened to the audio vignette and responded to the self-assessment questions than before </t>
  </si>
  <si>
    <t>they have done so.</t>
  </si>
  <si>
    <t>How well placed schools believe they are to prevent a situation: pre vs. post Part B self-assessment</t>
  </si>
  <si>
    <t>Overall, how well placed would you say your school is to respond to a situation such as the scenario you listened to?</t>
  </si>
  <si>
    <t>How well placed schools believe they are to respond to a situation: pre vs. post Part B self-assessment</t>
  </si>
  <si>
    <t>2. Quartiles --total score - all schools and by sector</t>
  </si>
  <si>
    <t>Not there yet</t>
  </si>
  <si>
    <t>Emerging</t>
  </si>
  <si>
    <t>Building</t>
  </si>
  <si>
    <t>Flourishing</t>
  </si>
  <si>
    <t>All Schools - count</t>
  </si>
  <si>
    <t>All Schools - %</t>
  </si>
  <si>
    <t>Not there yet ALL</t>
  </si>
  <si>
    <t xml:space="preserve">Not there yet: Govt </t>
  </si>
  <si>
    <t>Not there yet: Cath</t>
  </si>
  <si>
    <t>Not there yet: Ind</t>
  </si>
  <si>
    <t>3. By domain by sector / type / region / stage / SES / ADII</t>
  </si>
  <si>
    <t>DATA</t>
  </si>
  <si>
    <t>GATEWAY BEHAVIOURS</t>
  </si>
  <si>
    <t>REPORTING</t>
  </si>
  <si>
    <t>RESPONSE</t>
  </si>
  <si>
    <t>SCHOOL CLIMATE</t>
  </si>
  <si>
    <t xml:space="preserve">TOTAL
</t>
  </si>
  <si>
    <t>Govt schools doing slightly better on most domains (not data)</t>
  </si>
  <si>
    <t>NOTE: Only 3 Independent schools and 6 Catholic schools completed Part B</t>
  </si>
  <si>
    <t>Part B: Results by Domain by Sector</t>
  </si>
  <si>
    <t>Secondary schools doing best</t>
  </si>
  <si>
    <t>Secondary schools doing noticeably better on Data domain</t>
  </si>
  <si>
    <t>NOTE: only 6 secondary schools and 5 combined schools</t>
  </si>
  <si>
    <t>Part B: Results by Focus Area by school Type</t>
  </si>
  <si>
    <t>North-western -- consistently worst (but very slightly)</t>
  </si>
  <si>
    <t>Starting</t>
  </si>
  <si>
    <t>Unregistered better (except Response - tied)</t>
  </si>
  <si>
    <t>Part B: Progress on eSmart journey - All schools</t>
  </si>
  <si>
    <t>No consistent difference.  Low SES doing well on schools climate</t>
  </si>
  <si>
    <t>Part B: Results by Domain by SES</t>
  </si>
  <si>
    <t>No consistent pattern</t>
  </si>
  <si>
    <t>Highest on school climate; lowest on data and gateway behaviours</t>
  </si>
  <si>
    <t xml:space="preserve">Part B: Results by Focus Area - All schools </t>
  </si>
  <si>
    <t>Word clouds - open-ended questions (see Word doc)</t>
  </si>
  <si>
    <t>Note: only schools with scores on both Parts A &amp; B (n=36)</t>
  </si>
  <si>
    <t>Group</t>
  </si>
  <si>
    <t>Part B</t>
  </si>
  <si>
    <t>Regardless of where schools assess themselves on Part A, government schools tend to assess themselves relatively  higher</t>
  </si>
  <si>
    <t>All schools -- Part A &amp; Part B</t>
  </si>
  <si>
    <t>on Part B as compared with Catholic and Independent schools.</t>
  </si>
  <si>
    <t>DET region</t>
  </si>
  <si>
    <t>eSmart stage</t>
  </si>
  <si>
    <t>Data</t>
  </si>
  <si>
    <t>Gateway behaviours</t>
  </si>
  <si>
    <t>Reporting</t>
  </si>
  <si>
    <t>School climate</t>
  </si>
  <si>
    <t>High Part A / Low Part B</t>
  </si>
  <si>
    <t>St Mary MacKillop (11,171)</t>
  </si>
  <si>
    <t xml:space="preserve">     School A</t>
  </si>
  <si>
    <t>SW</t>
  </si>
  <si>
    <t>Reg</t>
  </si>
  <si>
    <t>St Peter's Primary School (14,196)</t>
  </si>
  <si>
    <t xml:space="preserve">     School B</t>
  </si>
  <si>
    <t>NW</t>
  </si>
  <si>
    <t>Unreg</t>
  </si>
  <si>
    <t>Al Iman College (16, 233)</t>
  </si>
  <si>
    <t xml:space="preserve">     School C</t>
  </si>
  <si>
    <t>Comb</t>
  </si>
  <si>
    <t>Officer Specialist School (19,238)</t>
  </si>
  <si>
    <t xml:space="preserve">     School D</t>
  </si>
  <si>
    <t>SE</t>
  </si>
  <si>
    <t>St Paul's (23,268)</t>
  </si>
  <si>
    <t xml:space="preserve">     School E</t>
  </si>
  <si>
    <t>Low Part A / High Part B</t>
  </si>
  <si>
    <t>Natimuk Primary School (14,340)</t>
  </si>
  <si>
    <t xml:space="preserve">     School F</t>
  </si>
  <si>
    <t>Croydon Community School (15,390)</t>
  </si>
  <si>
    <t xml:space="preserve">     School G</t>
  </si>
  <si>
    <t>NE</t>
  </si>
  <si>
    <t>Above Avg</t>
  </si>
  <si>
    <t>Box Hill Senior Secondary College (18,358)</t>
  </si>
  <si>
    <t xml:space="preserve">     School H</t>
  </si>
  <si>
    <t>Bayview College (19,376)</t>
  </si>
  <si>
    <t xml:space="preserve">     School I</t>
  </si>
  <si>
    <t>Linton Primary School (22,394)</t>
  </si>
  <si>
    <t xml:space="preserve">     School J</t>
  </si>
  <si>
    <t>Average - all schools</t>
  </si>
  <si>
    <t>Part A - grey - &gt;20 pts higher than avg</t>
  </si>
  <si>
    <t>part B - grey - &gt;15 points higher than avg</t>
  </si>
  <si>
    <t>AVERAGE (Median)</t>
  </si>
  <si>
    <t>3. Data</t>
  </si>
  <si>
    <t>4. Gateway behaviours</t>
  </si>
  <si>
    <t>5. Reporting</t>
  </si>
  <si>
    <t>6. Response</t>
  </si>
  <si>
    <t>7. School climate</t>
  </si>
  <si>
    <t xml:space="preserve">School A: 23/23 on Part A; </t>
  </si>
  <si>
    <t>School B: 14/23 on Part A</t>
  </si>
  <si>
    <t>Avg all schools</t>
  </si>
  <si>
    <r>
      <rPr>
        <b/>
        <sz val="11"/>
        <color theme="1"/>
        <rFont val="Calibri"/>
        <family val="2"/>
        <scheme val="minor"/>
      </rPr>
      <t>School A</t>
    </r>
    <r>
      <rPr>
        <sz val="11"/>
        <color theme="1"/>
        <rFont val="Calibri"/>
        <family val="2"/>
        <scheme val="minor"/>
      </rPr>
      <t>: Catholic, Primary, NW, Registered, High SES, Above avg ADII, Metro</t>
    </r>
  </si>
  <si>
    <r>
      <rPr>
        <b/>
        <sz val="11"/>
        <color theme="1"/>
        <rFont val="Calibri"/>
        <family val="2"/>
        <scheme val="minor"/>
      </rPr>
      <t>School B</t>
    </r>
    <r>
      <rPr>
        <sz val="11"/>
        <color theme="1"/>
        <rFont val="Calibri"/>
        <family val="2"/>
        <scheme val="minor"/>
      </rPr>
      <t>: Government, Primary SW, Registered, Med SES, Below avg ADII, Non-metro</t>
    </r>
  </si>
  <si>
    <t>Part A : Yes or No on each of 23 action items / 6 Domains</t>
  </si>
  <si>
    <t xml:space="preserve">Part B: Main instrument: 5 'Pillars"; total of 40 items.  Each -- extent to which the statement is true of their school. Not at all , a little bit, Mostly, completely. </t>
  </si>
  <si>
    <t>Part B - Main instrument: Each Pillar -- 0-80.  Total score: 0-400.</t>
  </si>
  <si>
    <t xml:space="preserve">9.1 How engaging </t>
  </si>
  <si>
    <t>9.2 How plausible</t>
  </si>
  <si>
    <t>9.3 Helped answer questions</t>
  </si>
  <si>
    <t>Will be good to compare this with later vignettes</t>
  </si>
  <si>
    <t>Total Score</t>
  </si>
  <si>
    <t>School - reverse alpha</t>
  </si>
  <si>
    <t>Total score - reverse</t>
  </si>
  <si>
    <t xml:space="preserve">Colour code by </t>
  </si>
  <si>
    <t>Part A: Total score (0-23) by school</t>
  </si>
  <si>
    <t>bottom 33%</t>
  </si>
  <si>
    <t>mid 33%</t>
  </si>
  <si>
    <t>top 33%</t>
  </si>
  <si>
    <t>Example of a chart for an individual school</t>
  </si>
  <si>
    <t>Could also compare against all schools, or all in sector, or all same type</t>
  </si>
  <si>
    <t>Total score</t>
  </si>
  <si>
    <t>Domains</t>
  </si>
  <si>
    <t>Domains (%)</t>
  </si>
  <si>
    <t>Tasks (out of 23)</t>
  </si>
  <si>
    <t>Tasks 
(out of 23)</t>
  </si>
  <si>
    <t>Beveridge Primary</t>
  </si>
  <si>
    <t>Hoanghiem primary school</t>
  </si>
  <si>
    <t>ALL SCHOOLS</t>
  </si>
  <si>
    <t>All Primary schools</t>
  </si>
  <si>
    <t>All govt schools</t>
  </si>
  <si>
    <t>Quadrant</t>
  </si>
  <si>
    <t>Q3</t>
  </si>
  <si>
    <t>Q4</t>
  </si>
  <si>
    <t>For AMF report</t>
  </si>
  <si>
    <t>Could identify by Sector and/or Type</t>
  </si>
  <si>
    <t>Sector: colour</t>
  </si>
  <si>
    <t>Type: solid, pattern</t>
  </si>
  <si>
    <t>Identify by quandrant</t>
  </si>
  <si>
    <t>Example of feedback for individual school</t>
  </si>
  <si>
    <t>For individual school</t>
  </si>
  <si>
    <t>School A</t>
  </si>
  <si>
    <t>Pre</t>
  </si>
  <si>
    <t>Post</t>
  </si>
  <si>
    <t xml:space="preserve">Prevention </t>
  </si>
  <si>
    <t>Quandrant</t>
  </si>
  <si>
    <t>Q1: Not there yet</t>
  </si>
  <si>
    <t>Q2: Emerging</t>
  </si>
  <si>
    <t>Q3: Building</t>
  </si>
  <si>
    <t>Q4: Flourishing</t>
  </si>
  <si>
    <t>This table - to go in appendix of AMF report</t>
  </si>
  <si>
    <t>Part B: Each school -- Total score and score by Domain</t>
  </si>
  <si>
    <t>Focus Area (%)</t>
  </si>
  <si>
    <t>TOTAL 
(0-400)</t>
  </si>
  <si>
    <t>This table: to go in section: example of feedback to schools</t>
  </si>
  <si>
    <t>Ainslie Parklands Primary School: Specific areas of excellence and greatest need for improvement</t>
  </si>
  <si>
    <t>Domain</t>
  </si>
  <si>
    <t>Item</t>
  </si>
  <si>
    <t>Excelling</t>
  </si>
  <si>
    <t>Rated 'Completely true'</t>
  </si>
  <si>
    <t>3.2.4. In order to understand the social relationships within the school, the following types of high-quality data are collected and analysed: Data on student attendance</t>
  </si>
  <si>
    <t>3.2.5.1. Feedback from focus groups and surveys with students, which includes: The extent to which students believe teachers and other school staff treat cyber bullying and bullying seriously</t>
  </si>
  <si>
    <t>3.2.5.4. Feedback from focus groups and surveys with students, which includes: Student perspectives on physical ‘hot spots’ at the school – locations where problematic behaviours are more likely to occur</t>
  </si>
  <si>
    <t>7.1. All school staff agree on the imperative for creating and maintaining a positive school environment.</t>
  </si>
  <si>
    <t>Need most improvement</t>
  </si>
  <si>
    <t>Rated 'Not true'</t>
  </si>
  <si>
    <t xml:space="preserve">No items </t>
  </si>
  <si>
    <t>Rated 'A little bit true'</t>
  </si>
  <si>
    <t xml:space="preserve"> 3.2.1. In order to understand the social relationships within the school, the following types of high-quality data are collected and analysed: Data on ‘gateway behaviours’ (definition below) – by staff, students, and parents</t>
  </si>
  <si>
    <t>3.2.2. In order to understand the social relationships within the school, the following types of high-quality data are collected and analysed: Data on more serious cyber bullying or bullying behaviours - by staff, students, and parents</t>
  </si>
  <si>
    <t>3.2.7. In order to understand the social relationships within the school, the following types of high-quality data are collected and analysed: Feedback from focus groups and surveys with parents</t>
  </si>
  <si>
    <t>3.4.2. Data reviews are conducted to: Identify social needs across the school community</t>
  </si>
  <si>
    <t>3.4.4. Data reviews are conducted to: Enable early identification of children/young people at risk of engaging in cyber bullying or bullying, in order to put management plans into place</t>
  </si>
  <si>
    <t>3.4.5. Data reviews are conducted to: Evaluate whether current approaches to the prevention of, and response to, cyber bullying and bullying are working</t>
  </si>
  <si>
    <t>5.1. Students, staff and parents know which staff member(s) within the school have been assigned responsibility to receive reports of cyber bullying and bullying.</t>
  </si>
  <si>
    <t>6.1. The school’s response plan, which includes a response team with designated roles and responsibilities, is immediately enacted when cyber bullying or bullying occur.</t>
  </si>
  <si>
    <t>7.2.2. Data Gathered on social relationships within the school includes measurement of the following themes: data on relationships between students and teachers/staff, including levels of trust, support, empathy, and kindness</t>
  </si>
  <si>
    <t>7.2.3. Data Gathered on social relationships within the school includes measurement of the following themes: data on norms regarding pro-social and anti-social behaviour (for example, level of acceptability of cyber bullying)</t>
  </si>
  <si>
    <t>All Schools</t>
  </si>
  <si>
    <t>1. right click, format chart area, border, no line</t>
  </si>
  <si>
    <t>2. right click on gridlines, format grid lines, no lines</t>
  </si>
  <si>
    <t>3. Remove legend or axis title if in title / not necessary</t>
  </si>
  <si>
    <t>4. Make legend 12 pt</t>
  </si>
  <si>
    <t>2021 DATA</t>
  </si>
  <si>
    <t>ID</t>
  </si>
  <si>
    <t>Total of 14 charts</t>
  </si>
  <si>
    <t>Side by side pie charts for 2021 &amp; 2022 on the following variables: Sector, Type, Retion, SES, ADII, Metro</t>
  </si>
  <si>
    <t>Pie charts for 2022 only: Engagement A &amp; Engagement B</t>
  </si>
  <si>
    <t>DUMMY 2022 DATA</t>
  </si>
  <si>
    <t>Engagement A</t>
  </si>
  <si>
    <t>Engagement B</t>
  </si>
  <si>
    <t>A school</t>
  </si>
  <si>
    <t>B school</t>
  </si>
  <si>
    <t>C school</t>
  </si>
  <si>
    <t>D school</t>
  </si>
  <si>
    <t>E school</t>
  </si>
  <si>
    <t>F school</t>
  </si>
  <si>
    <t>G school</t>
  </si>
  <si>
    <t>H school</t>
  </si>
  <si>
    <t>I school</t>
  </si>
  <si>
    <t>J school</t>
  </si>
  <si>
    <t>K school</t>
  </si>
  <si>
    <t>L school</t>
  </si>
  <si>
    <t>M school</t>
  </si>
  <si>
    <t>N school</t>
  </si>
  <si>
    <t>O school</t>
  </si>
  <si>
    <t>P school</t>
  </si>
  <si>
    <t>Q school</t>
  </si>
  <si>
    <t>R school</t>
  </si>
  <si>
    <t>S school</t>
  </si>
  <si>
    <t>T school</t>
  </si>
  <si>
    <t>So all schools ticked an average of 3.87 out of 5, which is 77%.</t>
  </si>
  <si>
    <t>Chinh - note that the %s in, for example, Column E:50-75 are percentages of the total for each Domain</t>
  </si>
  <si>
    <t>DOMAIN</t>
  </si>
  <si>
    <t>≠</t>
  </si>
  <si>
    <t>d1</t>
  </si>
  <si>
    <t>d2</t>
  </si>
  <si>
    <t>d3</t>
  </si>
  <si>
    <t>d4</t>
  </si>
  <si>
    <t>d5</t>
  </si>
  <si>
    <t>total5</t>
  </si>
  <si>
    <t>total_pc</t>
  </si>
  <si>
    <t>parta1_1</t>
  </si>
  <si>
    <t>parta1_2</t>
  </si>
  <si>
    <t>parta1_3</t>
  </si>
  <si>
    <t>parta1_total</t>
  </si>
  <si>
    <t>parta1_total_pc</t>
  </si>
  <si>
    <t>parta2_1</t>
  </si>
  <si>
    <t>parta2_2</t>
  </si>
  <si>
    <t>parta2_3</t>
  </si>
  <si>
    <t>parta2_total</t>
  </si>
  <si>
    <t>parta2_total_pc</t>
  </si>
  <si>
    <t>parta3_1</t>
  </si>
  <si>
    <t>parta3_2</t>
  </si>
  <si>
    <t>parta3_3</t>
  </si>
  <si>
    <t>parta3_4</t>
  </si>
  <si>
    <t>parta3_total</t>
  </si>
  <si>
    <t>parta3_total_pc</t>
  </si>
  <si>
    <t>parta4_1</t>
  </si>
  <si>
    <t>parta4_2</t>
  </si>
  <si>
    <t>parta4_3</t>
  </si>
  <si>
    <t>parta4_4</t>
  </si>
  <si>
    <t>parta4_5</t>
  </si>
  <si>
    <t>parta4_total</t>
  </si>
  <si>
    <t>parta4_total_pc</t>
  </si>
  <si>
    <t>parta5_1</t>
  </si>
  <si>
    <t>parta5_2</t>
  </si>
  <si>
    <t>parta5_3</t>
  </si>
  <si>
    <t>parta5_total</t>
  </si>
  <si>
    <t>parta5_total_pc</t>
  </si>
  <si>
    <t>parta_total</t>
  </si>
  <si>
    <t>partb_3_1</t>
  </si>
  <si>
    <t>partb_3_2_1</t>
  </si>
  <si>
    <t>partb_3_2_2</t>
  </si>
  <si>
    <t>partb_3_2_3</t>
  </si>
  <si>
    <t>partb_3_2_4</t>
  </si>
  <si>
    <t>partb_3_2_5_1</t>
  </si>
  <si>
    <t>partb_3_2_5_2</t>
  </si>
  <si>
    <t>partb_3_2_5_3</t>
  </si>
  <si>
    <t>partb_3_2_5_4</t>
  </si>
  <si>
    <t>partB_3_2_6</t>
  </si>
  <si>
    <t>partb_3_2_7</t>
  </si>
  <si>
    <t>partb_3_3</t>
  </si>
  <si>
    <t>partb_3_4_1</t>
  </si>
  <si>
    <t>partb_3_4_2</t>
  </si>
  <si>
    <t>partb_3_4_3</t>
  </si>
  <si>
    <t>partb_3_4_4</t>
  </si>
  <si>
    <t>partb_3_4_5</t>
  </si>
  <si>
    <t>partb_3_4_6</t>
  </si>
  <si>
    <t>partb_4_1</t>
  </si>
  <si>
    <t>partb_4_2</t>
  </si>
  <si>
    <t>partb_4_3</t>
  </si>
  <si>
    <t>partb_4_4</t>
  </si>
  <si>
    <t>partb_5_1</t>
  </si>
  <si>
    <t>partb_5_2</t>
  </si>
  <si>
    <t>partb_5_3</t>
  </si>
  <si>
    <t>partb_5_4</t>
  </si>
  <si>
    <t>partb_5_5</t>
  </si>
  <si>
    <t>partb_5_6</t>
  </si>
  <si>
    <t>partb_5_7</t>
  </si>
  <si>
    <t>partb_6_1</t>
  </si>
  <si>
    <t>partb_6_2_1</t>
  </si>
  <si>
    <t>partb_6_2_2</t>
  </si>
  <si>
    <t>partb_6_3</t>
  </si>
  <si>
    <t>partb_6_4</t>
  </si>
  <si>
    <t>partb_6_5</t>
  </si>
  <si>
    <t>partb_6_6</t>
  </si>
  <si>
    <t>partb_7_1</t>
  </si>
  <si>
    <t>partb_7_2_1</t>
  </si>
  <si>
    <t>partb_7_2_2</t>
  </si>
  <si>
    <t>partb_7_2_3</t>
  </si>
  <si>
    <t>pre_1</t>
  </si>
  <si>
    <t>pre_2</t>
  </si>
  <si>
    <t>post_8_1</t>
  </si>
  <si>
    <t>post_8_2</t>
  </si>
  <si>
    <t>oe_1a</t>
  </si>
  <si>
    <t>oe_1b</t>
  </si>
  <si>
    <t>oe_responding</t>
  </si>
  <si>
    <t>q_9_1</t>
  </si>
  <si>
    <t>q_9_2</t>
  </si>
  <si>
    <t>q_9_3</t>
  </si>
  <si>
    <t>final_oe</t>
  </si>
  <si>
    <t>wr_3_1w</t>
  </si>
  <si>
    <t>wr_3_2_1</t>
  </si>
  <si>
    <t>wr_3_2_2</t>
  </si>
  <si>
    <t>wr_3_2_3</t>
  </si>
  <si>
    <t>wr_3_2_4</t>
  </si>
  <si>
    <t>wr_3_2_5_1</t>
  </si>
  <si>
    <t>wr_3_2_5_2</t>
  </si>
  <si>
    <t>wr_3_2_5_3</t>
  </si>
  <si>
    <t>wr_3_2_5_4</t>
  </si>
  <si>
    <t>wr_3_2_6</t>
  </si>
  <si>
    <t>wr_3_2_7</t>
  </si>
  <si>
    <t>wr_3_3</t>
  </si>
  <si>
    <t>wr_3_4_1</t>
  </si>
  <si>
    <t>wr_3_4_2</t>
  </si>
  <si>
    <t>wr_3_4_3</t>
  </si>
  <si>
    <t>wr_3_4_4</t>
  </si>
  <si>
    <t>wr_3_4_5</t>
  </si>
  <si>
    <t>wr_3_4_6</t>
  </si>
  <si>
    <t>wr_3_total</t>
  </si>
  <si>
    <t>wr_4_1</t>
  </si>
  <si>
    <t>wr_4_2</t>
  </si>
  <si>
    <t>wr_4_3</t>
  </si>
  <si>
    <t>wr_4_4</t>
  </si>
  <si>
    <t>wr_4</t>
  </si>
  <si>
    <t>wr_5_1</t>
  </si>
  <si>
    <t>wr_5_2</t>
  </si>
  <si>
    <t>wr_5_3</t>
  </si>
  <si>
    <t>wr_5_4</t>
  </si>
  <si>
    <t>wr_5_5</t>
  </si>
  <si>
    <t>wr_5_6</t>
  </si>
  <si>
    <t>wr_5_7</t>
  </si>
  <si>
    <t>wr_5</t>
  </si>
  <si>
    <t>wr_6_1</t>
  </si>
  <si>
    <t>wr_6_2_1</t>
  </si>
  <si>
    <t>wr_6_2_2</t>
  </si>
  <si>
    <t>wr_6_3</t>
  </si>
  <si>
    <t>wr_6_4</t>
  </si>
  <si>
    <t>wr_6_5</t>
  </si>
  <si>
    <t>wr_6_6</t>
  </si>
  <si>
    <t>wr_6</t>
  </si>
  <si>
    <t>wr_7_1</t>
  </si>
  <si>
    <t>wr_7_2_1</t>
  </si>
  <si>
    <t>wr_7_2_2</t>
  </si>
  <si>
    <t>wr_7_2_3</t>
  </si>
  <si>
    <t>wr_7</t>
  </si>
  <si>
    <t>total</t>
  </si>
  <si>
    <t>ds_data</t>
  </si>
  <si>
    <t>ds_gateway</t>
  </si>
  <si>
    <t>ds_reporting</t>
  </si>
  <si>
    <t>ds_school_climate</t>
  </si>
  <si>
    <t>total_score</t>
  </si>
  <si>
    <t>quadrant</t>
  </si>
  <si>
    <t>descriptor</t>
  </si>
  <si>
    <t>kfl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</si>
</sst>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hh:mm:ss"/>
    <numFmt numFmtId="165" formatCode="d/mm/yyyy;@"/>
    <numFmt numFmtId="166" formatCode="0.0"/>
  </numFmts>
  <fonts count="22" x14ac:knownFonts="1">
    <font>
      <sz val="11"/>
      <color theme="1"/>
      <name val="Calibri"/>
      <family val="2"/>
      <scheme val="minor"/>
    </font>
    <font>
      <sz val="11"/>
      <color rgb="FF333333"/>
      <name val="Arial"/>
      <family val="2"/>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1"/>
      <color rgb="FF333333"/>
      <name val="Arial"/>
      <family val="2"/>
    </font>
    <font>
      <b/>
      <sz val="11"/>
      <color rgb="FFFF0000"/>
      <name val="Arial"/>
      <family val="2"/>
    </font>
    <font>
      <b/>
      <sz val="14"/>
      <color theme="1"/>
      <name val="Calibri"/>
      <family val="2"/>
      <scheme val="minor"/>
    </font>
    <font>
      <sz val="10"/>
      <color theme="1"/>
      <name val="Calibri"/>
      <family val="2"/>
      <scheme val="minor"/>
    </font>
    <font>
      <i/>
      <sz val="11"/>
      <color theme="1"/>
      <name val="Calibri"/>
      <family val="2"/>
      <scheme val="minor"/>
    </font>
    <font>
      <i/>
      <sz val="11"/>
      <color rgb="FFFF0000"/>
      <name val="Calibri"/>
      <family val="2"/>
      <scheme val="minor"/>
    </font>
    <font>
      <sz val="11"/>
      <color rgb="FF0000FF"/>
      <name val="Calibri"/>
      <family val="2"/>
      <scheme val="minor"/>
    </font>
    <font>
      <i/>
      <sz val="11"/>
      <color rgb="FF0000FF"/>
      <name val="Calibri"/>
      <family val="2"/>
      <scheme val="minor"/>
    </font>
    <font>
      <b/>
      <sz val="10"/>
      <color theme="1"/>
      <name val="Calibri"/>
      <family val="2"/>
      <scheme val="minor"/>
    </font>
    <font>
      <sz val="11"/>
      <color theme="0"/>
      <name val="Calibri"/>
      <family val="2"/>
      <scheme val="minor"/>
    </font>
    <font>
      <b/>
      <sz val="12"/>
      <color theme="1"/>
      <name val="Calibri"/>
      <family val="2"/>
      <scheme val="minor"/>
    </font>
    <font>
      <sz val="11"/>
      <name val="Calibri"/>
      <family val="2"/>
      <scheme val="minor"/>
    </font>
    <font>
      <b/>
      <sz val="11"/>
      <name val="Calibri"/>
      <family val="2"/>
      <scheme val="minor"/>
    </font>
    <font>
      <sz val="14"/>
      <color rgb="FF595959"/>
      <name val="Calibri"/>
      <family val="2"/>
      <scheme val="minor"/>
    </font>
    <font>
      <sz val="14"/>
      <color theme="1"/>
      <name val="Calibri"/>
      <family val="2"/>
      <scheme val="minor"/>
    </font>
    <font>
      <sz val="12"/>
      <color rgb="FF000000"/>
      <name val="Calibri"/>
      <family val="2"/>
      <scheme val="minor"/>
    </font>
  </fonts>
  <fills count="27">
    <fill>
      <patternFill patternType="none"/>
    </fill>
    <fill>
      <patternFill patternType="gray125"/>
    </fill>
    <fill>
      <patternFill patternType="solid">
        <fgColor rgb="FFEAEAE8"/>
      </patternFill>
    </fill>
    <fill>
      <patternFill patternType="solid">
        <fgColor theme="7"/>
        <bgColor indexed="64"/>
      </patternFill>
    </fill>
    <fill>
      <patternFill patternType="solid">
        <fgColor rgb="FF00B05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FFCCFF"/>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7" tint="0.39997558519241921"/>
        <bgColor indexed="64"/>
      </patternFill>
    </fill>
    <fill>
      <patternFill patternType="solid">
        <fgColor theme="0" tint="-0.499984740745262"/>
        <bgColor indexed="64"/>
      </patternFill>
    </fill>
    <fill>
      <patternFill patternType="solid">
        <fgColor theme="2" tint="-0.249977111117893"/>
        <bgColor indexed="64"/>
      </patternFill>
    </fill>
    <fill>
      <patternFill patternType="solid">
        <fgColor rgb="FFCC99FF"/>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rgb="FF92D050"/>
        <bgColor indexed="64"/>
      </patternFill>
    </fill>
    <fill>
      <patternFill patternType="solid">
        <fgColor theme="4"/>
        <bgColor indexed="64"/>
      </patternFill>
    </fill>
    <fill>
      <patternFill patternType="solid">
        <fgColor theme="4" tint="0.39997558519241921"/>
        <bgColor indexed="64"/>
      </patternFill>
    </fill>
    <fill>
      <patternFill patternType="solid">
        <fgColor rgb="FFFFC000"/>
        <bgColor indexed="64"/>
      </patternFill>
    </fill>
    <fill>
      <patternFill patternType="solid">
        <fgColor rgb="FFA9D08E"/>
        <bgColor indexed="64"/>
      </patternFill>
    </fill>
    <fill>
      <patternFill patternType="solid">
        <fgColor theme="6"/>
        <bgColor indexed="64"/>
      </patternFill>
    </fill>
  </fills>
  <borders count="32">
    <border>
      <left/>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right/>
      <top/>
      <bottom style="thin">
        <color rgb="FFA6A6A6"/>
      </bottom>
      <diagonal/>
    </border>
    <border>
      <left/>
      <right/>
      <top/>
      <bottom style="thin">
        <color indexed="64"/>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top/>
      <bottom style="thick">
        <color auto="1"/>
      </bottom>
      <diagonal/>
    </border>
    <border>
      <left style="thin">
        <color auto="1"/>
      </left>
      <right/>
      <top/>
      <bottom style="thick">
        <color auto="1"/>
      </bottom>
      <diagonal/>
    </border>
    <border>
      <left/>
      <right style="thin">
        <color auto="1"/>
      </right>
      <top/>
      <bottom style="thick">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bottom style="thick">
        <color auto="1"/>
      </bottom>
      <diagonal/>
    </border>
    <border>
      <left/>
      <right/>
      <top style="medium">
        <color indexed="64"/>
      </top>
      <bottom style="medium">
        <color indexed="64"/>
      </bottom>
      <diagonal/>
    </border>
    <border>
      <left style="thin">
        <color rgb="FFA6A6A6"/>
      </left>
      <right style="thin">
        <color rgb="FFA6A6A6"/>
      </right>
      <top/>
      <bottom/>
      <diagonal/>
    </border>
  </borders>
  <cellStyleXfs count="2">
    <xf numFmtId="0" fontId="0" fillId="0" borderId="0"/>
    <xf numFmtId="9" fontId="2" fillId="0" borderId="0" applyFont="0" applyFill="0" applyBorder="0" applyAlignment="0" applyProtection="0"/>
  </cellStyleXfs>
  <cellXfs count="368">
    <xf numFmtId="0" fontId="0" fillId="0" borderId="0" xfId="0"/>
    <xf numFmtId="164" fontId="0" fillId="0" borderId="0" xfId="0" applyNumberFormat="1"/>
    <xf numFmtId="0" fontId="0" fillId="0" borderId="0" xfId="0" applyAlignment="1">
      <alignment horizontal="center"/>
    </xf>
    <xf numFmtId="164" fontId="0" fillId="0" borderId="0" xfId="0" applyNumberFormat="1" applyAlignment="1">
      <alignment horizontal="center"/>
    </xf>
    <xf numFmtId="0" fontId="6" fillId="2" borderId="1" xfId="0" applyFont="1" applyFill="1" applyBorder="1" applyAlignment="1">
      <alignment horizontal="center" wrapText="1"/>
    </xf>
    <xf numFmtId="0" fontId="6" fillId="2" borderId="1" xfId="0" applyFont="1" applyFill="1" applyBorder="1" applyAlignment="1">
      <alignment wrapText="1"/>
    </xf>
    <xf numFmtId="0" fontId="6"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6" fillId="2" borderId="1" xfId="0" applyFont="1" applyFill="1" applyBorder="1" applyAlignment="1">
      <alignment vertical="center"/>
    </xf>
    <xf numFmtId="0" fontId="7" fillId="2" borderId="1" xfId="0" applyFont="1" applyFill="1" applyBorder="1" applyAlignment="1">
      <alignment horizontal="center" wrapText="1"/>
    </xf>
    <xf numFmtId="0" fontId="7" fillId="2" borderId="1" xfId="0" applyFont="1" applyFill="1" applyBorder="1" applyAlignment="1">
      <alignment horizontal="center" vertical="center" wrapText="1"/>
    </xf>
    <xf numFmtId="0" fontId="5" fillId="0" borderId="6" xfId="0" applyFont="1" applyBorder="1" applyAlignment="1">
      <alignment horizontal="center"/>
    </xf>
    <xf numFmtId="0" fontId="0" fillId="0" borderId="0" xfId="0" applyAlignment="1">
      <alignment horizontal="left"/>
    </xf>
    <xf numFmtId="0" fontId="5" fillId="0" borderId="0" xfId="0" applyFont="1" applyAlignment="1">
      <alignment horizontal="left"/>
    </xf>
    <xf numFmtId="0" fontId="5" fillId="0" borderId="0" xfId="0" applyFont="1"/>
    <xf numFmtId="0" fontId="5" fillId="0" borderId="6" xfId="0" applyFont="1" applyBorder="1" applyAlignment="1">
      <alignment wrapText="1"/>
    </xf>
    <xf numFmtId="0" fontId="5" fillId="0" borderId="6" xfId="0" applyFont="1" applyBorder="1"/>
    <xf numFmtId="0" fontId="5" fillId="0" borderId="6" xfId="0" applyFont="1" applyBorder="1" applyAlignment="1">
      <alignment horizontal="center" wrapText="1"/>
    </xf>
    <xf numFmtId="0" fontId="8" fillId="0" borderId="0" xfId="0" applyFont="1"/>
    <xf numFmtId="0" fontId="5" fillId="0" borderId="0" xfId="0" applyFont="1" applyAlignment="1">
      <alignment wrapText="1"/>
    </xf>
    <xf numFmtId="0" fontId="5" fillId="11" borderId="0" xfId="0" applyFont="1" applyFill="1"/>
    <xf numFmtId="0" fontId="5" fillId="11" borderId="0" xfId="0" applyFont="1" applyFill="1" applyAlignment="1">
      <alignment horizontal="center"/>
    </xf>
    <xf numFmtId="0" fontId="0" fillId="11" borderId="0" xfId="0" applyFill="1"/>
    <xf numFmtId="0" fontId="0" fillId="12" borderId="0" xfId="0" applyFill="1" applyAlignment="1">
      <alignment horizontal="left"/>
    </xf>
    <xf numFmtId="0" fontId="0" fillId="12" borderId="0" xfId="0" applyFill="1" applyAlignment="1">
      <alignment horizontal="center"/>
    </xf>
    <xf numFmtId="0" fontId="5" fillId="12" borderId="0" xfId="0" applyFont="1" applyFill="1" applyAlignment="1">
      <alignment horizontal="center"/>
    </xf>
    <xf numFmtId="0" fontId="0" fillId="12" borderId="0" xfId="0" applyFill="1"/>
    <xf numFmtId="0" fontId="0" fillId="12" borderId="0" xfId="0" applyFill="1" applyAlignment="1">
      <alignment horizontal="center" wrapText="1"/>
    </xf>
    <xf numFmtId="0" fontId="0" fillId="13" borderId="0" xfId="0" applyFill="1" applyAlignment="1">
      <alignment horizontal="left"/>
    </xf>
    <xf numFmtId="0" fontId="0" fillId="13" borderId="0" xfId="0" applyFill="1" applyAlignment="1">
      <alignment horizontal="center"/>
    </xf>
    <xf numFmtId="0" fontId="5" fillId="13" borderId="0" xfId="0" applyFont="1" applyFill="1" applyAlignment="1">
      <alignment horizontal="center"/>
    </xf>
    <xf numFmtId="0" fontId="0" fillId="13" borderId="0" xfId="0" applyFill="1"/>
    <xf numFmtId="0" fontId="0" fillId="13" borderId="0" xfId="0" applyFill="1" applyAlignment="1">
      <alignment horizontal="center" wrapText="1"/>
    </xf>
    <xf numFmtId="9" fontId="0" fillId="13" borderId="0" xfId="1" applyFont="1" applyFill="1" applyAlignment="1">
      <alignment horizontal="center"/>
    </xf>
    <xf numFmtId="0" fontId="5" fillId="11" borderId="6" xfId="0" applyFont="1" applyFill="1" applyBorder="1" applyAlignment="1">
      <alignment wrapText="1"/>
    </xf>
    <xf numFmtId="9" fontId="0" fillId="12" borderId="0" xfId="1" applyFont="1" applyFill="1" applyAlignment="1">
      <alignment horizontal="center"/>
    </xf>
    <xf numFmtId="2" fontId="5" fillId="11" borderId="0" xfId="0" applyNumberFormat="1" applyFont="1" applyFill="1" applyAlignment="1">
      <alignment horizontal="center"/>
    </xf>
    <xf numFmtId="9" fontId="5" fillId="11" borderId="0" xfId="1" applyFont="1" applyFill="1" applyAlignment="1">
      <alignment horizontal="center"/>
    </xf>
    <xf numFmtId="9" fontId="0" fillId="0" borderId="0" xfId="0" applyNumberFormat="1"/>
    <xf numFmtId="9" fontId="0" fillId="0" borderId="0" xfId="0" applyNumberFormat="1" applyAlignment="1">
      <alignment horizontal="center"/>
    </xf>
    <xf numFmtId="0" fontId="5" fillId="14" borderId="0" xfId="0" applyFont="1" applyFill="1"/>
    <xf numFmtId="0" fontId="0" fillId="14" borderId="0" xfId="0" applyFill="1"/>
    <xf numFmtId="0" fontId="5" fillId="0" borderId="0" xfId="0" applyFont="1" applyAlignment="1">
      <alignment vertical="center"/>
    </xf>
    <xf numFmtId="0" fontId="5" fillId="11" borderId="0" xfId="0" applyFont="1" applyFill="1" applyAlignment="1">
      <alignment wrapText="1"/>
    </xf>
    <xf numFmtId="0" fontId="4" fillId="0" borderId="0" xfId="0" applyFont="1"/>
    <xf numFmtId="0" fontId="1" fillId="2" borderId="0" xfId="0" applyFont="1" applyFill="1" applyAlignment="1">
      <alignment wrapText="1"/>
    </xf>
    <xf numFmtId="0" fontId="1" fillId="14" borderId="0" xfId="0" applyFont="1" applyFill="1" applyAlignment="1">
      <alignment wrapText="1"/>
    </xf>
    <xf numFmtId="0" fontId="1" fillId="14" borderId="0" xfId="0" applyFont="1" applyFill="1" applyAlignment="1">
      <alignment horizontal="left" wrapText="1"/>
    </xf>
    <xf numFmtId="0" fontId="0" fillId="0" borderId="0" xfId="0" applyAlignment="1">
      <alignment wrapText="1"/>
    </xf>
    <xf numFmtId="0" fontId="1" fillId="2" borderId="0" xfId="0" applyFont="1" applyFill="1"/>
    <xf numFmtId="0" fontId="1" fillId="14" borderId="0" xfId="0" applyFont="1" applyFill="1"/>
    <xf numFmtId="0" fontId="1" fillId="14" borderId="0" xfId="0" applyFont="1" applyFill="1" applyAlignment="1">
      <alignment horizontal="left"/>
    </xf>
    <xf numFmtId="0" fontId="0" fillId="0" borderId="1" xfId="0" applyBorder="1"/>
    <xf numFmtId="164" fontId="0" fillId="0" borderId="1" xfId="0" applyNumberFormat="1" applyBorder="1"/>
    <xf numFmtId="0" fontId="9" fillId="0" borderId="1" xfId="0" applyFont="1" applyBorder="1"/>
    <xf numFmtId="0" fontId="9" fillId="14" borderId="1" xfId="0" applyFont="1" applyFill="1" applyBorder="1"/>
    <xf numFmtId="0" fontId="9" fillId="14" borderId="0" xfId="0" applyFont="1" applyFill="1"/>
    <xf numFmtId="0" fontId="9" fillId="14" borderId="0" xfId="0" applyFont="1" applyFill="1" applyAlignment="1">
      <alignment horizontal="left"/>
    </xf>
    <xf numFmtId="165" fontId="0" fillId="0" borderId="1" xfId="0" applyNumberFormat="1" applyBorder="1" applyAlignment="1">
      <alignment horizontal="center"/>
    </xf>
    <xf numFmtId="0" fontId="0" fillId="14" borderId="1" xfId="0" applyFill="1" applyBorder="1"/>
    <xf numFmtId="0" fontId="0" fillId="14" borderId="1" xfId="0" applyFill="1" applyBorder="1" applyAlignment="1">
      <alignment horizontal="left"/>
    </xf>
    <xf numFmtId="0" fontId="9" fillId="0" borderId="0" xfId="0" applyFont="1"/>
    <xf numFmtId="165" fontId="0" fillId="0" borderId="0" xfId="0" applyNumberFormat="1" applyAlignment="1">
      <alignment horizontal="center"/>
    </xf>
    <xf numFmtId="0" fontId="0" fillId="14" borderId="0" xfId="0" applyFill="1" applyAlignment="1">
      <alignment horizontal="left"/>
    </xf>
    <xf numFmtId="14" fontId="0" fillId="0" borderId="0" xfId="0" applyNumberFormat="1" applyAlignment="1">
      <alignment horizontal="center" vertical="center"/>
    </xf>
    <xf numFmtId="0" fontId="0" fillId="0" borderId="0" xfId="0" applyAlignment="1">
      <alignment vertical="center"/>
    </xf>
    <xf numFmtId="0" fontId="0" fillId="14" borderId="0" xfId="0" applyFill="1" applyAlignment="1">
      <alignment vertical="center"/>
    </xf>
    <xf numFmtId="0" fontId="0" fillId="0" borderId="1" xfId="0" applyBorder="1" applyAlignment="1">
      <alignment horizontal="center"/>
    </xf>
    <xf numFmtId="164" fontId="0" fillId="0" borderId="1" xfId="0" applyNumberFormat="1" applyBorder="1" applyAlignment="1">
      <alignment horizontal="center"/>
    </xf>
    <xf numFmtId="0" fontId="9" fillId="0" borderId="1" xfId="0" applyFont="1" applyBorder="1" applyAlignment="1">
      <alignment horizontal="center"/>
    </xf>
    <xf numFmtId="0" fontId="9" fillId="0" borderId="0" xfId="0" applyFont="1" applyAlignment="1">
      <alignment horizontal="center"/>
    </xf>
    <xf numFmtId="0" fontId="9" fillId="14" borderId="1" xfId="0" applyFont="1" applyFill="1" applyBorder="1" applyAlignment="1">
      <alignment horizontal="center"/>
    </xf>
    <xf numFmtId="0" fontId="9" fillId="14" borderId="0" xfId="0" applyFont="1" applyFill="1" applyAlignment="1">
      <alignment horizontal="center"/>
    </xf>
    <xf numFmtId="0" fontId="0" fillId="14" borderId="1" xfId="0" applyFill="1" applyBorder="1" applyAlignment="1">
      <alignment horizontal="center"/>
    </xf>
    <xf numFmtId="0" fontId="0" fillId="14" borderId="0" xfId="0" applyFill="1" applyAlignment="1">
      <alignment horizontal="center"/>
    </xf>
    <xf numFmtId="0" fontId="0" fillId="14" borderId="0" xfId="0" applyFill="1" applyAlignment="1">
      <alignment horizontal="center" vertical="center"/>
    </xf>
    <xf numFmtId="0" fontId="0" fillId="0" borderId="1" xfId="0" applyBorder="1" applyAlignment="1">
      <alignment horizontal="left"/>
    </xf>
    <xf numFmtId="166" fontId="0" fillId="0" borderId="0" xfId="0" applyNumberFormat="1" applyAlignment="1">
      <alignment horizontal="center"/>
    </xf>
    <xf numFmtId="166" fontId="5" fillId="0" borderId="0" xfId="0" applyNumberFormat="1" applyFont="1" applyAlignment="1">
      <alignment horizontal="center"/>
    </xf>
    <xf numFmtId="0" fontId="0" fillId="0" borderId="0" xfId="0" applyAlignment="1">
      <alignment horizontal="center" wrapText="1"/>
    </xf>
    <xf numFmtId="0" fontId="0" fillId="12" borderId="8" xfId="0" applyFill="1" applyBorder="1" applyAlignment="1">
      <alignment horizontal="center"/>
    </xf>
    <xf numFmtId="0" fontId="0" fillId="12" borderId="9" xfId="0" applyFill="1" applyBorder="1" applyAlignment="1">
      <alignment horizontal="center"/>
    </xf>
    <xf numFmtId="0" fontId="0" fillId="13" borderId="8" xfId="0" applyFill="1" applyBorder="1" applyAlignment="1">
      <alignment horizontal="center"/>
    </xf>
    <xf numFmtId="0" fontId="0" fillId="13" borderId="9" xfId="0" applyFill="1" applyBorder="1" applyAlignment="1">
      <alignment horizontal="center"/>
    </xf>
    <xf numFmtId="0" fontId="5" fillId="16" borderId="0" xfId="0" applyFont="1" applyFill="1"/>
    <xf numFmtId="0" fontId="5" fillId="16" borderId="0" xfId="0" applyFont="1" applyFill="1" applyAlignment="1">
      <alignment wrapText="1"/>
    </xf>
    <xf numFmtId="0" fontId="5" fillId="16" borderId="0" xfId="0" applyFont="1" applyFill="1" applyAlignment="1">
      <alignment horizontal="center"/>
    </xf>
    <xf numFmtId="0" fontId="0" fillId="16" borderId="0" xfId="0" applyFill="1"/>
    <xf numFmtId="0" fontId="5" fillId="17" borderId="0" xfId="0" applyFont="1" applyFill="1"/>
    <xf numFmtId="0" fontId="5" fillId="6" borderId="0" xfId="0" applyFont="1" applyFill="1" applyAlignment="1">
      <alignment horizontal="center" vertical="top" wrapText="1"/>
    </xf>
    <xf numFmtId="0" fontId="5" fillId="7" borderId="0" xfId="0" applyFont="1" applyFill="1" applyAlignment="1">
      <alignment horizontal="center" vertical="top" wrapText="1"/>
    </xf>
    <xf numFmtId="0" fontId="5" fillId="8" borderId="0" xfId="0" applyFont="1" applyFill="1" applyAlignment="1">
      <alignment horizontal="center" vertical="top" wrapText="1"/>
    </xf>
    <xf numFmtId="0" fontId="5" fillId="9" borderId="0" xfId="0" applyFont="1" applyFill="1" applyAlignment="1">
      <alignment horizontal="center" vertical="top" wrapText="1"/>
    </xf>
    <xf numFmtId="0" fontId="5" fillId="10" borderId="0" xfId="0" applyFont="1" applyFill="1" applyAlignment="1">
      <alignment horizontal="center" vertical="top" wrapText="1"/>
    </xf>
    <xf numFmtId="0" fontId="5" fillId="18" borderId="0" xfId="0" applyFont="1" applyFill="1" applyAlignment="1">
      <alignment horizontal="center" vertical="top" wrapText="1"/>
    </xf>
    <xf numFmtId="0" fontId="5" fillId="19" borderId="0" xfId="0" applyFont="1" applyFill="1" applyAlignment="1">
      <alignment horizontal="center" vertical="top" wrapText="1"/>
    </xf>
    <xf numFmtId="0" fontId="0" fillId="20" borderId="0" xfId="0" applyFill="1"/>
    <xf numFmtId="166" fontId="0" fillId="20" borderId="0" xfId="0" applyNumberFormat="1" applyFill="1" applyAlignment="1">
      <alignment horizontal="center"/>
    </xf>
    <xf numFmtId="0" fontId="0" fillId="6" borderId="0" xfId="0" applyFill="1" applyAlignment="1">
      <alignment horizontal="center"/>
    </xf>
    <xf numFmtId="0" fontId="10" fillId="6" borderId="0" xfId="0" applyFont="1" applyFill="1" applyAlignment="1">
      <alignment horizontal="center"/>
    </xf>
    <xf numFmtId="0" fontId="5" fillId="17" borderId="8" xfId="0" applyFont="1" applyFill="1" applyBorder="1"/>
    <xf numFmtId="0" fontId="5" fillId="17" borderId="9" xfId="0" applyFont="1" applyFill="1" applyBorder="1"/>
    <xf numFmtId="0" fontId="10" fillId="6" borderId="8" xfId="0" applyFont="1" applyFill="1" applyBorder="1" applyAlignment="1">
      <alignment horizontal="center"/>
    </xf>
    <xf numFmtId="0" fontId="5" fillId="6" borderId="9" xfId="0" applyFont="1" applyFill="1" applyBorder="1" applyAlignment="1">
      <alignment horizontal="center" wrapText="1"/>
    </xf>
    <xf numFmtId="0" fontId="0" fillId="6" borderId="8" xfId="0" applyFill="1" applyBorder="1" applyAlignment="1">
      <alignment horizontal="center"/>
    </xf>
    <xf numFmtId="166" fontId="5" fillId="6" borderId="9" xfId="0" applyNumberFormat="1" applyFont="1" applyFill="1" applyBorder="1" applyAlignment="1">
      <alignment horizontal="center"/>
    </xf>
    <xf numFmtId="0" fontId="0" fillId="0" borderId="8" xfId="0" applyBorder="1"/>
    <xf numFmtId="0" fontId="0" fillId="0" borderId="9" xfId="0" applyBorder="1"/>
    <xf numFmtId="0" fontId="5" fillId="11" borderId="8" xfId="0" applyFont="1" applyFill="1" applyBorder="1"/>
    <xf numFmtId="0" fontId="5" fillId="11" borderId="9" xfId="0" applyFont="1" applyFill="1" applyBorder="1"/>
    <xf numFmtId="0" fontId="10" fillId="7" borderId="0" xfId="0" applyFont="1" applyFill="1" applyAlignment="1">
      <alignment horizontal="center"/>
    </xf>
    <xf numFmtId="0" fontId="10" fillId="8" borderId="0" xfId="0" applyFont="1" applyFill="1" applyAlignment="1">
      <alignment horizontal="center"/>
    </xf>
    <xf numFmtId="0" fontId="0" fillId="10" borderId="0" xfId="0" applyFill="1" applyAlignment="1">
      <alignment horizontal="center"/>
    </xf>
    <xf numFmtId="0" fontId="10" fillId="10" borderId="0" xfId="0" applyFont="1" applyFill="1" applyAlignment="1">
      <alignment horizontal="center"/>
    </xf>
    <xf numFmtId="0" fontId="10" fillId="9" borderId="0" xfId="0" applyFont="1" applyFill="1" applyAlignment="1">
      <alignment horizontal="center"/>
    </xf>
    <xf numFmtId="0" fontId="5" fillId="0" borderId="0" xfId="0" applyFont="1" applyAlignment="1">
      <alignment horizontal="right"/>
    </xf>
    <xf numFmtId="166" fontId="5" fillId="12" borderId="9" xfId="0" applyNumberFormat="1" applyFont="1" applyFill="1" applyBorder="1" applyAlignment="1">
      <alignment horizontal="center"/>
    </xf>
    <xf numFmtId="166" fontId="5" fillId="13" borderId="9" xfId="0" applyNumberFormat="1" applyFont="1" applyFill="1" applyBorder="1" applyAlignment="1">
      <alignment horizontal="center"/>
    </xf>
    <xf numFmtId="0" fontId="5" fillId="7" borderId="0" xfId="0" applyFont="1" applyFill="1" applyAlignment="1">
      <alignment horizontal="center" wrapText="1"/>
    </xf>
    <xf numFmtId="0" fontId="5" fillId="11" borderId="0" xfId="0" applyFont="1" applyFill="1" applyAlignment="1">
      <alignment horizontal="right"/>
    </xf>
    <xf numFmtId="0" fontId="0" fillId="11" borderId="0" xfId="0" applyFill="1" applyAlignment="1">
      <alignment horizontal="center"/>
    </xf>
    <xf numFmtId="0" fontId="0" fillId="11" borderId="8" xfId="0" applyFill="1" applyBorder="1" applyAlignment="1">
      <alignment horizontal="center"/>
    </xf>
    <xf numFmtId="0" fontId="0" fillId="11" borderId="9" xfId="0" applyFill="1" applyBorder="1" applyAlignment="1">
      <alignment horizontal="center"/>
    </xf>
    <xf numFmtId="166" fontId="5" fillId="11" borderId="9" xfId="0" applyNumberFormat="1" applyFont="1" applyFill="1" applyBorder="1" applyAlignment="1">
      <alignment horizontal="center"/>
    </xf>
    <xf numFmtId="1" fontId="5" fillId="12" borderId="0" xfId="0" applyNumberFormat="1" applyFont="1" applyFill="1" applyAlignment="1">
      <alignment horizontal="center"/>
    </xf>
    <xf numFmtId="1" fontId="5" fillId="13" borderId="0" xfId="0" applyNumberFormat="1" applyFont="1" applyFill="1" applyAlignment="1">
      <alignment horizontal="center"/>
    </xf>
    <xf numFmtId="0" fontId="5" fillId="17" borderId="7" xfId="0" applyFont="1" applyFill="1" applyBorder="1"/>
    <xf numFmtId="0" fontId="5" fillId="8" borderId="7" xfId="0" applyFont="1" applyFill="1" applyBorder="1" applyAlignment="1">
      <alignment horizontal="center"/>
    </xf>
    <xf numFmtId="0" fontId="5" fillId="8" borderId="7" xfId="0" applyFont="1" applyFill="1" applyBorder="1" applyAlignment="1">
      <alignment horizontal="center" wrapText="1"/>
    </xf>
    <xf numFmtId="0" fontId="0" fillId="12" borderId="7" xfId="0" applyFill="1" applyBorder="1" applyAlignment="1">
      <alignment horizontal="center"/>
    </xf>
    <xf numFmtId="1" fontId="5" fillId="12" borderId="7" xfId="0" applyNumberFormat="1" applyFont="1" applyFill="1" applyBorder="1" applyAlignment="1">
      <alignment horizontal="center"/>
    </xf>
    <xf numFmtId="1" fontId="5" fillId="13" borderId="7" xfId="0" applyNumberFormat="1" applyFont="1" applyFill="1" applyBorder="1" applyAlignment="1">
      <alignment horizontal="center"/>
    </xf>
    <xf numFmtId="0" fontId="5" fillId="11" borderId="7" xfId="0" applyFont="1" applyFill="1" applyBorder="1"/>
    <xf numFmtId="0" fontId="0" fillId="0" borderId="7" xfId="0" applyBorder="1"/>
    <xf numFmtId="0" fontId="5" fillId="9" borderId="0" xfId="0" applyFont="1" applyFill="1" applyAlignment="1">
      <alignment horizontal="center" wrapText="1"/>
    </xf>
    <xf numFmtId="0" fontId="5" fillId="10" borderId="0" xfId="0" applyFont="1" applyFill="1" applyAlignment="1">
      <alignment horizontal="center" wrapText="1"/>
    </xf>
    <xf numFmtId="0" fontId="0" fillId="7" borderId="0" xfId="0" applyFill="1"/>
    <xf numFmtId="0" fontId="5" fillId="7" borderId="0" xfId="0" applyFont="1" applyFill="1"/>
    <xf numFmtId="166" fontId="0" fillId="7" borderId="0" xfId="0" applyNumberFormat="1" applyFill="1" applyAlignment="1">
      <alignment horizontal="center"/>
    </xf>
    <xf numFmtId="166" fontId="0" fillId="11" borderId="8" xfId="0" applyNumberFormat="1" applyFill="1" applyBorder="1" applyAlignment="1">
      <alignment horizontal="center"/>
    </xf>
    <xf numFmtId="166" fontId="0" fillId="11" borderId="0" xfId="0" applyNumberFormat="1" applyFill="1" applyAlignment="1">
      <alignment horizontal="center"/>
    </xf>
    <xf numFmtId="0" fontId="0" fillId="11" borderId="8" xfId="0" applyFill="1" applyBorder="1"/>
    <xf numFmtId="0" fontId="0" fillId="11" borderId="9" xfId="0" applyFill="1" applyBorder="1"/>
    <xf numFmtId="0" fontId="0" fillId="11" borderId="16" xfId="0" applyFill="1" applyBorder="1"/>
    <xf numFmtId="0" fontId="0" fillId="11" borderId="6" xfId="0" applyFill="1" applyBorder="1"/>
    <xf numFmtId="0" fontId="5" fillId="8" borderId="8" xfId="0" applyFont="1" applyFill="1" applyBorder="1"/>
    <xf numFmtId="0" fontId="5" fillId="8" borderId="0" xfId="0" applyFont="1" applyFill="1"/>
    <xf numFmtId="166" fontId="0" fillId="8" borderId="0" xfId="0" applyNumberFormat="1" applyFill="1" applyAlignment="1">
      <alignment horizontal="center"/>
    </xf>
    <xf numFmtId="0" fontId="0" fillId="8" borderId="8" xfId="0" applyFill="1" applyBorder="1"/>
    <xf numFmtId="0" fontId="0" fillId="8" borderId="0" xfId="0" applyFill="1"/>
    <xf numFmtId="0" fontId="5" fillId="11" borderId="6" xfId="0" applyFont="1" applyFill="1" applyBorder="1" applyAlignment="1">
      <alignment horizontal="right"/>
    </xf>
    <xf numFmtId="0" fontId="0" fillId="8" borderId="7" xfId="0" applyFill="1" applyBorder="1"/>
    <xf numFmtId="0" fontId="5" fillId="20" borderId="0" xfId="0" applyFont="1" applyFill="1"/>
    <xf numFmtId="1" fontId="5" fillId="11" borderId="7" xfId="0" applyNumberFormat="1" applyFont="1" applyFill="1" applyBorder="1" applyAlignment="1">
      <alignment horizontal="center"/>
    </xf>
    <xf numFmtId="1" fontId="5" fillId="0" borderId="0" xfId="0" applyNumberFormat="1" applyFont="1" applyAlignment="1">
      <alignment horizontal="center"/>
    </xf>
    <xf numFmtId="0" fontId="5" fillId="14" borderId="0" xfId="0" applyFont="1" applyFill="1" applyAlignment="1">
      <alignment horizontal="right"/>
    </xf>
    <xf numFmtId="1" fontId="5" fillId="11" borderId="9" xfId="0" applyNumberFormat="1" applyFont="1" applyFill="1" applyBorder="1" applyAlignment="1">
      <alignment horizontal="center"/>
    </xf>
    <xf numFmtId="9" fontId="0" fillId="13" borderId="0" xfId="1" applyFont="1" applyFill="1" applyBorder="1" applyAlignment="1">
      <alignment horizontal="center"/>
    </xf>
    <xf numFmtId="0" fontId="5" fillId="14" borderId="0" xfId="0" applyFont="1" applyFill="1" applyAlignment="1">
      <alignment horizontal="center"/>
    </xf>
    <xf numFmtId="0" fontId="5" fillId="14" borderId="13" xfId="0" applyFont="1" applyFill="1" applyBorder="1" applyAlignment="1">
      <alignment horizontal="right"/>
    </xf>
    <xf numFmtId="1" fontId="5" fillId="14" borderId="14" xfId="0" applyNumberFormat="1" applyFont="1" applyFill="1" applyBorder="1" applyAlignment="1">
      <alignment horizontal="center"/>
    </xf>
    <xf numFmtId="0" fontId="5" fillId="14" borderId="9" xfId="0" applyFont="1" applyFill="1" applyBorder="1" applyAlignment="1">
      <alignment horizontal="center"/>
    </xf>
    <xf numFmtId="0" fontId="0" fillId="14" borderId="9" xfId="0" applyFill="1" applyBorder="1" applyAlignment="1">
      <alignment horizontal="center"/>
    </xf>
    <xf numFmtId="0" fontId="5" fillId="14" borderId="6" xfId="0" applyFont="1" applyFill="1" applyBorder="1" applyAlignment="1">
      <alignment horizontal="right"/>
    </xf>
    <xf numFmtId="166" fontId="5" fillId="11" borderId="6" xfId="0" applyNumberFormat="1" applyFont="1" applyFill="1" applyBorder="1" applyAlignment="1">
      <alignment horizontal="center"/>
    </xf>
    <xf numFmtId="166" fontId="5" fillId="11" borderId="18" xfId="0" applyNumberFormat="1" applyFont="1" applyFill="1" applyBorder="1" applyAlignment="1">
      <alignment horizontal="center"/>
    </xf>
    <xf numFmtId="166" fontId="5" fillId="11" borderId="17" xfId="0" applyNumberFormat="1" applyFont="1" applyFill="1" applyBorder="1" applyAlignment="1">
      <alignment horizontal="center"/>
    </xf>
    <xf numFmtId="0" fontId="0" fillId="11" borderId="16" xfId="0" applyFill="1" applyBorder="1" applyAlignment="1">
      <alignment horizontal="center"/>
    </xf>
    <xf numFmtId="0" fontId="0" fillId="11" borderId="6" xfId="0" applyFill="1" applyBorder="1" applyAlignment="1">
      <alignment horizontal="center"/>
    </xf>
    <xf numFmtId="0" fontId="0" fillId="0" borderId="19" xfId="0" applyBorder="1"/>
    <xf numFmtId="0" fontId="0" fillId="0" borderId="20" xfId="0" applyBorder="1"/>
    <xf numFmtId="0" fontId="0" fillId="0" borderId="20" xfId="0" applyBorder="1" applyAlignment="1">
      <alignment horizontal="center"/>
    </xf>
    <xf numFmtId="0" fontId="0" fillId="0" borderId="21" xfId="0" applyBorder="1" applyAlignment="1">
      <alignment horizontal="center"/>
    </xf>
    <xf numFmtId="0" fontId="0" fillId="0" borderId="22" xfId="0" applyBorder="1"/>
    <xf numFmtId="1" fontId="0" fillId="0" borderId="23" xfId="0" applyNumberFormat="1" applyBorder="1" applyAlignment="1">
      <alignment horizontal="center"/>
    </xf>
    <xf numFmtId="9" fontId="0" fillId="0" borderId="23" xfId="0" applyNumberFormat="1" applyBorder="1" applyAlignment="1">
      <alignment horizontal="center"/>
    </xf>
    <xf numFmtId="9" fontId="5" fillId="14" borderId="0" xfId="1" applyFont="1" applyFill="1" applyAlignment="1">
      <alignment horizontal="center"/>
    </xf>
    <xf numFmtId="0" fontId="5" fillId="0" borderId="23" xfId="0" applyFont="1" applyBorder="1" applyAlignment="1">
      <alignment horizontal="center" wrapText="1"/>
    </xf>
    <xf numFmtId="0" fontId="5" fillId="0" borderId="22" xfId="0" applyFont="1" applyBorder="1"/>
    <xf numFmtId="0" fontId="5" fillId="0" borderId="24" xfId="0" applyFont="1" applyBorder="1"/>
    <xf numFmtId="0" fontId="5" fillId="0" borderId="0" xfId="0" applyFont="1" applyAlignment="1">
      <alignment horizontal="center" wrapText="1"/>
    </xf>
    <xf numFmtId="9" fontId="0" fillId="0" borderId="25" xfId="0" applyNumberFormat="1" applyBorder="1"/>
    <xf numFmtId="0" fontId="8" fillId="0" borderId="0" xfId="0" applyFont="1" applyAlignment="1">
      <alignment horizontal="left"/>
    </xf>
    <xf numFmtId="1" fontId="5" fillId="0" borderId="9" xfId="0" applyNumberFormat="1" applyFont="1" applyBorder="1" applyAlignment="1">
      <alignment horizontal="center"/>
    </xf>
    <xf numFmtId="0" fontId="0" fillId="0" borderId="9" xfId="0" applyBorder="1" applyAlignment="1">
      <alignment horizontal="center"/>
    </xf>
    <xf numFmtId="0" fontId="5" fillId="0" borderId="9" xfId="0" applyFont="1" applyBorder="1" applyAlignment="1">
      <alignment horizontal="center"/>
    </xf>
    <xf numFmtId="0" fontId="5" fillId="0" borderId="6" xfId="0" applyFont="1" applyBorder="1" applyAlignment="1">
      <alignment horizontal="right"/>
    </xf>
    <xf numFmtId="1" fontId="5" fillId="0" borderId="17" xfId="0" applyNumberFormat="1" applyFont="1" applyBorder="1" applyAlignment="1">
      <alignment horizontal="center"/>
    </xf>
    <xf numFmtId="1" fontId="0" fillId="0" borderId="0" xfId="0" applyNumberFormat="1" applyAlignment="1">
      <alignment horizontal="center"/>
    </xf>
    <xf numFmtId="1" fontId="5" fillId="0" borderId="6" xfId="0" applyNumberFormat="1" applyFont="1" applyBorder="1" applyAlignment="1">
      <alignment horizontal="center"/>
    </xf>
    <xf numFmtId="0" fontId="5" fillId="20" borderId="0" xfId="0" applyFont="1" applyFill="1" applyAlignment="1">
      <alignment horizontal="center"/>
    </xf>
    <xf numFmtId="0" fontId="4" fillId="14" borderId="0" xfId="0" applyFont="1" applyFill="1"/>
    <xf numFmtId="0" fontId="12" fillId="14" borderId="0" xfId="0" applyFont="1" applyFill="1"/>
    <xf numFmtId="0" fontId="8" fillId="14" borderId="0" xfId="0" applyFont="1" applyFill="1"/>
    <xf numFmtId="0" fontId="1" fillId="21" borderId="0" xfId="0" applyFont="1" applyFill="1"/>
    <xf numFmtId="0" fontId="0" fillId="21" borderId="1" xfId="0" applyFill="1" applyBorder="1"/>
    <xf numFmtId="0" fontId="0" fillId="21" borderId="0" xfId="0" applyFill="1"/>
    <xf numFmtId="0" fontId="0" fillId="21" borderId="1" xfId="0" applyFill="1" applyBorder="1" applyAlignment="1">
      <alignment horizontal="center"/>
    </xf>
    <xf numFmtId="0" fontId="0" fillId="21" borderId="0" xfId="0" applyFill="1" applyAlignment="1">
      <alignment horizontal="center"/>
    </xf>
    <xf numFmtId="9" fontId="0" fillId="12" borderId="0" xfId="1" applyFont="1" applyFill="1" applyBorder="1" applyAlignment="1">
      <alignment horizontal="center"/>
    </xf>
    <xf numFmtId="0" fontId="5" fillId="21" borderId="0" xfId="0" applyFont="1" applyFill="1" applyAlignment="1">
      <alignment horizontal="center"/>
    </xf>
    <xf numFmtId="0" fontId="5" fillId="21" borderId="0" xfId="0" applyFont="1" applyFill="1"/>
    <xf numFmtId="164" fontId="0" fillId="14" borderId="0" xfId="0" applyNumberFormat="1" applyFill="1"/>
    <xf numFmtId="14" fontId="0" fillId="14" borderId="0" xfId="0" applyNumberFormat="1" applyFill="1" applyAlignment="1">
      <alignment horizontal="center" vertical="center"/>
    </xf>
    <xf numFmtId="1" fontId="5" fillId="14" borderId="0" xfId="0" applyNumberFormat="1" applyFont="1" applyFill="1" applyAlignment="1">
      <alignment horizontal="center"/>
    </xf>
    <xf numFmtId="9" fontId="5" fillId="0" borderId="0" xfId="1" applyFont="1" applyFill="1" applyAlignment="1">
      <alignment horizontal="center"/>
    </xf>
    <xf numFmtId="166" fontId="0" fillId="6" borderId="9" xfId="0" applyNumberFormat="1" applyFill="1" applyBorder="1" applyAlignment="1">
      <alignment horizontal="center"/>
    </xf>
    <xf numFmtId="1" fontId="0" fillId="6" borderId="9" xfId="0" applyNumberFormat="1" applyFill="1" applyBorder="1" applyAlignment="1">
      <alignment horizontal="center"/>
    </xf>
    <xf numFmtId="0" fontId="0" fillId="12" borderId="1" xfId="0" applyFill="1" applyBorder="1" applyAlignment="1">
      <alignment horizontal="center"/>
    </xf>
    <xf numFmtId="1" fontId="5" fillId="14" borderId="6" xfId="0" applyNumberFormat="1" applyFont="1" applyFill="1" applyBorder="1" applyAlignment="1">
      <alignment horizontal="center"/>
    </xf>
    <xf numFmtId="0" fontId="5" fillId="7" borderId="26" xfId="0" applyFont="1" applyFill="1" applyBorder="1" applyAlignment="1">
      <alignment horizontal="right"/>
    </xf>
    <xf numFmtId="1" fontId="5" fillId="7" borderId="27" xfId="0" applyNumberFormat="1" applyFont="1" applyFill="1" applyBorder="1" applyAlignment="1">
      <alignment horizontal="center"/>
    </xf>
    <xf numFmtId="1" fontId="5" fillId="7" borderId="28" xfId="0" applyNumberFormat="1" applyFont="1" applyFill="1" applyBorder="1" applyAlignment="1">
      <alignment horizontal="center"/>
    </xf>
    <xf numFmtId="0" fontId="5" fillId="0" borderId="13" xfId="0" applyFont="1" applyBorder="1" applyAlignment="1">
      <alignment horizontal="right"/>
    </xf>
    <xf numFmtId="0" fontId="5" fillId="0" borderId="16" xfId="0" applyFont="1" applyBorder="1" applyAlignment="1">
      <alignment horizontal="right"/>
    </xf>
    <xf numFmtId="1" fontId="5" fillId="0" borderId="14" xfId="0" applyNumberFormat="1" applyFont="1" applyBorder="1"/>
    <xf numFmtId="1" fontId="5" fillId="0" borderId="15" xfId="0" applyNumberFormat="1" applyFont="1" applyBorder="1"/>
    <xf numFmtId="1" fontId="5" fillId="0" borderId="6" xfId="0" applyNumberFormat="1" applyFont="1" applyBorder="1"/>
    <xf numFmtId="1" fontId="5" fillId="0" borderId="17" xfId="0" applyNumberFormat="1" applyFont="1" applyBorder="1"/>
    <xf numFmtId="0" fontId="14" fillId="8" borderId="0" xfId="0" applyFont="1" applyFill="1" applyAlignment="1">
      <alignment horizontal="right"/>
    </xf>
    <xf numFmtId="0" fontId="14" fillId="6" borderId="0" xfId="0" applyFont="1" applyFill="1" applyAlignment="1">
      <alignment horizontal="right"/>
    </xf>
    <xf numFmtId="0" fontId="14" fillId="20" borderId="0" xfId="0" applyFont="1" applyFill="1"/>
    <xf numFmtId="0" fontId="14" fillId="13" borderId="0" xfId="0" applyFont="1" applyFill="1" applyAlignment="1">
      <alignment horizontal="right"/>
    </xf>
    <xf numFmtId="0" fontId="14" fillId="12" borderId="0" xfId="0" applyFont="1" applyFill="1" applyAlignment="1">
      <alignment horizontal="center"/>
    </xf>
    <xf numFmtId="0" fontId="0" fillId="6" borderId="0" xfId="0" applyFill="1"/>
    <xf numFmtId="0" fontId="14" fillId="0" borderId="0" xfId="0" applyFont="1" applyAlignment="1">
      <alignment horizontal="right"/>
    </xf>
    <xf numFmtId="0" fontId="14" fillId="0" borderId="0" xfId="0" applyFont="1" applyAlignment="1">
      <alignment horizontal="center"/>
    </xf>
    <xf numFmtId="9" fontId="5" fillId="0" borderId="0" xfId="1" applyFont="1" applyAlignment="1">
      <alignment horizontal="center"/>
    </xf>
    <xf numFmtId="1" fontId="0" fillId="0" borderId="0" xfId="0" applyNumberFormat="1"/>
    <xf numFmtId="2" fontId="0" fillId="0" borderId="0" xfId="0" applyNumberFormat="1"/>
    <xf numFmtId="166" fontId="0" fillId="0" borderId="0" xfId="0" applyNumberFormat="1"/>
    <xf numFmtId="1" fontId="0" fillId="14" borderId="0" xfId="0" applyNumberFormat="1" applyFill="1" applyAlignment="1">
      <alignment horizontal="center"/>
    </xf>
    <xf numFmtId="1" fontId="0" fillId="12" borderId="0" xfId="0" applyNumberFormat="1" applyFill="1" applyAlignment="1">
      <alignment horizontal="center"/>
    </xf>
    <xf numFmtId="0" fontId="3" fillId="22" borderId="27" xfId="0" applyFont="1" applyFill="1" applyBorder="1" applyAlignment="1">
      <alignment horizontal="center" vertical="center"/>
    </xf>
    <xf numFmtId="0" fontId="5" fillId="0" borderId="27" xfId="0" applyFont="1" applyBorder="1"/>
    <xf numFmtId="17" fontId="0" fillId="14" borderId="0" xfId="0" applyNumberFormat="1" applyFill="1"/>
    <xf numFmtId="0" fontId="0" fillId="0" borderId="27" xfId="0" applyBorder="1"/>
    <xf numFmtId="0" fontId="0" fillId="0" borderId="28" xfId="0" applyBorder="1"/>
    <xf numFmtId="0" fontId="0" fillId="0" borderId="26" xfId="0" applyBorder="1"/>
    <xf numFmtId="0" fontId="5" fillId="0" borderId="27" xfId="0" applyFont="1" applyBorder="1" applyAlignment="1">
      <alignment horizontal="center"/>
    </xf>
    <xf numFmtId="0" fontId="5" fillId="0" borderId="28" xfId="0" applyFont="1" applyBorder="1" applyAlignment="1">
      <alignment horizontal="center"/>
    </xf>
    <xf numFmtId="0" fontId="16" fillId="0" borderId="26" xfId="0" applyFont="1" applyBorder="1"/>
    <xf numFmtId="0" fontId="0" fillId="0" borderId="28" xfId="0" applyBorder="1" applyAlignment="1">
      <alignment wrapText="1"/>
    </xf>
    <xf numFmtId="0" fontId="0" fillId="0" borderId="17" xfId="0" applyBorder="1" applyAlignment="1">
      <alignment wrapText="1"/>
    </xf>
    <xf numFmtId="0" fontId="10" fillId="0" borderId="26" xfId="0" applyFont="1" applyBorder="1" applyAlignment="1">
      <alignment vertical="center"/>
    </xf>
    <xf numFmtId="9" fontId="0" fillId="0" borderId="0" xfId="1" applyFont="1"/>
    <xf numFmtId="0" fontId="17" fillId="0" borderId="0" xfId="0" applyFont="1" applyAlignment="1">
      <alignment horizontal="left" vertical="center" readingOrder="1"/>
    </xf>
    <xf numFmtId="0" fontId="18" fillId="0" borderId="0" xfId="0" applyFont="1"/>
    <xf numFmtId="0" fontId="19" fillId="0" borderId="0" xfId="0" applyFont="1" applyAlignment="1">
      <alignment horizontal="left" vertical="center" readingOrder="1"/>
    </xf>
    <xf numFmtId="0" fontId="5" fillId="0" borderId="27" xfId="0" applyFont="1" applyBorder="1" applyAlignment="1">
      <alignment horizontal="center" wrapText="1"/>
    </xf>
    <xf numFmtId="0" fontId="0" fillId="0" borderId="27" xfId="0" applyBorder="1" applyAlignment="1">
      <alignment horizontal="center"/>
    </xf>
    <xf numFmtId="3" fontId="0" fillId="0" borderId="27" xfId="0" applyNumberFormat="1" applyBorder="1"/>
    <xf numFmtId="0" fontId="0" fillId="13" borderId="27" xfId="0" applyFill="1" applyBorder="1"/>
    <xf numFmtId="0" fontId="0" fillId="20" borderId="27" xfId="0" applyFill="1" applyBorder="1"/>
    <xf numFmtId="1" fontId="0" fillId="13" borderId="0" xfId="0" applyNumberFormat="1" applyFill="1" applyAlignment="1">
      <alignment horizontal="center"/>
    </xf>
    <xf numFmtId="1" fontId="0" fillId="0" borderId="27" xfId="0" applyNumberFormat="1" applyBorder="1" applyAlignment="1">
      <alignment horizontal="center"/>
    </xf>
    <xf numFmtId="0" fontId="14" fillId="0" borderId="30" xfId="0" applyFont="1" applyBorder="1" applyAlignment="1">
      <alignment horizontal="center" vertical="center" wrapText="1"/>
    </xf>
    <xf numFmtId="0" fontId="0" fillId="0" borderId="14" xfId="0" applyBorder="1"/>
    <xf numFmtId="0" fontId="0" fillId="0" borderId="14" xfId="0" applyBorder="1" applyAlignment="1">
      <alignment horizontal="center"/>
    </xf>
    <xf numFmtId="0" fontId="5" fillId="0" borderId="30" xfId="0" applyFont="1" applyBorder="1"/>
    <xf numFmtId="0" fontId="0" fillId="0" borderId="30" xfId="0" applyBorder="1"/>
    <xf numFmtId="1" fontId="0" fillId="11" borderId="27" xfId="0" applyNumberFormat="1" applyFill="1" applyBorder="1" applyAlignment="1">
      <alignment horizontal="center"/>
    </xf>
    <xf numFmtId="0" fontId="5" fillId="20" borderId="27" xfId="0" applyFont="1" applyFill="1" applyBorder="1"/>
    <xf numFmtId="0" fontId="0" fillId="0" borderId="31" xfId="0" applyBorder="1" applyAlignment="1">
      <alignment horizontal="center"/>
    </xf>
    <xf numFmtId="0" fontId="5" fillId="12" borderId="8" xfId="0" applyFont="1" applyFill="1" applyBorder="1" applyAlignment="1">
      <alignment horizontal="center"/>
    </xf>
    <xf numFmtId="0" fontId="5" fillId="12" borderId="9" xfId="0" applyFont="1" applyFill="1" applyBorder="1" applyAlignment="1">
      <alignment horizontal="center"/>
    </xf>
    <xf numFmtId="1" fontId="0" fillId="12" borderId="0" xfId="0" applyNumberFormat="1" applyFill="1"/>
    <xf numFmtId="166" fontId="5" fillId="0" borderId="0" xfId="0" applyNumberFormat="1" applyFont="1"/>
    <xf numFmtId="0" fontId="5" fillId="12" borderId="7" xfId="0" applyFont="1" applyFill="1" applyBorder="1" applyAlignment="1">
      <alignment horizontal="center"/>
    </xf>
    <xf numFmtId="0" fontId="0" fillId="20" borderId="0" xfId="0" applyFill="1" applyAlignment="1">
      <alignment horizontal="center"/>
    </xf>
    <xf numFmtId="0" fontId="0" fillId="20" borderId="0" xfId="0" applyFill="1" applyAlignment="1">
      <alignment horizontal="left"/>
    </xf>
    <xf numFmtId="9" fontId="0" fillId="20" borderId="0" xfId="1" applyFont="1" applyFill="1" applyBorder="1" applyAlignment="1">
      <alignment horizontal="center"/>
    </xf>
    <xf numFmtId="0" fontId="0" fillId="20" borderId="8" xfId="0" applyFill="1" applyBorder="1" applyAlignment="1">
      <alignment horizontal="center"/>
    </xf>
    <xf numFmtId="0" fontId="0" fillId="20" borderId="9" xfId="0" applyFill="1" applyBorder="1" applyAlignment="1">
      <alignment horizontal="center"/>
    </xf>
    <xf numFmtId="0" fontId="0" fillId="20" borderId="0" xfId="0" applyFill="1" applyAlignment="1">
      <alignment horizontal="center" wrapText="1"/>
    </xf>
    <xf numFmtId="166" fontId="5" fillId="20" borderId="9" xfId="0" applyNumberFormat="1" applyFont="1" applyFill="1" applyBorder="1" applyAlignment="1">
      <alignment horizontal="center"/>
    </xf>
    <xf numFmtId="1" fontId="5" fillId="20" borderId="7" xfId="0" applyNumberFormat="1" applyFont="1" applyFill="1" applyBorder="1" applyAlignment="1">
      <alignment horizontal="center"/>
    </xf>
    <xf numFmtId="1" fontId="5" fillId="20" borderId="0" xfId="0" applyNumberFormat="1" applyFont="1" applyFill="1" applyAlignment="1">
      <alignment horizontal="center"/>
    </xf>
    <xf numFmtId="1" fontId="0" fillId="20" borderId="0" xfId="0" applyNumberFormat="1" applyFill="1" applyAlignment="1">
      <alignment horizontal="center"/>
    </xf>
    <xf numFmtId="9" fontId="0" fillId="20" borderId="0" xfId="1" applyFont="1" applyFill="1" applyAlignment="1">
      <alignment horizontal="center"/>
    </xf>
    <xf numFmtId="0" fontId="0" fillId="20" borderId="10" xfId="0" applyFill="1" applyBorder="1"/>
    <xf numFmtId="0" fontId="15" fillId="22" borderId="0" xfId="0" applyFont="1" applyFill="1"/>
    <xf numFmtId="0" fontId="3" fillId="22" borderId="6" xfId="0" applyFont="1" applyFill="1" applyBorder="1" applyAlignment="1">
      <alignment horizontal="center" vertical="center"/>
    </xf>
    <xf numFmtId="0" fontId="3" fillId="22" borderId="6" xfId="0" applyFont="1" applyFill="1" applyBorder="1" applyAlignment="1">
      <alignment horizontal="center" vertical="center" wrapText="1"/>
    </xf>
    <xf numFmtId="0" fontId="5" fillId="23" borderId="27" xfId="0" applyFont="1" applyFill="1" applyBorder="1"/>
    <xf numFmtId="1" fontId="5" fillId="23" borderId="27" xfId="0" applyNumberFormat="1" applyFont="1" applyFill="1" applyBorder="1" applyAlignment="1">
      <alignment horizontal="center"/>
    </xf>
    <xf numFmtId="0" fontId="5" fillId="23" borderId="27" xfId="0" applyFont="1" applyFill="1" applyBorder="1" applyAlignment="1">
      <alignment horizontal="center"/>
    </xf>
    <xf numFmtId="0" fontId="5" fillId="6" borderId="0" xfId="0" applyFont="1" applyFill="1" applyAlignment="1">
      <alignment horizontal="center" wrapText="1"/>
    </xf>
    <xf numFmtId="0" fontId="0" fillId="12" borderId="10" xfId="0" applyFill="1" applyBorder="1" applyAlignment="1">
      <alignment horizontal="center"/>
    </xf>
    <xf numFmtId="0" fontId="0" fillId="12" borderId="10" xfId="0" applyFill="1" applyBorder="1" applyAlignment="1">
      <alignment horizontal="left"/>
    </xf>
    <xf numFmtId="9" fontId="0" fillId="12" borderId="10" xfId="1" applyFont="1" applyFill="1" applyBorder="1" applyAlignment="1">
      <alignment horizontal="center"/>
    </xf>
    <xf numFmtId="0" fontId="5" fillId="12" borderId="10" xfId="0" applyFont="1" applyFill="1" applyBorder="1" applyAlignment="1">
      <alignment horizontal="center"/>
    </xf>
    <xf numFmtId="0" fontId="0" fillId="12" borderId="11" xfId="0" applyFill="1" applyBorder="1" applyAlignment="1">
      <alignment horizontal="center"/>
    </xf>
    <xf numFmtId="0" fontId="0" fillId="12" borderId="12" xfId="0" applyFill="1" applyBorder="1" applyAlignment="1">
      <alignment horizontal="center"/>
    </xf>
    <xf numFmtId="0" fontId="0" fillId="12" borderId="10" xfId="0" applyFill="1" applyBorder="1"/>
    <xf numFmtId="0" fontId="0" fillId="12" borderId="10" xfId="0" applyFill="1" applyBorder="1" applyAlignment="1">
      <alignment horizontal="center" wrapText="1"/>
    </xf>
    <xf numFmtId="166" fontId="5" fillId="12" borderId="12" xfId="0" applyNumberFormat="1" applyFont="1" applyFill="1" applyBorder="1" applyAlignment="1">
      <alignment horizontal="center"/>
    </xf>
    <xf numFmtId="1" fontId="5" fillId="12" borderId="29" xfId="0" applyNumberFormat="1" applyFont="1" applyFill="1" applyBorder="1" applyAlignment="1">
      <alignment horizontal="center"/>
    </xf>
    <xf numFmtId="1" fontId="5" fillId="12" borderId="10" xfId="0" applyNumberFormat="1" applyFont="1" applyFill="1" applyBorder="1" applyAlignment="1">
      <alignment horizontal="center"/>
    </xf>
    <xf numFmtId="1" fontId="0" fillId="12" borderId="10" xfId="0" applyNumberFormat="1" applyFill="1" applyBorder="1" applyAlignment="1">
      <alignment horizontal="center"/>
    </xf>
    <xf numFmtId="0" fontId="0" fillId="13" borderId="1" xfId="0" applyFill="1" applyBorder="1" applyAlignment="1">
      <alignment horizontal="center"/>
    </xf>
    <xf numFmtId="0" fontId="0" fillId="20" borderId="1" xfId="0" applyFill="1" applyBorder="1" applyAlignment="1">
      <alignment horizontal="center"/>
    </xf>
    <xf numFmtId="0" fontId="5" fillId="11" borderId="0" xfId="0" applyFont="1" applyFill="1" applyAlignment="1">
      <alignment horizontal="center" wrapText="1"/>
    </xf>
    <xf numFmtId="49" fontId="0" fillId="0" borderId="0" xfId="0" applyNumberFormat="1" applyAlignment="1">
      <alignment horizontal="center"/>
    </xf>
    <xf numFmtId="0" fontId="20" fillId="24" borderId="0" xfId="0" applyFont="1" applyFill="1" applyAlignment="1">
      <alignment horizontal="left"/>
    </xf>
    <xf numFmtId="0" fontId="0" fillId="24" borderId="0" xfId="0" applyFill="1"/>
    <xf numFmtId="0" fontId="20" fillId="25" borderId="0" xfId="0" applyFont="1" applyFill="1" applyAlignment="1">
      <alignment horizontal="left"/>
    </xf>
    <xf numFmtId="0" fontId="0" fillId="25" borderId="0" xfId="0" applyFill="1"/>
    <xf numFmtId="0" fontId="5" fillId="0" borderId="0" xfId="0" applyFont="1" applyAlignment="1">
      <alignment horizontal="center"/>
    </xf>
    <xf numFmtId="0" fontId="5" fillId="6" borderId="8" xfId="0" applyFont="1" applyFill="1" applyBorder="1" applyAlignment="1">
      <alignment horizontal="center"/>
    </xf>
    <xf numFmtId="0" fontId="5" fillId="6" borderId="0" xfId="0" applyFont="1" applyFill="1" applyAlignment="1">
      <alignment horizontal="center"/>
    </xf>
    <xf numFmtId="0" fontId="5" fillId="6" borderId="9" xfId="0" applyFont="1" applyFill="1" applyBorder="1" applyAlignment="1">
      <alignment horizontal="center"/>
    </xf>
    <xf numFmtId="0" fontId="5" fillId="7" borderId="0" xfId="0" applyFont="1" applyFill="1" applyAlignment="1">
      <alignment horizontal="center"/>
    </xf>
    <xf numFmtId="0" fontId="5" fillId="8" borderId="8" xfId="0" applyFont="1" applyFill="1" applyBorder="1" applyAlignment="1">
      <alignment horizontal="center"/>
    </xf>
    <xf numFmtId="0" fontId="5" fillId="8" borderId="0" xfId="0" applyFont="1" applyFill="1" applyAlignment="1">
      <alignment horizontal="center"/>
    </xf>
    <xf numFmtId="0" fontId="5" fillId="8" borderId="9" xfId="0" applyFont="1" applyFill="1" applyBorder="1" applyAlignment="1">
      <alignment horizontal="center"/>
    </xf>
    <xf numFmtId="0" fontId="5" fillId="9" borderId="0" xfId="0" applyFont="1" applyFill="1" applyAlignment="1">
      <alignment horizontal="center"/>
    </xf>
    <xf numFmtId="0" fontId="5" fillId="10" borderId="8" xfId="0" applyFont="1" applyFill="1" applyBorder="1" applyAlignment="1">
      <alignment horizontal="center"/>
    </xf>
    <xf numFmtId="0" fontId="5" fillId="10" borderId="0" xfId="0" applyFont="1" applyFill="1" applyAlignment="1">
      <alignment horizontal="center"/>
    </xf>
    <xf numFmtId="0" fontId="5" fillId="10" borderId="9" xfId="0" applyFont="1" applyFill="1" applyBorder="1" applyAlignment="1">
      <alignment horizontal="center"/>
    </xf>
    <xf numFmtId="0" fontId="0" fillId="0" borderId="27" xfId="0" applyBorder="1" applyAlignment="1">
      <alignment horizontal="center" vertical="center"/>
    </xf>
    <xf numFmtId="0" fontId="0" fillId="0" borderId="0" xfId="0" applyAlignment="1">
      <alignment horizontal="center" vertical="center"/>
    </xf>
    <xf numFmtId="0" fontId="5" fillId="0" borderId="0" xfId="0" applyFont="1" applyAlignment="1">
      <alignment horizontal="center"/>
    </xf>
    <xf numFmtId="0" fontId="5" fillId="0" borderId="0" xfId="0" applyFont="1" applyAlignment="1">
      <alignment horizontal="center"/>
    </xf>
    <xf numFmtId="0" fontId="5" fillId="0" borderId="0" xfId="0" applyFont="1" applyAlignment="1">
      <alignment horizontal="center"/>
    </xf>
    <xf numFmtId="2" fontId="0" fillId="12" borderId="0" xfId="0" applyNumberFormat="1" applyFill="1"/>
    <xf numFmtId="9" fontId="0" fillId="12" borderId="0" xfId="0" applyNumberFormat="1" applyFill="1"/>
    <xf numFmtId="0" fontId="5" fillId="0" borderId="0" xfId="0" applyFont="1" applyAlignment="1">
      <alignment horizontal="right" vertical="center"/>
    </xf>
    <xf numFmtId="9" fontId="0" fillId="0" borderId="0" xfId="0" applyNumberFormat="1" applyAlignment="1"/>
    <xf numFmtId="0" fontId="0" fillId="26" borderId="0" xfId="0" applyFill="1"/>
    <xf numFmtId="0" fontId="8" fillId="26" borderId="0" xfId="0" applyFont="1" applyFill="1" applyAlignment="1">
      <alignment horizontal="left"/>
    </xf>
    <xf numFmtId="0" fontId="0" fillId="0" borderId="0" xfId="0" applyFont="1" applyAlignment="1">
      <alignment wrapText="1"/>
    </xf>
    <xf numFmtId="0" fontId="21" fillId="0" borderId="0" xfId="0" applyFont="1"/>
    <xf numFmtId="0" fontId="5" fillId="15" borderId="5" xfId="0" applyFont="1" applyFill="1" applyBorder="1" applyAlignment="1">
      <alignment horizontal="center"/>
    </xf>
    <xf numFmtId="0" fontId="3" fillId="3" borderId="5" xfId="0" applyFont="1" applyFill="1" applyBorder="1" applyAlignment="1">
      <alignment horizontal="center"/>
    </xf>
    <xf numFmtId="0" fontId="3" fillId="4" borderId="5" xfId="0" applyFont="1" applyFill="1" applyBorder="1" applyAlignment="1">
      <alignment horizontal="center"/>
    </xf>
    <xf numFmtId="0" fontId="3" fillId="5" borderId="5" xfId="0" applyFont="1" applyFill="1" applyBorder="1" applyAlignment="1">
      <alignment horizontal="center"/>
    </xf>
    <xf numFmtId="0" fontId="6" fillId="2" borderId="2" xfId="0" applyFont="1" applyFill="1" applyBorder="1" applyAlignment="1">
      <alignment horizontal="center" wrapText="1"/>
    </xf>
    <xf numFmtId="0" fontId="6" fillId="2" borderId="3" xfId="0" applyFont="1" applyFill="1" applyBorder="1" applyAlignment="1">
      <alignment horizontal="center" wrapText="1"/>
    </xf>
    <xf numFmtId="0" fontId="6" fillId="2" borderId="4" xfId="0" applyFont="1" applyFill="1" applyBorder="1" applyAlignment="1">
      <alignment horizontal="center" wrapText="1"/>
    </xf>
    <xf numFmtId="0" fontId="5" fillId="13" borderId="27" xfId="0" applyFont="1" applyFill="1" applyBorder="1" applyAlignment="1">
      <alignment horizontal="left"/>
    </xf>
    <xf numFmtId="0" fontId="5" fillId="20" borderId="27" xfId="0" applyFont="1" applyFill="1" applyBorder="1" applyAlignment="1">
      <alignment horizontal="left"/>
    </xf>
    <xf numFmtId="0" fontId="5" fillId="0" borderId="0" xfId="0" applyFont="1" applyAlignment="1">
      <alignment horizontal="center"/>
    </xf>
    <xf numFmtId="0" fontId="3" fillId="22" borderId="0" xfId="0" applyFont="1" applyFill="1" applyAlignment="1">
      <alignment horizontal="center"/>
    </xf>
    <xf numFmtId="0" fontId="3" fillId="22" borderId="0" xfId="0" applyFont="1" applyFill="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10" fillId="0" borderId="13" xfId="0" applyFont="1" applyBorder="1" applyAlignment="1">
      <alignment horizontal="center" vertical="center"/>
    </xf>
    <xf numFmtId="0" fontId="10" fillId="0" borderId="8" xfId="0" applyFont="1" applyBorder="1" applyAlignment="1">
      <alignment horizontal="center" vertical="center"/>
    </xf>
    <xf numFmtId="0" fontId="10" fillId="0" borderId="16" xfId="0" applyFont="1" applyBorder="1" applyAlignment="1">
      <alignment horizontal="center" vertical="center"/>
    </xf>
    <xf numFmtId="0" fontId="0" fillId="0" borderId="14" xfId="0" applyBorder="1" applyAlignment="1">
      <alignment horizontal="center" vertical="center"/>
    </xf>
    <xf numFmtId="0" fontId="0" fillId="0" borderId="0" xfId="0" applyAlignment="1">
      <alignment horizontal="center" vertical="center"/>
    </xf>
    <xf numFmtId="0" fontId="0" fillId="0" borderId="6" xfId="0" applyBorder="1" applyAlignment="1">
      <alignment horizontal="center" vertical="center"/>
    </xf>
    <xf numFmtId="0" fontId="0" fillId="0" borderId="14" xfId="0" applyBorder="1" applyAlignment="1">
      <alignment horizontal="center" vertical="center" wrapText="1"/>
    </xf>
    <xf numFmtId="0" fontId="0" fillId="0" borderId="0" xfId="0" applyAlignment="1">
      <alignment horizontal="center" vertical="center" wrapText="1"/>
    </xf>
    <xf numFmtId="0" fontId="0" fillId="0" borderId="6" xfId="0" applyBorder="1" applyAlignment="1">
      <alignment horizontal="center" vertical="center" wrapText="1"/>
    </xf>
    <xf numFmtId="0" fontId="5" fillId="6" borderId="8" xfId="0" applyFont="1" applyFill="1" applyBorder="1" applyAlignment="1">
      <alignment horizontal="center"/>
    </xf>
    <xf numFmtId="0" fontId="5" fillId="6" borderId="0" xfId="0" applyFont="1" applyFill="1" applyAlignment="1">
      <alignment horizontal="center"/>
    </xf>
    <xf numFmtId="0" fontId="5" fillId="6" borderId="9" xfId="0" applyFont="1" applyFill="1" applyBorder="1" applyAlignment="1">
      <alignment horizontal="center"/>
    </xf>
    <xf numFmtId="0" fontId="5" fillId="7" borderId="0" xfId="0" applyFont="1" applyFill="1" applyAlignment="1">
      <alignment horizontal="center"/>
    </xf>
    <xf numFmtId="0" fontId="5" fillId="8" borderId="8" xfId="0" applyFont="1" applyFill="1" applyBorder="1" applyAlignment="1">
      <alignment horizontal="center"/>
    </xf>
    <xf numFmtId="0" fontId="5" fillId="8" borderId="0" xfId="0" applyFont="1" applyFill="1" applyAlignment="1">
      <alignment horizontal="center"/>
    </xf>
    <xf numFmtId="0" fontId="5" fillId="8" borderId="9" xfId="0" applyFont="1" applyFill="1" applyBorder="1" applyAlignment="1">
      <alignment horizontal="center"/>
    </xf>
    <xf numFmtId="0" fontId="5" fillId="9" borderId="0" xfId="0" applyFont="1" applyFill="1" applyAlignment="1">
      <alignment horizontal="center"/>
    </xf>
    <xf numFmtId="0" fontId="5" fillId="10" borderId="8" xfId="0" applyFont="1" applyFill="1" applyBorder="1" applyAlignment="1">
      <alignment horizontal="center"/>
    </xf>
    <xf numFmtId="0" fontId="5" fillId="10" borderId="0" xfId="0" applyFont="1" applyFill="1" applyAlignment="1">
      <alignment horizontal="center"/>
    </xf>
    <xf numFmtId="0" fontId="5" fillId="10" borderId="9" xfId="0" applyFont="1" applyFill="1" applyBorder="1" applyAlignment="1">
      <alignment horizontal="center"/>
    </xf>
    <xf numFmtId="0" fontId="5" fillId="0" borderId="0" xfId="0" applyFont="1" applyAlignment="1">
      <alignment horizontal="center" wrapText="1"/>
    </xf>
  </cellXfs>
  <cellStyles count="2">
    <cellStyle name="Normal" xfId="0" builtinId="0"/>
    <cellStyle name="Per cent" xfId="1" builtinId="5"/>
  </cellStyles>
  <dxfs count="0"/>
  <tableStyles count="0" defaultTableStyle="TableStyleMedium2" defaultPivotStyle="PivotStyleLight16"/>
  <colors>
    <mruColors>
      <color rgb="FF585858"/>
      <color rgb="FF45454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170019538141309"/>
          <c:y val="2.3133027291287422E-2"/>
          <c:w val="0.86539273666819538"/>
          <c:h val="0.79551195284494325"/>
        </c:manualLayout>
      </c:layout>
      <c:scatterChart>
        <c:scatterStyle val="lineMarker"/>
        <c:varyColors val="0"/>
        <c:ser>
          <c:idx val="0"/>
          <c:order val="0"/>
          <c:tx>
            <c:strRef>
              <c:f>'DET Compare Pts A &amp; B'!$C$3</c:f>
              <c:strCache>
                <c:ptCount val="1"/>
                <c:pt idx="0">
                  <c:v>Part B</c:v>
                </c:pt>
              </c:strCache>
            </c:strRef>
          </c:tx>
          <c:spPr>
            <a:ln w="25400" cap="rnd">
              <a:noFill/>
              <a:round/>
            </a:ln>
            <a:effectLst/>
          </c:spPr>
          <c:marker>
            <c:symbol val="circle"/>
            <c:size val="5"/>
            <c:spPr>
              <a:solidFill>
                <a:schemeClr val="accent1"/>
              </a:solidFill>
              <a:ln w="104775">
                <a:solidFill>
                  <a:schemeClr val="accent1"/>
                </a:solidFill>
              </a:ln>
              <a:effectLst/>
            </c:spPr>
          </c:marker>
          <c:dPt>
            <c:idx val="2"/>
            <c:marker>
              <c:symbol val="circle"/>
              <c:size val="5"/>
              <c:spPr>
                <a:solidFill>
                  <a:schemeClr val="accent1"/>
                </a:solidFill>
                <a:ln w="104775">
                  <a:solidFill>
                    <a:schemeClr val="accent3">
                      <a:lumMod val="40000"/>
                      <a:lumOff val="60000"/>
                    </a:schemeClr>
                  </a:solidFill>
                </a:ln>
                <a:effectLst/>
              </c:spPr>
            </c:marker>
            <c:bubble3D val="0"/>
            <c:extLst>
              <c:ext xmlns:c16="http://schemas.microsoft.com/office/drawing/2014/chart" uri="{C3380CC4-5D6E-409C-BE32-E72D297353CC}">
                <c16:uniqueId val="{00000024-AC78-4F44-9D51-358411327090}"/>
              </c:ext>
            </c:extLst>
          </c:dPt>
          <c:dPt>
            <c:idx val="5"/>
            <c:marker>
              <c:symbol val="circle"/>
              <c:size val="5"/>
              <c:spPr>
                <a:solidFill>
                  <a:schemeClr val="accent1"/>
                </a:solidFill>
                <a:ln w="104775">
                  <a:solidFill>
                    <a:schemeClr val="accent3">
                      <a:lumMod val="40000"/>
                      <a:lumOff val="60000"/>
                    </a:schemeClr>
                  </a:solidFill>
                </a:ln>
                <a:effectLst/>
              </c:spPr>
            </c:marker>
            <c:bubble3D val="0"/>
            <c:extLst>
              <c:ext xmlns:c16="http://schemas.microsoft.com/office/drawing/2014/chart" uri="{C3380CC4-5D6E-409C-BE32-E72D297353CC}">
                <c16:uniqueId val="{0000002C-AC78-4F44-9D51-358411327090}"/>
              </c:ext>
            </c:extLst>
          </c:dPt>
          <c:dPt>
            <c:idx val="9"/>
            <c:marker>
              <c:symbol val="circle"/>
              <c:size val="5"/>
              <c:spPr>
                <a:solidFill>
                  <a:schemeClr val="accent1"/>
                </a:solidFill>
                <a:ln w="104775">
                  <a:solidFill>
                    <a:schemeClr val="accent2">
                      <a:lumMod val="40000"/>
                      <a:lumOff val="60000"/>
                    </a:schemeClr>
                  </a:solidFill>
                </a:ln>
                <a:effectLst/>
              </c:spPr>
            </c:marker>
            <c:bubble3D val="0"/>
            <c:extLst>
              <c:ext xmlns:c16="http://schemas.microsoft.com/office/drawing/2014/chart" uri="{C3380CC4-5D6E-409C-BE32-E72D297353CC}">
                <c16:uniqueId val="{0000002B-AC78-4F44-9D51-358411327090}"/>
              </c:ext>
            </c:extLst>
          </c:dPt>
          <c:dPt>
            <c:idx val="18"/>
            <c:marker>
              <c:symbol val="circle"/>
              <c:size val="5"/>
              <c:spPr>
                <a:solidFill>
                  <a:schemeClr val="accent1"/>
                </a:solidFill>
                <a:ln w="104775">
                  <a:solidFill>
                    <a:schemeClr val="accent3">
                      <a:lumMod val="40000"/>
                      <a:lumOff val="60000"/>
                    </a:schemeClr>
                  </a:solidFill>
                </a:ln>
                <a:effectLst/>
              </c:spPr>
            </c:marker>
            <c:bubble3D val="0"/>
            <c:extLst>
              <c:ext xmlns:c16="http://schemas.microsoft.com/office/drawing/2014/chart" uri="{C3380CC4-5D6E-409C-BE32-E72D297353CC}">
                <c16:uniqueId val="{0000002A-AC78-4F44-9D51-358411327090}"/>
              </c:ext>
            </c:extLst>
          </c:dPt>
          <c:dPt>
            <c:idx val="21"/>
            <c:marker>
              <c:symbol val="circle"/>
              <c:size val="5"/>
              <c:spPr>
                <a:solidFill>
                  <a:schemeClr val="accent1"/>
                </a:solidFill>
                <a:ln w="104775">
                  <a:solidFill>
                    <a:schemeClr val="accent3">
                      <a:lumMod val="40000"/>
                      <a:lumOff val="60000"/>
                    </a:schemeClr>
                  </a:solidFill>
                </a:ln>
                <a:effectLst/>
              </c:spPr>
            </c:marker>
            <c:bubble3D val="0"/>
            <c:extLst>
              <c:ext xmlns:c16="http://schemas.microsoft.com/office/drawing/2014/chart" uri="{C3380CC4-5D6E-409C-BE32-E72D297353CC}">
                <c16:uniqueId val="{00000026-AC78-4F44-9D51-358411327090}"/>
              </c:ext>
            </c:extLst>
          </c:dPt>
          <c:dPt>
            <c:idx val="26"/>
            <c:marker>
              <c:symbol val="circle"/>
              <c:size val="5"/>
              <c:spPr>
                <a:solidFill>
                  <a:schemeClr val="accent1"/>
                </a:solidFill>
                <a:ln w="104775">
                  <a:solidFill>
                    <a:schemeClr val="accent2">
                      <a:lumMod val="40000"/>
                      <a:lumOff val="60000"/>
                    </a:schemeClr>
                  </a:solidFill>
                </a:ln>
                <a:effectLst/>
              </c:spPr>
            </c:marker>
            <c:bubble3D val="0"/>
            <c:extLst>
              <c:ext xmlns:c16="http://schemas.microsoft.com/office/drawing/2014/chart" uri="{C3380CC4-5D6E-409C-BE32-E72D297353CC}">
                <c16:uniqueId val="{00000029-AC78-4F44-9D51-358411327090}"/>
              </c:ext>
            </c:extLst>
          </c:dPt>
          <c:dPt>
            <c:idx val="28"/>
            <c:marker>
              <c:symbol val="circle"/>
              <c:size val="5"/>
              <c:spPr>
                <a:solidFill>
                  <a:schemeClr val="accent1"/>
                </a:solidFill>
                <a:ln w="104775">
                  <a:solidFill>
                    <a:schemeClr val="accent2">
                      <a:lumMod val="40000"/>
                      <a:lumOff val="60000"/>
                    </a:schemeClr>
                  </a:solidFill>
                </a:ln>
                <a:effectLst/>
              </c:spPr>
            </c:marker>
            <c:bubble3D val="0"/>
            <c:extLst>
              <c:ext xmlns:c16="http://schemas.microsoft.com/office/drawing/2014/chart" uri="{C3380CC4-5D6E-409C-BE32-E72D297353CC}">
                <c16:uniqueId val="{00000028-AC78-4F44-9D51-358411327090}"/>
              </c:ext>
            </c:extLst>
          </c:dPt>
          <c:dPt>
            <c:idx val="32"/>
            <c:marker>
              <c:symbol val="circle"/>
              <c:size val="5"/>
              <c:spPr>
                <a:solidFill>
                  <a:schemeClr val="accent1"/>
                </a:solidFill>
                <a:ln w="104775">
                  <a:solidFill>
                    <a:schemeClr val="accent2">
                      <a:lumMod val="40000"/>
                      <a:lumOff val="60000"/>
                    </a:schemeClr>
                  </a:solidFill>
                </a:ln>
                <a:effectLst/>
              </c:spPr>
            </c:marker>
            <c:bubble3D val="0"/>
            <c:extLst>
              <c:ext xmlns:c16="http://schemas.microsoft.com/office/drawing/2014/chart" uri="{C3380CC4-5D6E-409C-BE32-E72D297353CC}">
                <c16:uniqueId val="{00000027-AC78-4F44-9D51-358411327090}"/>
              </c:ext>
            </c:extLst>
          </c:dPt>
          <c:dPt>
            <c:idx val="34"/>
            <c:marker>
              <c:symbol val="circle"/>
              <c:size val="5"/>
              <c:spPr>
                <a:solidFill>
                  <a:schemeClr val="accent1"/>
                </a:solidFill>
                <a:ln w="104775">
                  <a:solidFill>
                    <a:schemeClr val="accent2">
                      <a:lumMod val="40000"/>
                      <a:lumOff val="60000"/>
                    </a:schemeClr>
                  </a:solidFill>
                </a:ln>
                <a:effectLst/>
              </c:spPr>
            </c:marker>
            <c:bubble3D val="0"/>
            <c:extLst>
              <c:ext xmlns:c16="http://schemas.microsoft.com/office/drawing/2014/chart" uri="{C3380CC4-5D6E-409C-BE32-E72D297353CC}">
                <c16:uniqueId val="{0000002D-AC78-4F44-9D51-358411327090}"/>
              </c:ext>
            </c:extLst>
          </c:dPt>
          <c:dPt>
            <c:idx val="35"/>
            <c:marker>
              <c:symbol val="circle"/>
              <c:size val="5"/>
              <c:spPr>
                <a:solidFill>
                  <a:schemeClr val="accent1"/>
                </a:solidFill>
                <a:ln w="104775">
                  <a:solidFill>
                    <a:schemeClr val="accent3">
                      <a:lumMod val="40000"/>
                      <a:lumOff val="60000"/>
                    </a:schemeClr>
                  </a:solidFill>
                </a:ln>
                <a:effectLst/>
              </c:spPr>
            </c:marker>
            <c:bubble3D val="0"/>
            <c:extLst>
              <c:ext xmlns:c16="http://schemas.microsoft.com/office/drawing/2014/chart" uri="{C3380CC4-5D6E-409C-BE32-E72D297353CC}">
                <c16:uniqueId val="{00000025-AC78-4F44-9D51-358411327090}"/>
              </c:ext>
            </c:extLst>
          </c:dPt>
          <c:trendline>
            <c:spPr>
              <a:ln w="22225" cap="rnd">
                <a:solidFill>
                  <a:schemeClr val="tx1"/>
                </a:solidFill>
                <a:prstDash val="solid"/>
              </a:ln>
              <a:effectLst/>
            </c:spPr>
            <c:trendlineType val="linear"/>
            <c:dispRSqr val="0"/>
            <c:dispEq val="0"/>
          </c:trendline>
          <c:xVal>
            <c:numRef>
              <c:f>'DET Compare Pts A &amp; B'!$B$4:$B$39</c:f>
              <c:numCache>
                <c:formatCode>General</c:formatCode>
                <c:ptCount val="36"/>
                <c:pt idx="0">
                  <c:v>20</c:v>
                </c:pt>
                <c:pt idx="1">
                  <c:v>13</c:v>
                </c:pt>
                <c:pt idx="2">
                  <c:v>15</c:v>
                </c:pt>
                <c:pt idx="3">
                  <c:v>15</c:v>
                </c:pt>
                <c:pt idx="4">
                  <c:v>14</c:v>
                </c:pt>
                <c:pt idx="5">
                  <c:v>18</c:v>
                </c:pt>
                <c:pt idx="6">
                  <c:v>23</c:v>
                </c:pt>
                <c:pt idx="7">
                  <c:v>21</c:v>
                </c:pt>
                <c:pt idx="8">
                  <c:v>21</c:v>
                </c:pt>
                <c:pt idx="9">
                  <c:v>19</c:v>
                </c:pt>
                <c:pt idx="10">
                  <c:v>17</c:v>
                </c:pt>
                <c:pt idx="11">
                  <c:v>18</c:v>
                </c:pt>
                <c:pt idx="12">
                  <c:v>18</c:v>
                </c:pt>
                <c:pt idx="13">
                  <c:v>17</c:v>
                </c:pt>
                <c:pt idx="14">
                  <c:v>21</c:v>
                </c:pt>
                <c:pt idx="15">
                  <c:v>20</c:v>
                </c:pt>
                <c:pt idx="16">
                  <c:v>16</c:v>
                </c:pt>
                <c:pt idx="17">
                  <c:v>12</c:v>
                </c:pt>
                <c:pt idx="18">
                  <c:v>14</c:v>
                </c:pt>
                <c:pt idx="19">
                  <c:v>19</c:v>
                </c:pt>
                <c:pt idx="20">
                  <c:v>13</c:v>
                </c:pt>
                <c:pt idx="21">
                  <c:v>22</c:v>
                </c:pt>
                <c:pt idx="22">
                  <c:v>18</c:v>
                </c:pt>
                <c:pt idx="23">
                  <c:v>23</c:v>
                </c:pt>
                <c:pt idx="24">
                  <c:v>17</c:v>
                </c:pt>
                <c:pt idx="25">
                  <c:v>20</c:v>
                </c:pt>
                <c:pt idx="26">
                  <c:v>23</c:v>
                </c:pt>
                <c:pt idx="27">
                  <c:v>23</c:v>
                </c:pt>
                <c:pt idx="28">
                  <c:v>14</c:v>
                </c:pt>
                <c:pt idx="29">
                  <c:v>16</c:v>
                </c:pt>
                <c:pt idx="30">
                  <c:v>22</c:v>
                </c:pt>
                <c:pt idx="31">
                  <c:v>23</c:v>
                </c:pt>
                <c:pt idx="32">
                  <c:v>11</c:v>
                </c:pt>
                <c:pt idx="33">
                  <c:v>20</c:v>
                </c:pt>
                <c:pt idx="34">
                  <c:v>16</c:v>
                </c:pt>
                <c:pt idx="35">
                  <c:v>19</c:v>
                </c:pt>
              </c:numCache>
            </c:numRef>
          </c:xVal>
          <c:yVal>
            <c:numRef>
              <c:f>'DET Compare Pts A &amp; B'!$C$4:$C$39</c:f>
              <c:numCache>
                <c:formatCode>0</c:formatCode>
                <c:ptCount val="36"/>
                <c:pt idx="0">
                  <c:v>267.14285714285711</c:v>
                </c:pt>
                <c:pt idx="1">
                  <c:v>254.04761904761904</c:v>
                </c:pt>
                <c:pt idx="2">
                  <c:v>390</c:v>
                </c:pt>
                <c:pt idx="3">
                  <c:v>299.52380952380952</c:v>
                </c:pt>
                <c:pt idx="4">
                  <c:v>280.71428571428572</c:v>
                </c:pt>
                <c:pt idx="5">
                  <c:v>357.85714285714289</c:v>
                </c:pt>
                <c:pt idx="6">
                  <c:v>358.45238095238096</c:v>
                </c:pt>
                <c:pt idx="7">
                  <c:v>340.71428571428572</c:v>
                </c:pt>
                <c:pt idx="8">
                  <c:v>316.90476190476187</c:v>
                </c:pt>
                <c:pt idx="9">
                  <c:v>237.5</c:v>
                </c:pt>
                <c:pt idx="10">
                  <c:v>326.66666666666663</c:v>
                </c:pt>
                <c:pt idx="11">
                  <c:v>279.82142857142856</c:v>
                </c:pt>
                <c:pt idx="12">
                  <c:v>346.07142857142856</c:v>
                </c:pt>
                <c:pt idx="13">
                  <c:v>278.45238095238091</c:v>
                </c:pt>
                <c:pt idx="14">
                  <c:v>352.14285714285717</c:v>
                </c:pt>
                <c:pt idx="15">
                  <c:v>313.57142857142856</c:v>
                </c:pt>
                <c:pt idx="16">
                  <c:v>259.64285714285711</c:v>
                </c:pt>
                <c:pt idx="17">
                  <c:v>301.42857142857144</c:v>
                </c:pt>
                <c:pt idx="18">
                  <c:v>340.05952380952385</c:v>
                </c:pt>
                <c:pt idx="19">
                  <c:v>290.83333333333337</c:v>
                </c:pt>
                <c:pt idx="20">
                  <c:v>290.59523809523807</c:v>
                </c:pt>
                <c:pt idx="21">
                  <c:v>394.28571428571428</c:v>
                </c:pt>
                <c:pt idx="22">
                  <c:v>286.84523809523807</c:v>
                </c:pt>
                <c:pt idx="23">
                  <c:v>330.95238095238096</c:v>
                </c:pt>
                <c:pt idx="24">
                  <c:v>252.14285714285711</c:v>
                </c:pt>
                <c:pt idx="25">
                  <c:v>268.09523809523807</c:v>
                </c:pt>
                <c:pt idx="26">
                  <c:v>264.7619047619047</c:v>
                </c:pt>
                <c:pt idx="27">
                  <c:v>345.71428571428567</c:v>
                </c:pt>
                <c:pt idx="28">
                  <c:v>195.53571428571428</c:v>
                </c:pt>
                <c:pt idx="29">
                  <c:v>310.83333333333331</c:v>
                </c:pt>
                <c:pt idx="30">
                  <c:v>316.07142857142856</c:v>
                </c:pt>
                <c:pt idx="31">
                  <c:v>334.94047619047615</c:v>
                </c:pt>
                <c:pt idx="32">
                  <c:v>170.95238095238093</c:v>
                </c:pt>
                <c:pt idx="33">
                  <c:v>267.20238095238091</c:v>
                </c:pt>
                <c:pt idx="34">
                  <c:v>232.73809523809521</c:v>
                </c:pt>
                <c:pt idx="35">
                  <c:v>376.25</c:v>
                </c:pt>
              </c:numCache>
            </c:numRef>
          </c:yVal>
          <c:smooth val="0"/>
          <c:extLst>
            <c:ext xmlns:c16="http://schemas.microsoft.com/office/drawing/2014/chart" uri="{C3380CC4-5D6E-409C-BE32-E72D297353CC}">
              <c16:uniqueId val="{00000000-AC78-4F44-9D51-358411327090}"/>
            </c:ext>
          </c:extLst>
        </c:ser>
        <c:dLbls>
          <c:showLegendKey val="0"/>
          <c:showVal val="0"/>
          <c:showCatName val="0"/>
          <c:showSerName val="0"/>
          <c:showPercent val="0"/>
          <c:showBubbleSize val="0"/>
        </c:dLbls>
        <c:axId val="553592928"/>
        <c:axId val="553591944"/>
      </c:scatterChart>
      <c:valAx>
        <c:axId val="553592928"/>
        <c:scaling>
          <c:orientation val="minMax"/>
          <c:max val="23"/>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AU" sz="1200" baseline="0"/>
                  <a:t>Part A</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591944"/>
        <c:crosses val="autoZero"/>
        <c:crossBetween val="midCat"/>
        <c:majorUnit val="1"/>
      </c:valAx>
      <c:valAx>
        <c:axId val="553591944"/>
        <c:scaling>
          <c:orientation val="minMax"/>
          <c:max val="40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1200"/>
                  <a:t>Part 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592928"/>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Ainslie Parklands Primary school: </a:t>
            </a:r>
            <a:r>
              <a:rPr lang="en-US"/>
              <a:t>Overall preparedness to prevent and respond -comparison pre- and post-completion of Part 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'AMF Charts_Part B'!$A$77</c:f>
              <c:strCache>
                <c:ptCount val="1"/>
                <c:pt idx="0">
                  <c:v>Prevention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B'!$B$76:$C$76</c:f>
              <c:strCache>
                <c:ptCount val="2"/>
                <c:pt idx="0">
                  <c:v>Pre</c:v>
                </c:pt>
                <c:pt idx="1">
                  <c:v>Post</c:v>
                </c:pt>
              </c:strCache>
            </c:strRef>
          </c:cat>
          <c:val>
            <c:numRef>
              <c:f>'AMF Charts_Part B'!$B$77:$C$77</c:f>
              <c:numCache>
                <c:formatCode>General</c:formatCode>
                <c:ptCount val="2"/>
                <c:pt idx="0">
                  <c:v>5</c:v>
                </c:pt>
                <c:pt idx="1">
                  <c:v>6</c:v>
                </c:pt>
              </c:numCache>
            </c:numRef>
          </c:val>
          <c:smooth val="0"/>
          <c:extLst>
            <c:ext xmlns:c16="http://schemas.microsoft.com/office/drawing/2014/chart" uri="{C3380CC4-5D6E-409C-BE32-E72D297353CC}">
              <c16:uniqueId val="{00000002-0DFD-48E4-81DE-3EC3EE13EFA6}"/>
            </c:ext>
          </c:extLst>
        </c:ser>
        <c:ser>
          <c:idx val="1"/>
          <c:order val="1"/>
          <c:tx>
            <c:strRef>
              <c:f>'AMF Charts_Part B'!$A$78</c:f>
              <c:strCache>
                <c:ptCount val="1"/>
                <c:pt idx="0">
                  <c:v>Response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B'!$B$76:$C$76</c:f>
              <c:strCache>
                <c:ptCount val="2"/>
                <c:pt idx="0">
                  <c:v>Pre</c:v>
                </c:pt>
                <c:pt idx="1">
                  <c:v>Post</c:v>
                </c:pt>
              </c:strCache>
            </c:strRef>
          </c:cat>
          <c:val>
            <c:numRef>
              <c:f>'AMF Charts_Part B'!$B$78:$C$78</c:f>
              <c:numCache>
                <c:formatCode>General</c:formatCode>
                <c:ptCount val="2"/>
                <c:pt idx="0">
                  <c:v>5</c:v>
                </c:pt>
                <c:pt idx="1">
                  <c:v>6</c:v>
                </c:pt>
              </c:numCache>
            </c:numRef>
          </c:val>
          <c:smooth val="0"/>
          <c:extLst>
            <c:ext xmlns:c16="http://schemas.microsoft.com/office/drawing/2014/chart" uri="{C3380CC4-5D6E-409C-BE32-E72D297353CC}">
              <c16:uniqueId val="{00000003-0DFD-48E4-81DE-3EC3EE13EFA6}"/>
            </c:ext>
          </c:extLst>
        </c:ser>
        <c:dLbls>
          <c:dLblPos val="t"/>
          <c:showLegendKey val="0"/>
          <c:showVal val="1"/>
          <c:showCatName val="0"/>
          <c:showSerName val="0"/>
          <c:showPercent val="0"/>
          <c:showBubbleSize val="0"/>
        </c:dLbls>
        <c:marker val="1"/>
        <c:smooth val="0"/>
        <c:axId val="722046848"/>
        <c:axId val="722047176"/>
      </c:lineChart>
      <c:catAx>
        <c:axId val="72204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47176"/>
        <c:crosses val="autoZero"/>
        <c:auto val="1"/>
        <c:lblAlgn val="ctr"/>
        <c:lblOffset val="100"/>
        <c:noMultiLvlLbl val="0"/>
      </c:catAx>
      <c:valAx>
        <c:axId val="722047176"/>
        <c:scaling>
          <c:orientation val="minMax"/>
          <c:max val="7"/>
          <c:min val="4"/>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Scale: 1-10</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46848"/>
        <c:crosses val="autoZero"/>
        <c:crossBetween val="between"/>
        <c:majorUnit val="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Ainslie Parklands Primary School: Part B Total Score: 253/400 (Q3)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3">
                  <a:lumMod val="20000"/>
                  <a:lumOff val="80000"/>
                </a:schemeClr>
              </a:solidFill>
              <a:ln w="19050">
                <a:solidFill>
                  <a:schemeClr val="lt1"/>
                </a:solidFill>
              </a:ln>
              <a:effectLst/>
            </c:spPr>
            <c:extLst>
              <c:ext xmlns:c16="http://schemas.microsoft.com/office/drawing/2014/chart" uri="{C3380CC4-5D6E-409C-BE32-E72D297353CC}">
                <c16:uniqueId val="{00000002-597E-4E56-B623-C8DC09251BBD}"/>
              </c:ext>
            </c:extLst>
          </c:dPt>
          <c:dPt>
            <c:idx val="1"/>
            <c:bubble3D val="0"/>
            <c:spPr>
              <a:solidFill>
                <a:schemeClr val="accent3">
                  <a:lumMod val="20000"/>
                  <a:lumOff val="80000"/>
                </a:schemeClr>
              </a:solidFill>
              <a:ln w="19050">
                <a:solidFill>
                  <a:schemeClr val="lt1"/>
                </a:solidFill>
              </a:ln>
              <a:effectLst/>
            </c:spPr>
            <c:extLst>
              <c:ext xmlns:c16="http://schemas.microsoft.com/office/drawing/2014/chart" uri="{C3380CC4-5D6E-409C-BE32-E72D297353CC}">
                <c16:uniqueId val="{00000003-597E-4E56-B623-C8DC09251BB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87F-4DE8-8C0B-33437F3243B2}"/>
              </c:ext>
            </c:extLst>
          </c:dPt>
          <c:dPt>
            <c:idx val="3"/>
            <c:bubble3D val="0"/>
            <c:spPr>
              <a:solidFill>
                <a:schemeClr val="accent3">
                  <a:lumMod val="20000"/>
                  <a:lumOff val="80000"/>
                </a:schemeClr>
              </a:solidFill>
              <a:ln w="19050">
                <a:solidFill>
                  <a:schemeClr val="lt1"/>
                </a:solidFill>
              </a:ln>
              <a:effectLst/>
            </c:spPr>
            <c:extLst>
              <c:ext xmlns:c16="http://schemas.microsoft.com/office/drawing/2014/chart" uri="{C3380CC4-5D6E-409C-BE32-E72D297353CC}">
                <c16:uniqueId val="{00000001-597E-4E56-B623-C8DC09251BBD}"/>
              </c:ext>
            </c:extLst>
          </c:dPt>
          <c:cat>
            <c:strRef>
              <c:f>'AMF Charts_Part B'!$A$82:$A$85</c:f>
              <c:strCache>
                <c:ptCount val="4"/>
                <c:pt idx="0">
                  <c:v>Q1: Not there yet</c:v>
                </c:pt>
                <c:pt idx="1">
                  <c:v>Q2: Emerging</c:v>
                </c:pt>
                <c:pt idx="2">
                  <c:v>Q3: Building</c:v>
                </c:pt>
                <c:pt idx="3">
                  <c:v>Q4: Flourishing</c:v>
                </c:pt>
              </c:strCache>
            </c:strRef>
          </c:cat>
          <c:val>
            <c:numRef>
              <c:f>'AMF Charts_Part B'!$B$82:$B$85</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597E-4E56-B623-C8DC09251BB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1"/>
        <c:ser>
          <c:idx val="0"/>
          <c:order val="0"/>
          <c:tx>
            <c:strRef>
              <c:f>'AMF Charts_Part B'!$S$22</c:f>
              <c:strCache>
                <c:ptCount val="1"/>
                <c:pt idx="0">
                  <c:v>Total Score</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0070-45CA-A827-B307C913944A}"/>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0070-45CA-A827-B307C913944A}"/>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0070-45CA-A827-B307C913944A}"/>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0070-45CA-A827-B307C913944A}"/>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0070-45CA-A827-B307C913944A}"/>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0070-45CA-A827-B307C913944A}"/>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0070-45CA-A827-B307C913944A}"/>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0070-45CA-A827-B307C913944A}"/>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0070-45CA-A827-B307C913944A}"/>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0070-45CA-A827-B307C913944A}"/>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0070-45CA-A827-B307C913944A}"/>
              </c:ext>
            </c:extLst>
          </c:dPt>
          <c:dPt>
            <c:idx val="11"/>
            <c:invertIfNegative val="0"/>
            <c:bubble3D val="0"/>
            <c:spPr>
              <a:solidFill>
                <a:schemeClr val="accent6">
                  <a:lumMod val="60000"/>
                </a:schemeClr>
              </a:solidFill>
              <a:ln>
                <a:noFill/>
              </a:ln>
              <a:effectLst/>
            </c:spPr>
            <c:extLst>
              <c:ext xmlns:c16="http://schemas.microsoft.com/office/drawing/2014/chart" uri="{C3380CC4-5D6E-409C-BE32-E72D297353CC}">
                <c16:uniqueId val="{00000017-0070-45CA-A827-B307C913944A}"/>
              </c:ext>
            </c:extLst>
          </c:dPt>
          <c:dPt>
            <c:idx val="12"/>
            <c:invertIfNegative val="0"/>
            <c:bubble3D val="0"/>
            <c:spPr>
              <a:solidFill>
                <a:schemeClr val="accent1">
                  <a:lumMod val="80000"/>
                  <a:lumOff val="20000"/>
                </a:schemeClr>
              </a:solidFill>
              <a:ln>
                <a:noFill/>
              </a:ln>
              <a:effectLst/>
            </c:spPr>
            <c:extLst>
              <c:ext xmlns:c16="http://schemas.microsoft.com/office/drawing/2014/chart" uri="{C3380CC4-5D6E-409C-BE32-E72D297353CC}">
                <c16:uniqueId val="{00000019-0070-45CA-A827-B307C913944A}"/>
              </c:ext>
            </c:extLst>
          </c:dPt>
          <c:dPt>
            <c:idx val="13"/>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01B-0070-45CA-A827-B307C913944A}"/>
              </c:ext>
            </c:extLst>
          </c:dPt>
          <c:dPt>
            <c:idx val="14"/>
            <c:invertIfNegative val="0"/>
            <c:bubble3D val="0"/>
            <c:spPr>
              <a:solidFill>
                <a:schemeClr val="accent3">
                  <a:lumMod val="80000"/>
                  <a:lumOff val="20000"/>
                </a:schemeClr>
              </a:solidFill>
              <a:ln>
                <a:noFill/>
              </a:ln>
              <a:effectLst/>
            </c:spPr>
            <c:extLst>
              <c:ext xmlns:c16="http://schemas.microsoft.com/office/drawing/2014/chart" uri="{C3380CC4-5D6E-409C-BE32-E72D297353CC}">
                <c16:uniqueId val="{0000001D-0070-45CA-A827-B307C913944A}"/>
              </c:ext>
            </c:extLst>
          </c:dPt>
          <c:dPt>
            <c:idx val="15"/>
            <c:invertIfNegative val="0"/>
            <c:bubble3D val="0"/>
            <c:spPr>
              <a:solidFill>
                <a:schemeClr val="accent4">
                  <a:lumMod val="80000"/>
                  <a:lumOff val="20000"/>
                </a:schemeClr>
              </a:solidFill>
              <a:ln>
                <a:noFill/>
              </a:ln>
              <a:effectLst/>
            </c:spPr>
            <c:extLst>
              <c:ext xmlns:c16="http://schemas.microsoft.com/office/drawing/2014/chart" uri="{C3380CC4-5D6E-409C-BE32-E72D297353CC}">
                <c16:uniqueId val="{0000001F-0070-45CA-A827-B307C913944A}"/>
              </c:ext>
            </c:extLst>
          </c:dPt>
          <c:dPt>
            <c:idx val="16"/>
            <c:invertIfNegative val="0"/>
            <c:bubble3D val="0"/>
            <c:spPr>
              <a:solidFill>
                <a:schemeClr val="accent5">
                  <a:lumMod val="80000"/>
                  <a:lumOff val="20000"/>
                </a:schemeClr>
              </a:solidFill>
              <a:ln>
                <a:noFill/>
              </a:ln>
              <a:effectLst/>
            </c:spPr>
            <c:extLst>
              <c:ext xmlns:c16="http://schemas.microsoft.com/office/drawing/2014/chart" uri="{C3380CC4-5D6E-409C-BE32-E72D297353CC}">
                <c16:uniqueId val="{00000021-0070-45CA-A827-B307C913944A}"/>
              </c:ext>
            </c:extLst>
          </c:dPt>
          <c:dPt>
            <c:idx val="17"/>
            <c:invertIfNegative val="0"/>
            <c:bubble3D val="0"/>
            <c:spPr>
              <a:solidFill>
                <a:schemeClr val="accent6">
                  <a:lumMod val="80000"/>
                  <a:lumOff val="20000"/>
                </a:schemeClr>
              </a:solidFill>
              <a:ln>
                <a:noFill/>
              </a:ln>
              <a:effectLst/>
            </c:spPr>
            <c:extLst>
              <c:ext xmlns:c16="http://schemas.microsoft.com/office/drawing/2014/chart" uri="{C3380CC4-5D6E-409C-BE32-E72D297353CC}">
                <c16:uniqueId val="{00000023-0070-45CA-A827-B307C913944A}"/>
              </c:ext>
            </c:extLst>
          </c:dPt>
          <c:dPt>
            <c:idx val="18"/>
            <c:invertIfNegative val="0"/>
            <c:bubble3D val="0"/>
            <c:spPr>
              <a:solidFill>
                <a:schemeClr val="accent1">
                  <a:lumMod val="80000"/>
                </a:schemeClr>
              </a:solidFill>
              <a:ln>
                <a:noFill/>
              </a:ln>
              <a:effectLst/>
            </c:spPr>
            <c:extLst>
              <c:ext xmlns:c16="http://schemas.microsoft.com/office/drawing/2014/chart" uri="{C3380CC4-5D6E-409C-BE32-E72D297353CC}">
                <c16:uniqueId val="{00000025-0070-45CA-A827-B307C913944A}"/>
              </c:ext>
            </c:extLst>
          </c:dPt>
          <c:dPt>
            <c:idx val="19"/>
            <c:invertIfNegative val="0"/>
            <c:bubble3D val="0"/>
            <c:spPr>
              <a:solidFill>
                <a:schemeClr val="accent2">
                  <a:lumMod val="80000"/>
                </a:schemeClr>
              </a:solidFill>
              <a:ln>
                <a:noFill/>
              </a:ln>
              <a:effectLst/>
            </c:spPr>
            <c:extLst>
              <c:ext xmlns:c16="http://schemas.microsoft.com/office/drawing/2014/chart" uri="{C3380CC4-5D6E-409C-BE32-E72D297353CC}">
                <c16:uniqueId val="{00000027-0070-45CA-A827-B307C913944A}"/>
              </c:ext>
            </c:extLst>
          </c:dPt>
          <c:dPt>
            <c:idx val="20"/>
            <c:invertIfNegative val="0"/>
            <c:bubble3D val="0"/>
            <c:spPr>
              <a:solidFill>
                <a:schemeClr val="accent3">
                  <a:lumMod val="80000"/>
                </a:schemeClr>
              </a:solidFill>
              <a:ln>
                <a:noFill/>
              </a:ln>
              <a:effectLst/>
            </c:spPr>
            <c:extLst>
              <c:ext xmlns:c16="http://schemas.microsoft.com/office/drawing/2014/chart" uri="{C3380CC4-5D6E-409C-BE32-E72D297353CC}">
                <c16:uniqueId val="{00000029-0070-45CA-A827-B307C913944A}"/>
              </c:ext>
            </c:extLst>
          </c:dPt>
          <c:dPt>
            <c:idx val="21"/>
            <c:invertIfNegative val="0"/>
            <c:bubble3D val="0"/>
            <c:spPr>
              <a:solidFill>
                <a:schemeClr val="accent4">
                  <a:lumMod val="80000"/>
                </a:schemeClr>
              </a:solidFill>
              <a:ln>
                <a:noFill/>
              </a:ln>
              <a:effectLst/>
            </c:spPr>
            <c:extLst>
              <c:ext xmlns:c16="http://schemas.microsoft.com/office/drawing/2014/chart" uri="{C3380CC4-5D6E-409C-BE32-E72D297353CC}">
                <c16:uniqueId val="{0000002B-0070-45CA-A827-B307C913944A}"/>
              </c:ext>
            </c:extLst>
          </c:dPt>
          <c:dPt>
            <c:idx val="22"/>
            <c:invertIfNegative val="0"/>
            <c:bubble3D val="0"/>
            <c:spPr>
              <a:solidFill>
                <a:schemeClr val="accent5">
                  <a:lumMod val="80000"/>
                </a:schemeClr>
              </a:solidFill>
              <a:ln>
                <a:noFill/>
              </a:ln>
              <a:effectLst/>
            </c:spPr>
            <c:extLst>
              <c:ext xmlns:c16="http://schemas.microsoft.com/office/drawing/2014/chart" uri="{C3380CC4-5D6E-409C-BE32-E72D297353CC}">
                <c16:uniqueId val="{0000002D-0070-45CA-A827-B307C913944A}"/>
              </c:ext>
            </c:extLst>
          </c:dPt>
          <c:dPt>
            <c:idx val="23"/>
            <c:invertIfNegative val="0"/>
            <c:bubble3D val="0"/>
            <c:spPr>
              <a:solidFill>
                <a:schemeClr val="accent6">
                  <a:lumMod val="80000"/>
                </a:schemeClr>
              </a:solidFill>
              <a:ln>
                <a:noFill/>
              </a:ln>
              <a:effectLst/>
            </c:spPr>
            <c:extLst>
              <c:ext xmlns:c16="http://schemas.microsoft.com/office/drawing/2014/chart" uri="{C3380CC4-5D6E-409C-BE32-E72D297353CC}">
                <c16:uniqueId val="{0000002F-0070-45CA-A827-B307C913944A}"/>
              </c:ext>
            </c:extLst>
          </c:dPt>
          <c:dPt>
            <c:idx val="2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31-0070-45CA-A827-B307C913944A}"/>
              </c:ext>
            </c:extLst>
          </c:dPt>
          <c:dPt>
            <c:idx val="25"/>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33-0070-45CA-A827-B307C913944A}"/>
              </c:ext>
            </c:extLst>
          </c:dPt>
          <c:dPt>
            <c:idx val="26"/>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35-0070-45CA-A827-B307C913944A}"/>
              </c:ext>
            </c:extLst>
          </c:dPt>
          <c:dPt>
            <c:idx val="27"/>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37-0070-45CA-A827-B307C913944A}"/>
              </c:ext>
            </c:extLst>
          </c:dPt>
          <c:dPt>
            <c:idx val="28"/>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39-0070-45CA-A827-B307C913944A}"/>
              </c:ext>
            </c:extLst>
          </c:dPt>
          <c:dPt>
            <c:idx val="29"/>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3B-0070-45CA-A827-B307C913944A}"/>
              </c:ext>
            </c:extLst>
          </c:dPt>
          <c:dPt>
            <c:idx val="30"/>
            <c:invertIfNegative val="0"/>
            <c:bubble3D val="0"/>
            <c:spPr>
              <a:solidFill>
                <a:schemeClr val="accent1">
                  <a:lumMod val="50000"/>
                </a:schemeClr>
              </a:solidFill>
              <a:ln>
                <a:noFill/>
              </a:ln>
              <a:effectLst/>
            </c:spPr>
            <c:extLst>
              <c:ext xmlns:c16="http://schemas.microsoft.com/office/drawing/2014/chart" uri="{C3380CC4-5D6E-409C-BE32-E72D297353CC}">
                <c16:uniqueId val="{0000003D-0070-45CA-A827-B307C913944A}"/>
              </c:ext>
            </c:extLst>
          </c:dPt>
          <c:dPt>
            <c:idx val="31"/>
            <c:invertIfNegative val="0"/>
            <c:bubble3D val="0"/>
            <c:spPr>
              <a:solidFill>
                <a:schemeClr val="accent2">
                  <a:lumMod val="50000"/>
                </a:schemeClr>
              </a:solidFill>
              <a:ln>
                <a:noFill/>
              </a:ln>
              <a:effectLst/>
            </c:spPr>
            <c:extLst>
              <c:ext xmlns:c16="http://schemas.microsoft.com/office/drawing/2014/chart" uri="{C3380CC4-5D6E-409C-BE32-E72D297353CC}">
                <c16:uniqueId val="{0000003F-0070-45CA-A827-B307C913944A}"/>
              </c:ext>
            </c:extLst>
          </c:dPt>
          <c:dPt>
            <c:idx val="32"/>
            <c:invertIfNegative val="0"/>
            <c:bubble3D val="0"/>
            <c:spPr>
              <a:solidFill>
                <a:schemeClr val="accent3">
                  <a:lumMod val="50000"/>
                </a:schemeClr>
              </a:solidFill>
              <a:ln>
                <a:noFill/>
              </a:ln>
              <a:effectLst/>
            </c:spPr>
            <c:extLst>
              <c:ext xmlns:c16="http://schemas.microsoft.com/office/drawing/2014/chart" uri="{C3380CC4-5D6E-409C-BE32-E72D297353CC}">
                <c16:uniqueId val="{00000041-0070-45CA-A827-B307C913944A}"/>
              </c:ext>
            </c:extLst>
          </c:dPt>
          <c:dPt>
            <c:idx val="33"/>
            <c:invertIfNegative val="0"/>
            <c:bubble3D val="0"/>
            <c:spPr>
              <a:solidFill>
                <a:schemeClr val="accent4">
                  <a:lumMod val="50000"/>
                </a:schemeClr>
              </a:solidFill>
              <a:ln>
                <a:noFill/>
              </a:ln>
              <a:effectLst/>
            </c:spPr>
            <c:extLst>
              <c:ext xmlns:c16="http://schemas.microsoft.com/office/drawing/2014/chart" uri="{C3380CC4-5D6E-409C-BE32-E72D297353CC}">
                <c16:uniqueId val="{00000043-0070-45CA-A827-B307C913944A}"/>
              </c:ext>
            </c:extLst>
          </c:dPt>
          <c:dPt>
            <c:idx val="34"/>
            <c:invertIfNegative val="0"/>
            <c:bubble3D val="0"/>
            <c:spPr>
              <a:solidFill>
                <a:schemeClr val="accent5">
                  <a:lumMod val="50000"/>
                </a:schemeClr>
              </a:solidFill>
              <a:ln>
                <a:noFill/>
              </a:ln>
              <a:effectLst/>
            </c:spPr>
            <c:extLst>
              <c:ext xmlns:c16="http://schemas.microsoft.com/office/drawing/2014/chart" uri="{C3380CC4-5D6E-409C-BE32-E72D297353CC}">
                <c16:uniqueId val="{00000045-0070-45CA-A827-B307C913944A}"/>
              </c:ext>
            </c:extLst>
          </c:dPt>
          <c:dPt>
            <c:idx val="35"/>
            <c:invertIfNegative val="0"/>
            <c:bubble3D val="0"/>
            <c:spPr>
              <a:solidFill>
                <a:schemeClr val="accent6">
                  <a:lumMod val="50000"/>
                </a:schemeClr>
              </a:solidFill>
              <a:ln>
                <a:noFill/>
              </a:ln>
              <a:effectLst/>
            </c:spPr>
            <c:extLst>
              <c:ext xmlns:c16="http://schemas.microsoft.com/office/drawing/2014/chart" uri="{C3380CC4-5D6E-409C-BE32-E72D297353CC}">
                <c16:uniqueId val="{00000047-0070-45CA-A827-B307C913944A}"/>
              </c:ext>
            </c:extLst>
          </c:dPt>
          <c:dPt>
            <c:idx val="36"/>
            <c:invertIfNegative val="0"/>
            <c:bubble3D val="0"/>
            <c:spPr>
              <a:solidFill>
                <a:schemeClr val="accent1">
                  <a:lumMod val="70000"/>
                  <a:lumOff val="30000"/>
                </a:schemeClr>
              </a:solidFill>
              <a:ln>
                <a:noFill/>
              </a:ln>
              <a:effectLst/>
            </c:spPr>
            <c:extLst>
              <c:ext xmlns:c16="http://schemas.microsoft.com/office/drawing/2014/chart" uri="{C3380CC4-5D6E-409C-BE32-E72D297353CC}">
                <c16:uniqueId val="{00000049-0070-45CA-A827-B307C913944A}"/>
              </c:ext>
            </c:extLst>
          </c:dPt>
          <c:dPt>
            <c:idx val="37"/>
            <c:invertIfNegative val="0"/>
            <c:bubble3D val="0"/>
            <c:spPr>
              <a:solidFill>
                <a:schemeClr val="accent2">
                  <a:lumMod val="70000"/>
                  <a:lumOff val="30000"/>
                </a:schemeClr>
              </a:solidFill>
              <a:ln>
                <a:noFill/>
              </a:ln>
              <a:effectLst/>
            </c:spPr>
            <c:extLst>
              <c:ext xmlns:c16="http://schemas.microsoft.com/office/drawing/2014/chart" uri="{C3380CC4-5D6E-409C-BE32-E72D297353CC}">
                <c16:uniqueId val="{0000004B-0070-45CA-A827-B307C913944A}"/>
              </c:ext>
            </c:extLst>
          </c:dPt>
          <c:dPt>
            <c:idx val="38"/>
            <c:invertIfNegative val="0"/>
            <c:bubble3D val="0"/>
            <c:spPr>
              <a:solidFill>
                <a:schemeClr val="accent3">
                  <a:lumMod val="70000"/>
                  <a:lumOff val="30000"/>
                </a:schemeClr>
              </a:solidFill>
              <a:ln>
                <a:noFill/>
              </a:ln>
              <a:effectLst/>
            </c:spPr>
            <c:extLst>
              <c:ext xmlns:c16="http://schemas.microsoft.com/office/drawing/2014/chart" uri="{C3380CC4-5D6E-409C-BE32-E72D297353CC}">
                <c16:uniqueId val="{0000004D-0070-45CA-A827-B307C913944A}"/>
              </c:ext>
            </c:extLst>
          </c:dPt>
          <c:dPt>
            <c:idx val="39"/>
            <c:invertIfNegative val="0"/>
            <c:bubble3D val="0"/>
            <c:spPr>
              <a:solidFill>
                <a:schemeClr val="accent4">
                  <a:lumMod val="70000"/>
                  <a:lumOff val="30000"/>
                </a:schemeClr>
              </a:solidFill>
              <a:ln>
                <a:noFill/>
              </a:ln>
              <a:effectLst/>
            </c:spPr>
            <c:extLst>
              <c:ext xmlns:c16="http://schemas.microsoft.com/office/drawing/2014/chart" uri="{C3380CC4-5D6E-409C-BE32-E72D297353CC}">
                <c16:uniqueId val="{0000004F-0070-45CA-A827-B307C913944A}"/>
              </c:ext>
            </c:extLst>
          </c:dPt>
          <c:dPt>
            <c:idx val="40"/>
            <c:invertIfNegative val="0"/>
            <c:bubble3D val="0"/>
            <c:spPr>
              <a:solidFill>
                <a:schemeClr val="accent5">
                  <a:lumMod val="70000"/>
                  <a:lumOff val="30000"/>
                </a:schemeClr>
              </a:solidFill>
              <a:ln>
                <a:noFill/>
              </a:ln>
              <a:effectLst/>
            </c:spPr>
            <c:extLst>
              <c:ext xmlns:c16="http://schemas.microsoft.com/office/drawing/2014/chart" uri="{C3380CC4-5D6E-409C-BE32-E72D297353CC}">
                <c16:uniqueId val="{00000051-0070-45CA-A827-B307C913944A}"/>
              </c:ext>
            </c:extLst>
          </c:dPt>
          <c:dPt>
            <c:idx val="41"/>
            <c:invertIfNegative val="0"/>
            <c:bubble3D val="0"/>
            <c:spPr>
              <a:solidFill>
                <a:schemeClr val="accent6">
                  <a:lumMod val="70000"/>
                  <a:lumOff val="30000"/>
                </a:schemeClr>
              </a:solidFill>
              <a:ln>
                <a:noFill/>
              </a:ln>
              <a:effectLst/>
            </c:spPr>
            <c:extLst>
              <c:ext xmlns:c16="http://schemas.microsoft.com/office/drawing/2014/chart" uri="{C3380CC4-5D6E-409C-BE32-E72D297353CC}">
                <c16:uniqueId val="{00000053-0070-45CA-A827-B307C913944A}"/>
              </c:ext>
            </c:extLst>
          </c:dPt>
          <c:dPt>
            <c:idx val="42"/>
            <c:invertIfNegative val="0"/>
            <c:bubble3D val="0"/>
            <c:spPr>
              <a:solidFill>
                <a:schemeClr val="accent1">
                  <a:lumMod val="70000"/>
                </a:schemeClr>
              </a:solidFill>
              <a:ln>
                <a:noFill/>
              </a:ln>
              <a:effectLst/>
            </c:spPr>
            <c:extLst>
              <c:ext xmlns:c16="http://schemas.microsoft.com/office/drawing/2014/chart" uri="{C3380CC4-5D6E-409C-BE32-E72D297353CC}">
                <c16:uniqueId val="{00000055-0070-45CA-A827-B307C913944A}"/>
              </c:ext>
            </c:extLst>
          </c:dPt>
          <c:dPt>
            <c:idx val="43"/>
            <c:invertIfNegative val="0"/>
            <c:bubble3D val="0"/>
            <c:spPr>
              <a:solidFill>
                <a:schemeClr val="accent2">
                  <a:lumMod val="70000"/>
                </a:schemeClr>
              </a:solidFill>
              <a:ln>
                <a:noFill/>
              </a:ln>
              <a:effectLst/>
            </c:spPr>
            <c:extLst>
              <c:ext xmlns:c16="http://schemas.microsoft.com/office/drawing/2014/chart" uri="{C3380CC4-5D6E-409C-BE32-E72D297353CC}">
                <c16:uniqueId val="{00000057-0070-45CA-A827-B307C913944A}"/>
              </c:ext>
            </c:extLst>
          </c:dPt>
          <c:dPt>
            <c:idx val="44"/>
            <c:invertIfNegative val="0"/>
            <c:bubble3D val="0"/>
            <c:spPr>
              <a:solidFill>
                <a:schemeClr val="accent3">
                  <a:lumMod val="70000"/>
                </a:schemeClr>
              </a:solidFill>
              <a:ln>
                <a:noFill/>
              </a:ln>
              <a:effectLst/>
            </c:spPr>
            <c:extLst>
              <c:ext xmlns:c16="http://schemas.microsoft.com/office/drawing/2014/chart" uri="{C3380CC4-5D6E-409C-BE32-E72D297353CC}">
                <c16:uniqueId val="{00000059-0070-45CA-A827-B307C913944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B'!$R$23:$R$67</c:f>
              <c:strCache>
                <c:ptCount val="45"/>
                <c:pt idx="0">
                  <c:v>Yarra Primary</c:v>
                </c:pt>
                <c:pt idx="1">
                  <c:v>Tyrrell College</c:v>
                </c:pt>
                <c:pt idx="2">
                  <c:v>The Knox School</c:v>
                </c:pt>
                <c:pt idx="3">
                  <c:v>Swan Reach Primary School</c:v>
                </c:pt>
                <c:pt idx="4">
                  <c:v>St. Patrick's </c:v>
                </c:pt>
                <c:pt idx="5">
                  <c:v>St. Bernard's </c:v>
                </c:pt>
                <c:pt idx="6">
                  <c:v>St Peter's Primary School</c:v>
                </c:pt>
                <c:pt idx="7">
                  <c:v>St Paul's</c:v>
                </c:pt>
                <c:pt idx="8">
                  <c:v>St Oliver Plunkett</c:v>
                </c:pt>
                <c:pt idx="9">
                  <c:v>St Mary's</c:v>
                </c:pt>
                <c:pt idx="10">
                  <c:v>St Mary MacKillop</c:v>
                </c:pt>
                <c:pt idx="11">
                  <c:v>St Leonard's</c:v>
                </c:pt>
                <c:pt idx="12">
                  <c:v>St Jospeh's Primary School</c:v>
                </c:pt>
                <c:pt idx="13">
                  <c:v>St John's </c:v>
                </c:pt>
                <c:pt idx="14">
                  <c:v>Our Lady Star of the Sea</c:v>
                </c:pt>
                <c:pt idx="15">
                  <c:v>Our Lady of Mount Carmel PS</c:v>
                </c:pt>
                <c:pt idx="16">
                  <c:v>Officer Specialist School</c:v>
                </c:pt>
                <c:pt idx="17">
                  <c:v>Nungurner Primary School</c:v>
                </c:pt>
                <c:pt idx="18">
                  <c:v>Natimuk Primary School</c:v>
                </c:pt>
                <c:pt idx="19">
                  <c:v>Mazenod College</c:v>
                </c:pt>
                <c:pt idx="20">
                  <c:v>Lynbrook Primary</c:v>
                </c:pt>
                <c:pt idx="21">
                  <c:v>Longwood PS</c:v>
                </c:pt>
                <c:pt idx="22">
                  <c:v>Loch Sport Primary School</c:v>
                </c:pt>
                <c:pt idx="23">
                  <c:v>Lisieux Catholic Primary School</c:v>
                </c:pt>
                <c:pt idx="24">
                  <c:v>Linton Primary School</c:v>
                </c:pt>
                <c:pt idx="25">
                  <c:v>Kananook Primary </c:v>
                </c:pt>
                <c:pt idx="26">
                  <c:v>Hoa nghiem primary school</c:v>
                </c:pt>
                <c:pt idx="27">
                  <c:v>Heathmont East Primary School</c:v>
                </c:pt>
                <c:pt idx="28">
                  <c:v>Gladstone Views Primary School</c:v>
                </c:pt>
                <c:pt idx="29">
                  <c:v>Garrang Wilam Primary School</c:v>
                </c:pt>
                <c:pt idx="30">
                  <c:v>Flowerdale Primary School</c:v>
                </c:pt>
                <c:pt idx="31">
                  <c:v>Edgars Creek Secondary College</c:v>
                </c:pt>
                <c:pt idx="32">
                  <c:v>Croydon Community School </c:v>
                </c:pt>
                <c:pt idx="33">
                  <c:v>Christ Our Holy Redeemer</c:v>
                </c:pt>
                <c:pt idx="34">
                  <c:v>Charlton College</c:v>
                </c:pt>
                <c:pt idx="35">
                  <c:v>Box Hill Senior Secondary College</c:v>
                </c:pt>
                <c:pt idx="36">
                  <c:v>beveridge primary</c:v>
                </c:pt>
                <c:pt idx="37">
                  <c:v>Beverford District Primary School</c:v>
                </c:pt>
                <c:pt idx="38">
                  <c:v>Beechworth Montessori School</c:v>
                </c:pt>
                <c:pt idx="39">
                  <c:v>Beaumaris Secondary College</c:v>
                </c:pt>
                <c:pt idx="40">
                  <c:v>Bayview College</c:v>
                </c:pt>
                <c:pt idx="41">
                  <c:v>Ardeer South Primary School</c:v>
                </c:pt>
                <c:pt idx="42">
                  <c:v>Alberton Primary School</c:v>
                </c:pt>
                <c:pt idx="43">
                  <c:v>Al Iman College</c:v>
                </c:pt>
                <c:pt idx="44">
                  <c:v>Ainslie Parklands Primary School</c:v>
                </c:pt>
              </c:strCache>
            </c:strRef>
          </c:cat>
          <c:val>
            <c:numRef>
              <c:f>'AMF Charts_Part B'!$S$23:$S$67</c:f>
              <c:numCache>
                <c:formatCode>0</c:formatCode>
                <c:ptCount val="45"/>
                <c:pt idx="0">
                  <c:v>279.82142857142856</c:v>
                </c:pt>
                <c:pt idx="1">
                  <c:v>313.57142857142856</c:v>
                </c:pt>
                <c:pt idx="2">
                  <c:v>267.20238095238091</c:v>
                </c:pt>
                <c:pt idx="4">
                  <c:v>334.94047619047615</c:v>
                </c:pt>
                <c:pt idx="6">
                  <c:v>195.53571428571428</c:v>
                </c:pt>
                <c:pt idx="7">
                  <c:v>264.7619047619047</c:v>
                </c:pt>
                <c:pt idx="8">
                  <c:v>268.09523809523807</c:v>
                </c:pt>
                <c:pt idx="10">
                  <c:v>170.95238095238093</c:v>
                </c:pt>
                <c:pt idx="11">
                  <c:v>252.14285714285711</c:v>
                </c:pt>
                <c:pt idx="12">
                  <c:v>316.07142857142856</c:v>
                </c:pt>
                <c:pt idx="13">
                  <c:v>345.71428571428567</c:v>
                </c:pt>
                <c:pt idx="14">
                  <c:v>310.83333333333331</c:v>
                </c:pt>
                <c:pt idx="15">
                  <c:v>286.84523809523807</c:v>
                </c:pt>
                <c:pt idx="16">
                  <c:v>237.5</c:v>
                </c:pt>
                <c:pt idx="17">
                  <c:v>278.45238095238091</c:v>
                </c:pt>
                <c:pt idx="18">
                  <c:v>340.05952380952385</c:v>
                </c:pt>
                <c:pt idx="19">
                  <c:v>330.95238095238096</c:v>
                </c:pt>
                <c:pt idx="20">
                  <c:v>340.71428571428572</c:v>
                </c:pt>
                <c:pt idx="21">
                  <c:v>352.14285714285717</c:v>
                </c:pt>
                <c:pt idx="22">
                  <c:v>301.42857142857144</c:v>
                </c:pt>
                <c:pt idx="24">
                  <c:v>394.28571428571428</c:v>
                </c:pt>
                <c:pt idx="25">
                  <c:v>299.52380952380952</c:v>
                </c:pt>
                <c:pt idx="27">
                  <c:v>280.71428571428572</c:v>
                </c:pt>
                <c:pt idx="29">
                  <c:v>326.66666666666663</c:v>
                </c:pt>
                <c:pt idx="30">
                  <c:v>290.83333333333337</c:v>
                </c:pt>
                <c:pt idx="31">
                  <c:v>358.45238095238096</c:v>
                </c:pt>
                <c:pt idx="32">
                  <c:v>390</c:v>
                </c:pt>
                <c:pt idx="34">
                  <c:v>259.64285714285711</c:v>
                </c:pt>
                <c:pt idx="35">
                  <c:v>357.85714285714289</c:v>
                </c:pt>
                <c:pt idx="36">
                  <c:v>290.59523809523807</c:v>
                </c:pt>
                <c:pt idx="37">
                  <c:v>346.07142857142856</c:v>
                </c:pt>
                <c:pt idx="39">
                  <c:v>316.90476190476187</c:v>
                </c:pt>
                <c:pt idx="40">
                  <c:v>376.25</c:v>
                </c:pt>
                <c:pt idx="41">
                  <c:v>267.14285714285711</c:v>
                </c:pt>
                <c:pt idx="43">
                  <c:v>232.73809523809521</c:v>
                </c:pt>
                <c:pt idx="44">
                  <c:v>254.04761904761904</c:v>
                </c:pt>
              </c:numCache>
            </c:numRef>
          </c:val>
          <c:extLst>
            <c:ext xmlns:c16="http://schemas.microsoft.com/office/drawing/2014/chart" uri="{C3380CC4-5D6E-409C-BE32-E72D297353CC}">
              <c16:uniqueId val="{00000000-7616-49AC-A956-3FF2E867E510}"/>
            </c:ext>
          </c:extLst>
        </c:ser>
        <c:dLbls>
          <c:showLegendKey val="0"/>
          <c:showVal val="0"/>
          <c:showCatName val="0"/>
          <c:showSerName val="0"/>
          <c:showPercent val="0"/>
          <c:showBubbleSize val="0"/>
        </c:dLbls>
        <c:gapWidth val="50"/>
        <c:axId val="696822432"/>
        <c:axId val="696822760"/>
      </c:barChart>
      <c:catAx>
        <c:axId val="696822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822760"/>
        <c:crosses val="autoZero"/>
        <c:auto val="1"/>
        <c:lblAlgn val="ctr"/>
        <c:lblOffset val="100"/>
        <c:noMultiLvlLbl val="0"/>
      </c:catAx>
      <c:valAx>
        <c:axId val="696822760"/>
        <c:scaling>
          <c:orientation val="minMax"/>
          <c:max val="400"/>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Total score (0-400)</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822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'AMF_Compare A &amp; B'!$A$2</c:f>
              <c:strCache>
                <c:ptCount val="1"/>
                <c:pt idx="0">
                  <c:v>Ainslie Parklands Primary School</c:v>
                </c:pt>
              </c:strCache>
            </c:strRef>
          </c:tx>
          <c:spPr>
            <a:solidFill>
              <a:schemeClr val="accent1"/>
            </a:solidFill>
            <a:ln>
              <a:noFill/>
            </a:ln>
            <a:effectLst/>
          </c:spPr>
          <c:invertIfNegative val="0"/>
          <c:cat>
            <c:strRef>
              <c:f>'AMF_Compare A &amp; B'!$B$1:$C$1</c:f>
              <c:strCache>
                <c:ptCount val="2"/>
                <c:pt idx="0">
                  <c:v>Part A</c:v>
                </c:pt>
                <c:pt idx="1">
                  <c:v>Part B</c:v>
                </c:pt>
              </c:strCache>
            </c:strRef>
          </c:cat>
          <c:val>
            <c:numRef>
              <c:f>'AMF_Compare A &amp; B'!$B$2:$C$2</c:f>
              <c:numCache>
                <c:formatCode>0%</c:formatCode>
                <c:ptCount val="2"/>
                <c:pt idx="0">
                  <c:v>0.56521739130434778</c:v>
                </c:pt>
                <c:pt idx="1">
                  <c:v>0.63500000000000001</c:v>
                </c:pt>
              </c:numCache>
            </c:numRef>
          </c:val>
          <c:extLst>
            <c:ext xmlns:c16="http://schemas.microsoft.com/office/drawing/2014/chart" uri="{C3380CC4-5D6E-409C-BE32-E72D297353CC}">
              <c16:uniqueId val="{00000005-0416-48F6-A20E-E289687B25C3}"/>
            </c:ext>
          </c:extLst>
        </c:ser>
        <c:ser>
          <c:idx val="1"/>
          <c:order val="1"/>
          <c:tx>
            <c:strRef>
              <c:f>'AMF_Compare A &amp; B'!$A$3</c:f>
              <c:strCache>
                <c:ptCount val="1"/>
                <c:pt idx="0">
                  <c:v>All Schools</c:v>
                </c:pt>
              </c:strCache>
            </c:strRef>
          </c:tx>
          <c:spPr>
            <a:solidFill>
              <a:schemeClr val="accent2"/>
            </a:solidFill>
            <a:ln>
              <a:noFill/>
            </a:ln>
            <a:effectLst/>
          </c:spPr>
          <c:invertIfNegative val="0"/>
          <c:cat>
            <c:strRef>
              <c:f>'AMF_Compare A &amp; B'!$B$1:$C$1</c:f>
              <c:strCache>
                <c:ptCount val="2"/>
                <c:pt idx="0">
                  <c:v>Part A</c:v>
                </c:pt>
                <c:pt idx="1">
                  <c:v>Part B</c:v>
                </c:pt>
              </c:strCache>
            </c:strRef>
          </c:cat>
          <c:val>
            <c:numRef>
              <c:f>'AMF_Compare A &amp; B'!$B$3:$C$3</c:f>
              <c:numCache>
                <c:formatCode>0%</c:formatCode>
                <c:ptCount val="2"/>
                <c:pt idx="0">
                  <c:v>0.82608695652173914</c:v>
                </c:pt>
                <c:pt idx="1">
                  <c:v>0.75249999999999995</c:v>
                </c:pt>
              </c:numCache>
            </c:numRef>
          </c:val>
          <c:extLst>
            <c:ext xmlns:c16="http://schemas.microsoft.com/office/drawing/2014/chart" uri="{C3380CC4-5D6E-409C-BE32-E72D297353CC}">
              <c16:uniqueId val="{00000006-0416-48F6-A20E-E289687B25C3}"/>
            </c:ext>
          </c:extLst>
        </c:ser>
        <c:dLbls>
          <c:showLegendKey val="0"/>
          <c:showVal val="0"/>
          <c:showCatName val="0"/>
          <c:showSerName val="0"/>
          <c:showPercent val="0"/>
          <c:showBubbleSize val="0"/>
        </c:dLbls>
        <c:gapWidth val="219"/>
        <c:overlap val="-27"/>
        <c:axId val="634662200"/>
        <c:axId val="634665480"/>
      </c:barChart>
      <c:catAx>
        <c:axId val="634662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665480"/>
        <c:crosses val="autoZero"/>
        <c:auto val="1"/>
        <c:lblAlgn val="ctr"/>
        <c:lblOffset val="100"/>
        <c:noMultiLvlLbl val="0"/>
      </c:catAx>
      <c:valAx>
        <c:axId val="63466548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662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AA7-4C7E-9ED1-93768B51753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AA7-4C7E-9ED1-93768B51753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AA7-4C7E-9ED1-93768B517530}"/>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Charts_Demographics!$A$59:$C$59</c:f>
              <c:strCache>
                <c:ptCount val="3"/>
                <c:pt idx="0">
                  <c:v>Government</c:v>
                </c:pt>
                <c:pt idx="1">
                  <c:v>Catholic</c:v>
                </c:pt>
                <c:pt idx="2">
                  <c:v>Independent</c:v>
                </c:pt>
              </c:strCache>
            </c:strRef>
          </c:cat>
          <c:val>
            <c:numRef>
              <c:f>Charts_Demographics!$A$60:$C$60</c:f>
              <c:numCache>
                <c:formatCode>General</c:formatCode>
                <c:ptCount val="3"/>
                <c:pt idx="0">
                  <c:v>25</c:v>
                </c:pt>
                <c:pt idx="1">
                  <c:v>15</c:v>
                </c:pt>
                <c:pt idx="2">
                  <c:v>5</c:v>
                </c:pt>
              </c:numCache>
            </c:numRef>
          </c:val>
          <c:extLst>
            <c:ext xmlns:c16="http://schemas.microsoft.com/office/drawing/2014/chart" uri="{C3380CC4-5D6E-409C-BE32-E72D297353CC}">
              <c16:uniqueId val="{00000000-5C51-4D75-9CEF-B18E038C6806}"/>
            </c:ext>
          </c:extLst>
        </c:ser>
        <c:dLbls>
          <c:dLblPos val="outEnd"/>
          <c:showLegendKey val="0"/>
          <c:showVal val="1"/>
          <c:showCatName val="0"/>
          <c:showSerName val="0"/>
          <c:showPercent val="0"/>
          <c:showBubbleSize val="0"/>
          <c:showLeaderLines val="1"/>
        </c:dLbls>
        <c:firstSliceAng val="176"/>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explosion val="1"/>
          <c:dPt>
            <c:idx val="0"/>
            <c:bubble3D val="0"/>
            <c:spPr>
              <a:solidFill>
                <a:schemeClr val="accent6"/>
              </a:solidFill>
              <a:ln w="19050">
                <a:solidFill>
                  <a:schemeClr val="lt1"/>
                </a:solidFill>
              </a:ln>
              <a:effectLst/>
            </c:spPr>
            <c:extLst>
              <c:ext xmlns:c16="http://schemas.microsoft.com/office/drawing/2014/chart" uri="{C3380CC4-5D6E-409C-BE32-E72D297353CC}">
                <c16:uniqueId val="{00000001-1E67-46DA-88E5-7E6B76DCB2BF}"/>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1E67-46DA-88E5-7E6B76DCB2BF}"/>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1E67-46DA-88E5-7E6B76DCB2BF}"/>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Charts_Demographics!$A$62:$C$62</c:f>
              <c:strCache>
                <c:ptCount val="3"/>
                <c:pt idx="0">
                  <c:v>Primary</c:v>
                </c:pt>
                <c:pt idx="1">
                  <c:v>Secondary</c:v>
                </c:pt>
                <c:pt idx="2">
                  <c:v>Combined</c:v>
                </c:pt>
              </c:strCache>
            </c:strRef>
          </c:cat>
          <c:val>
            <c:numRef>
              <c:f>Charts_Demographics!$A$63:$C$63</c:f>
              <c:numCache>
                <c:formatCode>General</c:formatCode>
                <c:ptCount val="3"/>
                <c:pt idx="0">
                  <c:v>34</c:v>
                </c:pt>
                <c:pt idx="1">
                  <c:v>6</c:v>
                </c:pt>
                <c:pt idx="2">
                  <c:v>5</c:v>
                </c:pt>
              </c:numCache>
            </c:numRef>
          </c:val>
          <c:extLst>
            <c:ext xmlns:c16="http://schemas.microsoft.com/office/drawing/2014/chart" uri="{C3380CC4-5D6E-409C-BE32-E72D297353CC}">
              <c16:uniqueId val="{00000006-1E67-46DA-88E5-7E6B76DCB2BF}"/>
            </c:ext>
          </c:extLst>
        </c:ser>
        <c:dLbls>
          <c:dLblPos val="outEnd"/>
          <c:showLegendKey val="0"/>
          <c:showVal val="1"/>
          <c:showCatName val="0"/>
          <c:showSerName val="0"/>
          <c:showPercent val="0"/>
          <c:showBubbleSize val="0"/>
          <c:showLeaderLines val="1"/>
        </c:dLbls>
        <c:firstSliceAng val="86"/>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B7B-4225-BF35-6B5A69375A71}"/>
              </c:ext>
            </c:extLst>
          </c:dPt>
          <c:dPt>
            <c:idx val="1"/>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3-0B7B-4225-BF35-6B5A69375A71}"/>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0B7B-4225-BF35-6B5A69375A71}"/>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044E-4D96-81B7-776A7EB080F4}"/>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Charts_Demographics!$A$65:$D$65</c:f>
              <c:strCache>
                <c:ptCount val="4"/>
                <c:pt idx="0">
                  <c:v>North-eastern</c:v>
                </c:pt>
                <c:pt idx="1">
                  <c:v>North-western</c:v>
                </c:pt>
                <c:pt idx="2">
                  <c:v>South-eastern</c:v>
                </c:pt>
                <c:pt idx="3">
                  <c:v>South-western</c:v>
                </c:pt>
              </c:strCache>
            </c:strRef>
          </c:cat>
          <c:val>
            <c:numRef>
              <c:f>Charts_Demographics!$A$66:$D$66</c:f>
              <c:numCache>
                <c:formatCode>General</c:formatCode>
                <c:ptCount val="4"/>
                <c:pt idx="0">
                  <c:v>14</c:v>
                </c:pt>
                <c:pt idx="1">
                  <c:v>10</c:v>
                </c:pt>
                <c:pt idx="2">
                  <c:v>11</c:v>
                </c:pt>
                <c:pt idx="3">
                  <c:v>10</c:v>
                </c:pt>
              </c:numCache>
            </c:numRef>
          </c:val>
          <c:extLst>
            <c:ext xmlns:c16="http://schemas.microsoft.com/office/drawing/2014/chart" uri="{C3380CC4-5D6E-409C-BE32-E72D297353CC}">
              <c16:uniqueId val="{00000006-0B7B-4225-BF35-6B5A69375A71}"/>
            </c:ext>
          </c:extLst>
        </c:ser>
        <c:dLbls>
          <c:dLblPos val="outEnd"/>
          <c:showLegendKey val="0"/>
          <c:showVal val="1"/>
          <c:showCatName val="0"/>
          <c:showSerName val="0"/>
          <c:showPercent val="0"/>
          <c:showBubbleSize val="0"/>
          <c:showLeaderLines val="1"/>
        </c:dLbls>
        <c:firstSliceAng val="211"/>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pieChart>
        <c:varyColors val="1"/>
        <c:ser>
          <c:idx val="0"/>
          <c:order val="0"/>
          <c:explosion val="1"/>
          <c:dPt>
            <c:idx val="0"/>
            <c:bubble3D val="0"/>
            <c:spPr>
              <a:solidFill>
                <a:schemeClr val="accent3">
                  <a:tint val="77000"/>
                </a:schemeClr>
              </a:solidFill>
              <a:ln w="19050">
                <a:solidFill>
                  <a:schemeClr val="lt1"/>
                </a:solidFill>
              </a:ln>
              <a:effectLst/>
            </c:spPr>
            <c:extLst>
              <c:ext xmlns:c16="http://schemas.microsoft.com/office/drawing/2014/chart" uri="{C3380CC4-5D6E-409C-BE32-E72D297353CC}">
                <c16:uniqueId val="{00000001-C4A8-4966-8270-FCB3620EEB5B}"/>
              </c:ext>
            </c:extLst>
          </c:dPt>
          <c:dPt>
            <c:idx val="1"/>
            <c:bubble3D val="0"/>
            <c:spPr>
              <a:solidFill>
                <a:schemeClr val="accent3">
                  <a:shade val="76000"/>
                </a:schemeClr>
              </a:solidFill>
              <a:ln w="19050">
                <a:solidFill>
                  <a:schemeClr val="lt1"/>
                </a:solidFill>
              </a:ln>
              <a:effectLst/>
            </c:spPr>
            <c:extLst>
              <c:ext xmlns:c16="http://schemas.microsoft.com/office/drawing/2014/chart" uri="{C3380CC4-5D6E-409C-BE32-E72D297353CC}">
                <c16:uniqueId val="{00000003-C4A8-4966-8270-FCB3620EEB5B}"/>
              </c:ext>
            </c:extLst>
          </c:dPt>
          <c:dPt>
            <c:idx val="2"/>
            <c:bubble3D val="0"/>
            <c:spPr>
              <a:solidFill>
                <a:schemeClr val="accent3">
                  <a:shade val="76000"/>
                </a:schemeClr>
              </a:solidFill>
              <a:ln w="19050">
                <a:solidFill>
                  <a:schemeClr val="lt1"/>
                </a:solidFill>
              </a:ln>
              <a:effectLst/>
            </c:spPr>
            <c:extLst>
              <c:ext xmlns:c16="http://schemas.microsoft.com/office/drawing/2014/chart" uri="{C3380CC4-5D6E-409C-BE32-E72D297353CC}">
                <c16:uniqueId val="{00000005-C4A8-4966-8270-FCB3620EEB5B}"/>
              </c:ext>
            </c:extLst>
          </c:dPt>
          <c:dPt>
            <c:idx val="3"/>
            <c:bubble3D val="0"/>
            <c:spPr>
              <a:solidFill>
                <a:schemeClr val="accent3">
                  <a:shade val="76000"/>
                </a:schemeClr>
              </a:solidFill>
              <a:ln w="19050">
                <a:solidFill>
                  <a:schemeClr val="lt1"/>
                </a:solidFill>
              </a:ln>
              <a:effectLst/>
            </c:spPr>
            <c:extLst>
              <c:ext xmlns:c16="http://schemas.microsoft.com/office/drawing/2014/chart" uri="{C3380CC4-5D6E-409C-BE32-E72D297353CC}">
                <c16:uniqueId val="{00000007-C4A8-4966-8270-FCB3620EEB5B}"/>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Charts_Demographics!$D$68:$E$68</c:f>
              <c:strCache>
                <c:ptCount val="2"/>
                <c:pt idx="0">
                  <c:v>Unregistered</c:v>
                </c:pt>
                <c:pt idx="1">
                  <c:v>Registered</c:v>
                </c:pt>
              </c:strCache>
            </c:strRef>
          </c:cat>
          <c:val>
            <c:numRef>
              <c:f>Charts_Demographics!$D$69:$E$69</c:f>
              <c:numCache>
                <c:formatCode>General</c:formatCode>
                <c:ptCount val="2"/>
                <c:pt idx="0">
                  <c:v>18</c:v>
                </c:pt>
                <c:pt idx="1">
                  <c:v>27</c:v>
                </c:pt>
              </c:numCache>
            </c:numRef>
          </c:val>
          <c:extLst>
            <c:ext xmlns:c16="http://schemas.microsoft.com/office/drawing/2014/chart" uri="{C3380CC4-5D6E-409C-BE32-E72D297353CC}">
              <c16:uniqueId val="{00000008-C4A8-4966-8270-FCB3620EEB5B}"/>
            </c:ext>
          </c:extLst>
        </c:ser>
        <c:dLbls>
          <c:dLblPos val="outEnd"/>
          <c:showLegendKey val="0"/>
          <c:showVal val="1"/>
          <c:showCatName val="0"/>
          <c:showSerName val="0"/>
          <c:showPercent val="0"/>
          <c:showBubbleSize val="0"/>
          <c:showLeaderLines val="1"/>
        </c:dLbls>
        <c:firstSliceAng val="206"/>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pieChart>
        <c:varyColors val="1"/>
        <c:ser>
          <c:idx val="0"/>
          <c:order val="0"/>
          <c:explosion val="1"/>
          <c:dPt>
            <c:idx val="0"/>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001-AF5D-45E1-91AA-6AE5FAB2D3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F5D-45E1-91AA-6AE5FAB2D3F2}"/>
              </c:ext>
            </c:extLst>
          </c:dPt>
          <c:dPt>
            <c:idx val="2"/>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5-AF5D-45E1-91AA-6AE5FAB2D3F2}"/>
              </c:ext>
            </c:extLst>
          </c:dPt>
          <c:dPt>
            <c:idx val="3"/>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7-AF5D-45E1-91AA-6AE5FAB2D3F2}"/>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Charts_Demographics!$A$71:$C$71</c:f>
              <c:strCache>
                <c:ptCount val="3"/>
                <c:pt idx="0">
                  <c:v>Low</c:v>
                </c:pt>
                <c:pt idx="1">
                  <c:v>Med</c:v>
                </c:pt>
                <c:pt idx="2">
                  <c:v>High</c:v>
                </c:pt>
              </c:strCache>
            </c:strRef>
          </c:cat>
          <c:val>
            <c:numRef>
              <c:f>Charts_Demographics!$A$72:$C$72</c:f>
              <c:numCache>
                <c:formatCode>General</c:formatCode>
                <c:ptCount val="3"/>
                <c:pt idx="0">
                  <c:v>8</c:v>
                </c:pt>
                <c:pt idx="1">
                  <c:v>10</c:v>
                </c:pt>
                <c:pt idx="2">
                  <c:v>27</c:v>
                </c:pt>
              </c:numCache>
            </c:numRef>
          </c:val>
          <c:extLst>
            <c:ext xmlns:c16="http://schemas.microsoft.com/office/drawing/2014/chart" uri="{C3380CC4-5D6E-409C-BE32-E72D297353CC}">
              <c16:uniqueId val="{00000008-AF5D-45E1-91AA-6AE5FAB2D3F2}"/>
            </c:ext>
          </c:extLst>
        </c:ser>
        <c:dLbls>
          <c:dLblPos val="outEnd"/>
          <c:showLegendKey val="0"/>
          <c:showVal val="1"/>
          <c:showCatName val="0"/>
          <c:showSerName val="0"/>
          <c:showPercent val="0"/>
          <c:showBubbleSize val="0"/>
          <c:showLeaderLines val="1"/>
        </c:dLbls>
        <c:firstSliceAng val="214"/>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pieChart>
        <c:varyColors val="1"/>
        <c:ser>
          <c:idx val="0"/>
          <c:order val="0"/>
          <c:spPr>
            <a:solidFill>
              <a:schemeClr val="bg1">
                <a:lumMod val="65000"/>
              </a:schemeClr>
            </a:solidFill>
          </c:spPr>
          <c:explosion val="1"/>
          <c:dPt>
            <c:idx val="0"/>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1-005D-4BD8-BEAB-0B88CB3A9E44}"/>
              </c:ext>
            </c:extLst>
          </c:dPt>
          <c:dPt>
            <c:idx val="1"/>
            <c:bubble3D val="0"/>
            <c:spPr>
              <a:solidFill>
                <a:srgbClr val="585858"/>
              </a:solidFill>
              <a:ln w="19050">
                <a:solidFill>
                  <a:schemeClr val="lt1"/>
                </a:solidFill>
              </a:ln>
              <a:effectLst/>
            </c:spPr>
            <c:extLst>
              <c:ext xmlns:c16="http://schemas.microsoft.com/office/drawing/2014/chart" uri="{C3380CC4-5D6E-409C-BE32-E72D297353CC}">
                <c16:uniqueId val="{00000003-005D-4BD8-BEAB-0B88CB3A9E44}"/>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5-005D-4BD8-BEAB-0B88CB3A9E44}"/>
              </c:ext>
            </c:extLst>
          </c:dPt>
          <c:dPt>
            <c:idx val="3"/>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7-005D-4BD8-BEAB-0B88CB3A9E44}"/>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Charts_Demographics!$A$74:$B$74</c:f>
              <c:strCache>
                <c:ptCount val="2"/>
                <c:pt idx="0">
                  <c:v>Below average</c:v>
                </c:pt>
                <c:pt idx="1">
                  <c:v>Above average</c:v>
                </c:pt>
              </c:strCache>
            </c:strRef>
          </c:cat>
          <c:val>
            <c:numRef>
              <c:f>Charts_Demographics!$A$75:$B$75</c:f>
              <c:numCache>
                <c:formatCode>General</c:formatCode>
                <c:ptCount val="2"/>
                <c:pt idx="0">
                  <c:v>16</c:v>
                </c:pt>
                <c:pt idx="1">
                  <c:v>29</c:v>
                </c:pt>
              </c:numCache>
            </c:numRef>
          </c:val>
          <c:extLst>
            <c:ext xmlns:c16="http://schemas.microsoft.com/office/drawing/2014/chart" uri="{C3380CC4-5D6E-409C-BE32-E72D297353CC}">
              <c16:uniqueId val="{00000008-005D-4BD8-BEAB-0B88CB3A9E44}"/>
            </c:ext>
          </c:extLst>
        </c:ser>
        <c:dLbls>
          <c:dLblPos val="outEnd"/>
          <c:showLegendKey val="0"/>
          <c:showVal val="1"/>
          <c:showCatName val="0"/>
          <c:showSerName val="0"/>
          <c:showPercent val="0"/>
          <c:showBubbleSize val="0"/>
          <c:showLeaderLines val="1"/>
        </c:dLbls>
        <c:firstSliceAng val="201"/>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Government</c:v>
          </c:tx>
          <c:spPr>
            <a:ln w="25400" cap="rnd">
              <a:noFill/>
              <a:round/>
            </a:ln>
            <a:effectLst/>
          </c:spPr>
          <c:marker>
            <c:symbol val="circle"/>
            <c:size val="5"/>
            <c:spPr>
              <a:solidFill>
                <a:schemeClr val="accent1"/>
              </a:solidFill>
              <a:ln w="9525">
                <a:solidFill>
                  <a:schemeClr val="accent1"/>
                </a:solidFill>
              </a:ln>
              <a:effectLst/>
            </c:spPr>
          </c:marker>
          <c:xVal>
            <c:numRef>
              <c:f>'DET Compare Pts A &amp; B'!$B$4:$B$38</c:f>
              <c:numCache>
                <c:formatCode>General</c:formatCode>
                <c:ptCount val="35"/>
                <c:pt idx="0">
                  <c:v>20</c:v>
                </c:pt>
                <c:pt idx="1">
                  <c:v>13</c:v>
                </c:pt>
                <c:pt idx="2">
                  <c:v>15</c:v>
                </c:pt>
                <c:pt idx="3">
                  <c:v>15</c:v>
                </c:pt>
                <c:pt idx="4">
                  <c:v>14</c:v>
                </c:pt>
                <c:pt idx="5">
                  <c:v>18</c:v>
                </c:pt>
                <c:pt idx="6">
                  <c:v>23</c:v>
                </c:pt>
                <c:pt idx="7">
                  <c:v>21</c:v>
                </c:pt>
                <c:pt idx="8">
                  <c:v>21</c:v>
                </c:pt>
                <c:pt idx="9">
                  <c:v>19</c:v>
                </c:pt>
                <c:pt idx="10">
                  <c:v>17</c:v>
                </c:pt>
                <c:pt idx="11">
                  <c:v>18</c:v>
                </c:pt>
                <c:pt idx="12">
                  <c:v>18</c:v>
                </c:pt>
                <c:pt idx="13">
                  <c:v>17</c:v>
                </c:pt>
                <c:pt idx="14">
                  <c:v>21</c:v>
                </c:pt>
                <c:pt idx="15">
                  <c:v>20</c:v>
                </c:pt>
                <c:pt idx="16">
                  <c:v>16</c:v>
                </c:pt>
                <c:pt idx="17">
                  <c:v>12</c:v>
                </c:pt>
                <c:pt idx="18">
                  <c:v>14</c:v>
                </c:pt>
                <c:pt idx="19">
                  <c:v>19</c:v>
                </c:pt>
                <c:pt idx="20">
                  <c:v>13</c:v>
                </c:pt>
                <c:pt idx="21">
                  <c:v>22</c:v>
                </c:pt>
                <c:pt idx="22">
                  <c:v>18</c:v>
                </c:pt>
                <c:pt idx="23">
                  <c:v>23</c:v>
                </c:pt>
                <c:pt idx="24">
                  <c:v>17</c:v>
                </c:pt>
                <c:pt idx="25">
                  <c:v>20</c:v>
                </c:pt>
                <c:pt idx="26">
                  <c:v>23</c:v>
                </c:pt>
                <c:pt idx="27">
                  <c:v>23</c:v>
                </c:pt>
                <c:pt idx="28">
                  <c:v>14</c:v>
                </c:pt>
                <c:pt idx="29">
                  <c:v>16</c:v>
                </c:pt>
                <c:pt idx="30">
                  <c:v>22</c:v>
                </c:pt>
                <c:pt idx="31">
                  <c:v>23</c:v>
                </c:pt>
                <c:pt idx="32">
                  <c:v>11</c:v>
                </c:pt>
                <c:pt idx="33">
                  <c:v>20</c:v>
                </c:pt>
                <c:pt idx="34">
                  <c:v>16</c:v>
                </c:pt>
              </c:numCache>
            </c:numRef>
          </c:xVal>
          <c:yVal>
            <c:numRef>
              <c:f>'DET Compare Pts A &amp; B'!$E$4:$E$39</c:f>
              <c:numCache>
                <c:formatCode>0</c:formatCode>
                <c:ptCount val="36"/>
                <c:pt idx="0">
                  <c:v>267.14285714285711</c:v>
                </c:pt>
                <c:pt idx="1">
                  <c:v>254.04761904761904</c:v>
                </c:pt>
                <c:pt idx="2">
                  <c:v>390</c:v>
                </c:pt>
                <c:pt idx="3">
                  <c:v>299.52380952380952</c:v>
                </c:pt>
                <c:pt idx="4">
                  <c:v>280.71428571428572</c:v>
                </c:pt>
                <c:pt idx="5">
                  <c:v>357.85714285714289</c:v>
                </c:pt>
                <c:pt idx="6">
                  <c:v>358.45238095238096</c:v>
                </c:pt>
                <c:pt idx="7">
                  <c:v>340.71428571428572</c:v>
                </c:pt>
                <c:pt idx="8">
                  <c:v>316.90476190476187</c:v>
                </c:pt>
                <c:pt idx="9">
                  <c:v>237.5</c:v>
                </c:pt>
                <c:pt idx="10">
                  <c:v>326.66666666666663</c:v>
                </c:pt>
                <c:pt idx="11">
                  <c:v>279.82142857142856</c:v>
                </c:pt>
                <c:pt idx="12">
                  <c:v>346.07142857142856</c:v>
                </c:pt>
                <c:pt idx="13">
                  <c:v>278.45238095238091</c:v>
                </c:pt>
                <c:pt idx="14">
                  <c:v>352.14285714285717</c:v>
                </c:pt>
                <c:pt idx="15">
                  <c:v>313.57142857142856</c:v>
                </c:pt>
                <c:pt idx="16">
                  <c:v>259.64285714285711</c:v>
                </c:pt>
                <c:pt idx="17">
                  <c:v>301.42857142857144</c:v>
                </c:pt>
                <c:pt idx="18">
                  <c:v>340.05952380952385</c:v>
                </c:pt>
                <c:pt idx="19">
                  <c:v>290.83333333333337</c:v>
                </c:pt>
                <c:pt idx="20">
                  <c:v>290.59523809523807</c:v>
                </c:pt>
                <c:pt idx="21">
                  <c:v>394.28571428571428</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numCache>
            </c:numRef>
          </c:yVal>
          <c:smooth val="0"/>
          <c:extLst>
            <c:ext xmlns:c16="http://schemas.microsoft.com/office/drawing/2014/chart" uri="{C3380CC4-5D6E-409C-BE32-E72D297353CC}">
              <c16:uniqueId val="{00000002-B788-4556-8458-3C7CAFE677B1}"/>
            </c:ext>
          </c:extLst>
        </c:ser>
        <c:ser>
          <c:idx val="1"/>
          <c:order val="1"/>
          <c:tx>
            <c:v>Catholic</c:v>
          </c:tx>
          <c:spPr>
            <a:ln w="25400" cap="rnd">
              <a:noFill/>
              <a:round/>
            </a:ln>
            <a:effectLst/>
          </c:spPr>
          <c:marker>
            <c:symbol val="circle"/>
            <c:size val="5"/>
            <c:spPr>
              <a:solidFill>
                <a:schemeClr val="accent2"/>
              </a:solidFill>
              <a:ln w="9525">
                <a:solidFill>
                  <a:schemeClr val="accent2"/>
                </a:solidFill>
              </a:ln>
              <a:effectLst/>
            </c:spPr>
          </c:marker>
          <c:xVal>
            <c:numRef>
              <c:f>'DET Compare Pts A &amp; B'!$B$4:$B$38</c:f>
              <c:numCache>
                <c:formatCode>General</c:formatCode>
                <c:ptCount val="35"/>
                <c:pt idx="0">
                  <c:v>20</c:v>
                </c:pt>
                <c:pt idx="1">
                  <c:v>13</c:v>
                </c:pt>
                <c:pt idx="2">
                  <c:v>15</c:v>
                </c:pt>
                <c:pt idx="3">
                  <c:v>15</c:v>
                </c:pt>
                <c:pt idx="4">
                  <c:v>14</c:v>
                </c:pt>
                <c:pt idx="5">
                  <c:v>18</c:v>
                </c:pt>
                <c:pt idx="6">
                  <c:v>23</c:v>
                </c:pt>
                <c:pt idx="7">
                  <c:v>21</c:v>
                </c:pt>
                <c:pt idx="8">
                  <c:v>21</c:v>
                </c:pt>
                <c:pt idx="9">
                  <c:v>19</c:v>
                </c:pt>
                <c:pt idx="10">
                  <c:v>17</c:v>
                </c:pt>
                <c:pt idx="11">
                  <c:v>18</c:v>
                </c:pt>
                <c:pt idx="12">
                  <c:v>18</c:v>
                </c:pt>
                <c:pt idx="13">
                  <c:v>17</c:v>
                </c:pt>
                <c:pt idx="14">
                  <c:v>21</c:v>
                </c:pt>
                <c:pt idx="15">
                  <c:v>20</c:v>
                </c:pt>
                <c:pt idx="16">
                  <c:v>16</c:v>
                </c:pt>
                <c:pt idx="17">
                  <c:v>12</c:v>
                </c:pt>
                <c:pt idx="18">
                  <c:v>14</c:v>
                </c:pt>
                <c:pt idx="19">
                  <c:v>19</c:v>
                </c:pt>
                <c:pt idx="20">
                  <c:v>13</c:v>
                </c:pt>
                <c:pt idx="21">
                  <c:v>22</c:v>
                </c:pt>
                <c:pt idx="22">
                  <c:v>18</c:v>
                </c:pt>
                <c:pt idx="23">
                  <c:v>23</c:v>
                </c:pt>
                <c:pt idx="24">
                  <c:v>17</c:v>
                </c:pt>
                <c:pt idx="25">
                  <c:v>20</c:v>
                </c:pt>
                <c:pt idx="26">
                  <c:v>23</c:v>
                </c:pt>
                <c:pt idx="27">
                  <c:v>23</c:v>
                </c:pt>
                <c:pt idx="28">
                  <c:v>14</c:v>
                </c:pt>
                <c:pt idx="29">
                  <c:v>16</c:v>
                </c:pt>
                <c:pt idx="30">
                  <c:v>22</c:v>
                </c:pt>
                <c:pt idx="31">
                  <c:v>23</c:v>
                </c:pt>
                <c:pt idx="32">
                  <c:v>11</c:v>
                </c:pt>
                <c:pt idx="33">
                  <c:v>20</c:v>
                </c:pt>
                <c:pt idx="34">
                  <c:v>16</c:v>
                </c:pt>
              </c:numCache>
            </c:numRef>
          </c:xVal>
          <c:yVal>
            <c:numRef>
              <c:f>'DET Compare Pts A &amp; B'!$F$4:$F$39</c:f>
              <c:numCache>
                <c:formatCode>0</c:formatCode>
                <c:ptCount val="3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286.84523809523807</c:v>
                </c:pt>
                <c:pt idx="23">
                  <c:v>330.95238095238096</c:v>
                </c:pt>
                <c:pt idx="24">
                  <c:v>252.14285714285711</c:v>
                </c:pt>
                <c:pt idx="25">
                  <c:v>268.09523809523807</c:v>
                </c:pt>
                <c:pt idx="26">
                  <c:v>264.7619047619047</c:v>
                </c:pt>
                <c:pt idx="27">
                  <c:v>345.71428571428567</c:v>
                </c:pt>
                <c:pt idx="28">
                  <c:v>195.53571428571428</c:v>
                </c:pt>
                <c:pt idx="29">
                  <c:v>310.83333333333331</c:v>
                </c:pt>
                <c:pt idx="30">
                  <c:v>316.07142857142856</c:v>
                </c:pt>
                <c:pt idx="31">
                  <c:v>334.94047619047615</c:v>
                </c:pt>
                <c:pt idx="32">
                  <c:v>170.95238095238093</c:v>
                </c:pt>
                <c:pt idx="33">
                  <c:v>#N/A</c:v>
                </c:pt>
                <c:pt idx="34">
                  <c:v>#N/A</c:v>
                </c:pt>
                <c:pt idx="35">
                  <c:v>#N/A</c:v>
                </c:pt>
              </c:numCache>
            </c:numRef>
          </c:yVal>
          <c:smooth val="0"/>
          <c:extLst>
            <c:ext xmlns:c16="http://schemas.microsoft.com/office/drawing/2014/chart" uri="{C3380CC4-5D6E-409C-BE32-E72D297353CC}">
              <c16:uniqueId val="{00000005-B788-4556-8458-3C7CAFE677B1}"/>
            </c:ext>
          </c:extLst>
        </c:ser>
        <c:ser>
          <c:idx val="2"/>
          <c:order val="2"/>
          <c:tx>
            <c:v>Independent</c:v>
          </c:tx>
          <c:spPr>
            <a:ln w="25400" cap="rnd">
              <a:noFill/>
              <a:round/>
            </a:ln>
            <a:effectLst/>
          </c:spPr>
          <c:marker>
            <c:symbol val="circle"/>
            <c:size val="5"/>
            <c:spPr>
              <a:solidFill>
                <a:schemeClr val="accent3"/>
              </a:solidFill>
              <a:ln w="9525">
                <a:solidFill>
                  <a:schemeClr val="accent3"/>
                </a:solidFill>
              </a:ln>
              <a:effectLst/>
            </c:spPr>
          </c:marker>
          <c:xVal>
            <c:numRef>
              <c:f>'DET Compare Pts A &amp; B'!$B$4:$B$38</c:f>
              <c:numCache>
                <c:formatCode>General</c:formatCode>
                <c:ptCount val="35"/>
                <c:pt idx="0">
                  <c:v>20</c:v>
                </c:pt>
                <c:pt idx="1">
                  <c:v>13</c:v>
                </c:pt>
                <c:pt idx="2">
                  <c:v>15</c:v>
                </c:pt>
                <c:pt idx="3">
                  <c:v>15</c:v>
                </c:pt>
                <c:pt idx="4">
                  <c:v>14</c:v>
                </c:pt>
                <c:pt idx="5">
                  <c:v>18</c:v>
                </c:pt>
                <c:pt idx="6">
                  <c:v>23</c:v>
                </c:pt>
                <c:pt idx="7">
                  <c:v>21</c:v>
                </c:pt>
                <c:pt idx="8">
                  <c:v>21</c:v>
                </c:pt>
                <c:pt idx="9">
                  <c:v>19</c:v>
                </c:pt>
                <c:pt idx="10">
                  <c:v>17</c:v>
                </c:pt>
                <c:pt idx="11">
                  <c:v>18</c:v>
                </c:pt>
                <c:pt idx="12">
                  <c:v>18</c:v>
                </c:pt>
                <c:pt idx="13">
                  <c:v>17</c:v>
                </c:pt>
                <c:pt idx="14">
                  <c:v>21</c:v>
                </c:pt>
                <c:pt idx="15">
                  <c:v>20</c:v>
                </c:pt>
                <c:pt idx="16">
                  <c:v>16</c:v>
                </c:pt>
                <c:pt idx="17">
                  <c:v>12</c:v>
                </c:pt>
                <c:pt idx="18">
                  <c:v>14</c:v>
                </c:pt>
                <c:pt idx="19">
                  <c:v>19</c:v>
                </c:pt>
                <c:pt idx="20">
                  <c:v>13</c:v>
                </c:pt>
                <c:pt idx="21">
                  <c:v>22</c:v>
                </c:pt>
                <c:pt idx="22">
                  <c:v>18</c:v>
                </c:pt>
                <c:pt idx="23">
                  <c:v>23</c:v>
                </c:pt>
                <c:pt idx="24">
                  <c:v>17</c:v>
                </c:pt>
                <c:pt idx="25">
                  <c:v>20</c:v>
                </c:pt>
                <c:pt idx="26">
                  <c:v>23</c:v>
                </c:pt>
                <c:pt idx="27">
                  <c:v>23</c:v>
                </c:pt>
                <c:pt idx="28">
                  <c:v>14</c:v>
                </c:pt>
                <c:pt idx="29">
                  <c:v>16</c:v>
                </c:pt>
                <c:pt idx="30">
                  <c:v>22</c:v>
                </c:pt>
                <c:pt idx="31">
                  <c:v>23</c:v>
                </c:pt>
                <c:pt idx="32">
                  <c:v>11</c:v>
                </c:pt>
                <c:pt idx="33">
                  <c:v>20</c:v>
                </c:pt>
                <c:pt idx="34">
                  <c:v>16</c:v>
                </c:pt>
              </c:numCache>
            </c:numRef>
          </c:xVal>
          <c:yVal>
            <c:numRef>
              <c:f>'DET Compare Pts A &amp; B'!$G$4:$G$39</c:f>
              <c:numCache>
                <c:formatCode>0</c:formatCode>
                <c:ptCount val="3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267.20238095238091</c:v>
                </c:pt>
                <c:pt idx="34">
                  <c:v>232.73809523809521</c:v>
                </c:pt>
                <c:pt idx="35">
                  <c:v>376.25</c:v>
                </c:pt>
              </c:numCache>
            </c:numRef>
          </c:yVal>
          <c:smooth val="0"/>
          <c:extLst>
            <c:ext xmlns:c16="http://schemas.microsoft.com/office/drawing/2014/chart" uri="{C3380CC4-5D6E-409C-BE32-E72D297353CC}">
              <c16:uniqueId val="{00000006-B788-4556-8458-3C7CAFE677B1}"/>
            </c:ext>
          </c:extLst>
        </c:ser>
        <c:dLbls>
          <c:showLegendKey val="0"/>
          <c:showVal val="0"/>
          <c:showCatName val="0"/>
          <c:showSerName val="0"/>
          <c:showPercent val="0"/>
          <c:showBubbleSize val="0"/>
        </c:dLbls>
        <c:axId val="396339760"/>
        <c:axId val="396340088"/>
      </c:scatterChart>
      <c:valAx>
        <c:axId val="396339760"/>
        <c:scaling>
          <c:orientation val="minMax"/>
          <c:max val="23"/>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Score on Part A (0-23)</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340088"/>
        <c:crosses val="autoZero"/>
        <c:crossBetween val="midCat"/>
        <c:majorUnit val="1"/>
      </c:valAx>
      <c:valAx>
        <c:axId val="396340088"/>
        <c:scaling>
          <c:orientation val="minMax"/>
          <c:max val="4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Score on Part B (0-400)</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33976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pieChart>
        <c:varyColors val="1"/>
        <c:ser>
          <c:idx val="0"/>
          <c:order val="0"/>
          <c:explosion val="1"/>
          <c:dPt>
            <c:idx val="0"/>
            <c:bubble3D val="0"/>
            <c:spPr>
              <a:solidFill>
                <a:schemeClr val="accent4">
                  <a:tint val="77000"/>
                </a:schemeClr>
              </a:solidFill>
              <a:ln w="19050">
                <a:solidFill>
                  <a:schemeClr val="lt1"/>
                </a:solidFill>
              </a:ln>
              <a:effectLst/>
            </c:spPr>
            <c:extLst>
              <c:ext xmlns:c16="http://schemas.microsoft.com/office/drawing/2014/chart" uri="{C3380CC4-5D6E-409C-BE32-E72D297353CC}">
                <c16:uniqueId val="{00000001-6772-4479-BED7-2038B3DDA4D5}"/>
              </c:ext>
            </c:extLst>
          </c:dPt>
          <c:dPt>
            <c:idx val="1"/>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3-6772-4479-BED7-2038B3DDA4D5}"/>
              </c:ext>
            </c:extLst>
          </c:dPt>
          <c:dPt>
            <c:idx val="2"/>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5-6772-4479-BED7-2038B3DDA4D5}"/>
              </c:ext>
            </c:extLst>
          </c:dPt>
          <c:dPt>
            <c:idx val="3"/>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7-6772-4479-BED7-2038B3DDA4D5}"/>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Charts_Demographics!$A$77:$B$77</c:f>
              <c:strCache>
                <c:ptCount val="2"/>
                <c:pt idx="0">
                  <c:v>Metro</c:v>
                </c:pt>
                <c:pt idx="1">
                  <c:v>Non-metro</c:v>
                </c:pt>
              </c:strCache>
            </c:strRef>
          </c:cat>
          <c:val>
            <c:numRef>
              <c:f>Charts_Demographics!$A$78:$B$78</c:f>
              <c:numCache>
                <c:formatCode>General</c:formatCode>
                <c:ptCount val="2"/>
                <c:pt idx="0">
                  <c:v>23</c:v>
                </c:pt>
                <c:pt idx="1">
                  <c:v>22</c:v>
                </c:pt>
              </c:numCache>
            </c:numRef>
          </c:val>
          <c:extLst>
            <c:ext xmlns:c16="http://schemas.microsoft.com/office/drawing/2014/chart" uri="{C3380CC4-5D6E-409C-BE32-E72D297353CC}">
              <c16:uniqueId val="{00000008-6772-4479-BED7-2038B3DDA4D5}"/>
            </c:ext>
          </c:extLst>
        </c:ser>
        <c:dLbls>
          <c:dLblPos val="outEnd"/>
          <c:showLegendKey val="0"/>
          <c:showVal val="1"/>
          <c:showCatName val="0"/>
          <c:showSerName val="0"/>
          <c:showPercent val="0"/>
          <c:showBubbleSize val="0"/>
          <c:showLeaderLines val="1"/>
        </c:dLbls>
        <c:firstSliceAng val="18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2605553201129686E-2"/>
          <c:y val="0.11760600989248397"/>
          <c:w val="0.89265070417631875"/>
          <c:h val="0.80513092378101958"/>
        </c:manualLayout>
      </c:layout>
      <c:barChart>
        <c:barDir val="col"/>
        <c:grouping val="stacked"/>
        <c:varyColors val="0"/>
        <c:ser>
          <c:idx val="1"/>
          <c:order val="1"/>
          <c:tx>
            <c:strRef>
              <c:f>'DET Charts_Part A'!$C$5</c:f>
              <c:strCache>
                <c:ptCount val="1"/>
                <c:pt idx="0">
                  <c:v>Government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'DET Charts_Part A'!$D$5:$Z$5</c:f>
              <c:numCache>
                <c:formatCode>General</c:formatCode>
                <c:ptCount val="23"/>
                <c:pt idx="11">
                  <c:v>1</c:v>
                </c:pt>
                <c:pt idx="12">
                  <c:v>2</c:v>
                </c:pt>
                <c:pt idx="13">
                  <c:v>2</c:v>
                </c:pt>
                <c:pt idx="14">
                  <c:v>2</c:v>
                </c:pt>
                <c:pt idx="15">
                  <c:v>1</c:v>
                </c:pt>
                <c:pt idx="16">
                  <c:v>3</c:v>
                </c:pt>
                <c:pt idx="17">
                  <c:v>3</c:v>
                </c:pt>
                <c:pt idx="18">
                  <c:v>4</c:v>
                </c:pt>
                <c:pt idx="19">
                  <c:v>2</c:v>
                </c:pt>
                <c:pt idx="20">
                  <c:v>3</c:v>
                </c:pt>
                <c:pt idx="21">
                  <c:v>1</c:v>
                </c:pt>
                <c:pt idx="22">
                  <c:v>1</c:v>
                </c:pt>
              </c:numCache>
            </c:numRef>
          </c:val>
          <c:extLst>
            <c:ext xmlns:c16="http://schemas.microsoft.com/office/drawing/2014/chart" uri="{C3380CC4-5D6E-409C-BE32-E72D297353CC}">
              <c16:uniqueId val="{00000001-DCF8-4E23-A896-1B18794FBFFB}"/>
            </c:ext>
          </c:extLst>
        </c:ser>
        <c:ser>
          <c:idx val="2"/>
          <c:order val="2"/>
          <c:tx>
            <c:strRef>
              <c:f>'DET Charts_Part A'!$C$6</c:f>
              <c:strCache>
                <c:ptCount val="1"/>
                <c:pt idx="0">
                  <c:v>Catholic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'DET Charts_Part A'!$D$6:$Z$6</c:f>
              <c:numCache>
                <c:formatCode>General</c:formatCode>
                <c:ptCount val="23"/>
                <c:pt idx="10">
                  <c:v>1</c:v>
                </c:pt>
                <c:pt idx="13">
                  <c:v>1</c:v>
                </c:pt>
                <c:pt idx="15">
                  <c:v>1</c:v>
                </c:pt>
                <c:pt idx="16">
                  <c:v>1</c:v>
                </c:pt>
                <c:pt idx="17">
                  <c:v>1</c:v>
                </c:pt>
                <c:pt idx="18">
                  <c:v>1</c:v>
                </c:pt>
                <c:pt idx="19">
                  <c:v>1</c:v>
                </c:pt>
                <c:pt idx="20">
                  <c:v>1</c:v>
                </c:pt>
                <c:pt idx="21">
                  <c:v>1</c:v>
                </c:pt>
                <c:pt idx="22">
                  <c:v>6</c:v>
                </c:pt>
              </c:numCache>
            </c:numRef>
          </c:val>
          <c:extLst>
            <c:ext xmlns:c16="http://schemas.microsoft.com/office/drawing/2014/chart" uri="{C3380CC4-5D6E-409C-BE32-E72D297353CC}">
              <c16:uniqueId val="{00000002-DCF8-4E23-A896-1B18794FBFFB}"/>
            </c:ext>
          </c:extLst>
        </c:ser>
        <c:ser>
          <c:idx val="3"/>
          <c:order val="3"/>
          <c:tx>
            <c:strRef>
              <c:f>'DET Charts_Part A'!$C$7</c:f>
              <c:strCache>
                <c:ptCount val="1"/>
                <c:pt idx="0">
                  <c:v>Independent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'DET Charts_Part A'!$D$7:$Z$7</c:f>
              <c:numCache>
                <c:formatCode>General</c:formatCode>
                <c:ptCount val="23"/>
                <c:pt idx="15">
                  <c:v>1</c:v>
                </c:pt>
                <c:pt idx="16">
                  <c:v>1</c:v>
                </c:pt>
                <c:pt idx="18">
                  <c:v>1</c:v>
                </c:pt>
                <c:pt idx="19">
                  <c:v>1</c:v>
                </c:pt>
                <c:pt idx="22">
                  <c:v>1</c:v>
                </c:pt>
              </c:numCache>
            </c:numRef>
          </c:val>
          <c:extLst>
            <c:ext xmlns:c16="http://schemas.microsoft.com/office/drawing/2014/chart" uri="{C3380CC4-5D6E-409C-BE32-E72D297353CC}">
              <c16:uniqueId val="{00000003-DCF8-4E23-A896-1B18794FBFFB}"/>
            </c:ext>
          </c:extLst>
        </c:ser>
        <c:dLbls>
          <c:showLegendKey val="0"/>
          <c:showVal val="0"/>
          <c:showCatName val="0"/>
          <c:showSerName val="0"/>
          <c:showPercent val="0"/>
          <c:showBubbleSize val="0"/>
        </c:dLbls>
        <c:gapWidth val="86"/>
        <c:overlap val="100"/>
        <c:axId val="851137992"/>
        <c:axId val="851138320"/>
        <c:extLst>
          <c:ext xmlns:c15="http://schemas.microsoft.com/office/drawing/2012/chart" uri="{02D57815-91ED-43cb-92C2-25804820EDAC}">
            <c15:filteredBarSeries>
              <c15:ser>
                <c:idx val="0"/>
                <c:order val="0"/>
                <c:tx>
                  <c:strRef>
                    <c:extLst>
                      <c:ext uri="{02D57815-91ED-43cb-92C2-25804820EDAC}">
                        <c15:formulaRef>
                          <c15:sqref>'DET Charts_Part A'!$C$4</c15:sqref>
                        </c15:formulaRef>
                      </c:ext>
                    </c:extLst>
                    <c:strCache>
                      <c:ptCount val="1"/>
                      <c:pt idx="0">
                        <c:v>No. of criteria met</c:v>
                      </c:pt>
                    </c:strCache>
                  </c:strRef>
                </c:tx>
                <c:spPr>
                  <a:solidFill>
                    <a:schemeClr val="accent1"/>
                  </a:solidFill>
                  <a:ln>
                    <a:noFill/>
                  </a:ln>
                  <a:effectLst/>
                </c:spPr>
                <c:invertIfNegative val="0"/>
                <c:val>
                  <c:numRef>
                    <c:extLst>
                      <c:ext uri="{02D57815-91ED-43cb-92C2-25804820EDAC}">
                        <c15:formulaRef>
                          <c15:sqref>'DET Charts_Part A'!$D$4:$Z$4</c15:sqref>
                        </c15:formulaRef>
                      </c:ext>
                    </c:extLst>
                    <c:numCache>
                      <c:formatCode>General</c:formatCod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numCache>
                  </c:numRef>
                </c:val>
                <c:extLst>
                  <c:ext xmlns:c16="http://schemas.microsoft.com/office/drawing/2014/chart" uri="{C3380CC4-5D6E-409C-BE32-E72D297353CC}">
                    <c16:uniqueId val="{00000000-DCF8-4E23-A896-1B18794FBFFB}"/>
                  </c:ext>
                </c:extLst>
              </c15:ser>
            </c15:filteredBarSeries>
          </c:ext>
        </c:extLst>
      </c:barChart>
      <c:catAx>
        <c:axId val="85113799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38320"/>
        <c:crosses val="autoZero"/>
        <c:auto val="1"/>
        <c:lblAlgn val="ctr"/>
        <c:lblOffset val="100"/>
        <c:noMultiLvlLbl val="0"/>
      </c:catAx>
      <c:valAx>
        <c:axId val="8511383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Number of schools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37992"/>
        <c:crosses val="autoZero"/>
        <c:crossBetween val="between"/>
        <c:majorUnit val="1"/>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'DET Charts_Part A'!$B$39</c:f>
              <c:strCache>
                <c:ptCount val="1"/>
                <c:pt idx="0">
                  <c:v>Median number criteria completed</c:v>
                </c:pt>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67E2-49C1-8C36-35EFEC7B660E}"/>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2-67E2-49C1-8C36-35EFEC7B660E}"/>
              </c:ext>
            </c:extLst>
          </c:dPt>
          <c:dPt>
            <c:idx val="3"/>
            <c:invertIfNegative val="0"/>
            <c:bubble3D val="0"/>
            <c:spPr>
              <a:solidFill>
                <a:schemeClr val="tx1">
                  <a:lumMod val="50000"/>
                  <a:lumOff val="50000"/>
                </a:schemeClr>
              </a:solidFill>
              <a:ln>
                <a:noFill/>
              </a:ln>
              <a:effectLst/>
            </c:spPr>
            <c:extLst>
              <c:ext xmlns:c16="http://schemas.microsoft.com/office/drawing/2014/chart" uri="{C3380CC4-5D6E-409C-BE32-E72D297353CC}">
                <c16:uniqueId val="{00000000-67E2-49C1-8C36-35EFEC7B660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A'!$A$40:$A$43</c:f>
              <c:strCache>
                <c:ptCount val="4"/>
                <c:pt idx="0">
                  <c:v>Government</c:v>
                </c:pt>
                <c:pt idx="1">
                  <c:v>Catholic</c:v>
                </c:pt>
                <c:pt idx="2">
                  <c:v>Independent</c:v>
                </c:pt>
                <c:pt idx="3">
                  <c:v>All schools</c:v>
                </c:pt>
              </c:strCache>
            </c:strRef>
          </c:cat>
          <c:val>
            <c:numRef>
              <c:f>'DET Charts_Part A'!$B$40:$B$43</c:f>
              <c:numCache>
                <c:formatCode>General</c:formatCode>
                <c:ptCount val="4"/>
                <c:pt idx="0">
                  <c:v>18</c:v>
                </c:pt>
                <c:pt idx="1">
                  <c:v>21</c:v>
                </c:pt>
                <c:pt idx="2">
                  <c:v>19</c:v>
                </c:pt>
                <c:pt idx="3">
                  <c:v>19</c:v>
                </c:pt>
              </c:numCache>
            </c:numRef>
          </c:val>
          <c:extLst>
            <c:ext xmlns:c16="http://schemas.microsoft.com/office/drawing/2014/chart" uri="{C3380CC4-5D6E-409C-BE32-E72D297353CC}">
              <c16:uniqueId val="{00000000-8491-40BD-9756-AD2E095495BD}"/>
            </c:ext>
          </c:extLst>
        </c:ser>
        <c:dLbls>
          <c:showLegendKey val="0"/>
          <c:showVal val="0"/>
          <c:showCatName val="0"/>
          <c:showSerName val="0"/>
          <c:showPercent val="0"/>
          <c:showBubbleSize val="0"/>
        </c:dLbls>
        <c:gapWidth val="219"/>
        <c:overlap val="-27"/>
        <c:axId val="851136680"/>
        <c:axId val="851146520"/>
      </c:barChart>
      <c:catAx>
        <c:axId val="851136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46520"/>
        <c:crosses val="autoZero"/>
        <c:auto val="1"/>
        <c:lblAlgn val="ctr"/>
        <c:lblOffset val="100"/>
        <c:noMultiLvlLbl val="0"/>
      </c:catAx>
      <c:valAx>
        <c:axId val="851146520"/>
        <c:scaling>
          <c:orientation val="minMax"/>
          <c:max val="23"/>
          <c:min val="1"/>
        </c:scaling>
        <c:delete val="1"/>
        <c:axPos val="l"/>
        <c:majorGridlines>
          <c:spPr>
            <a:ln w="9525" cap="flat" cmpd="sng" algn="ctr">
              <a:noFill/>
              <a:round/>
            </a:ln>
            <a:effectLst/>
          </c:spPr>
        </c:majorGridlines>
        <c:numFmt formatCode="General" sourceLinked="1"/>
        <c:majorTickMark val="none"/>
        <c:minorTickMark val="none"/>
        <c:tickLblPos val="nextTo"/>
        <c:crossAx val="851136680"/>
        <c:crosses val="autoZero"/>
        <c:crossBetween val="between"/>
        <c:majorUnit val="3"/>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882797221891428"/>
          <c:y val="7.7290629842441977E-2"/>
          <c:w val="0.92503296330442886"/>
          <c:h val="0.75092371441667771"/>
        </c:manualLayout>
      </c:layout>
      <c:barChart>
        <c:barDir val="bar"/>
        <c:grouping val="clustered"/>
        <c:varyColors val="0"/>
        <c:ser>
          <c:idx val="0"/>
          <c:order val="0"/>
          <c:tx>
            <c:strRef>
              <c:f>'DET Charts_Part A'!$H$58</c:f>
              <c:strCache>
                <c:ptCount val="1"/>
                <c:pt idx="0">
                  <c:v>Independent</c:v>
                </c:pt>
              </c:strCache>
            </c:strRef>
          </c:tx>
          <c:spPr>
            <a:solidFill>
              <a:schemeClr val="accent3"/>
            </a:solidFill>
            <a:ln>
              <a:noFill/>
            </a:ln>
            <a:effectLst/>
          </c:spPr>
          <c:invertIfNegative val="0"/>
          <c:dLbls>
            <c:dLbl>
              <c:idx val="0"/>
              <c:tx>
                <c:rich>
                  <a:bodyPr/>
                  <a:lstStyle/>
                  <a:p>
                    <a:r>
                      <a:rPr lang="en-US"/>
                      <a:t>80</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5-C25D-4944-8C23-F19B98EBC426}"/>
                </c:ext>
              </c:extLst>
            </c:dLbl>
            <c:dLbl>
              <c:idx val="1"/>
              <c:tx>
                <c:rich>
                  <a:bodyPr/>
                  <a:lstStyle/>
                  <a:p>
                    <a:r>
                      <a:rPr lang="en-US"/>
                      <a:t>64</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2-C25D-4944-8C23-F19B98EBC426}"/>
                </c:ext>
              </c:extLst>
            </c:dLbl>
            <c:dLbl>
              <c:idx val="2"/>
              <c:tx>
                <c:rich>
                  <a:bodyPr/>
                  <a:lstStyle/>
                  <a:p>
                    <a:r>
                      <a:rPr lang="en-US"/>
                      <a:t>95</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F-C25D-4944-8C23-F19B98EBC426}"/>
                </c:ext>
              </c:extLst>
            </c:dLbl>
            <c:dLbl>
              <c:idx val="3"/>
              <c:tx>
                <c:rich>
                  <a:bodyPr/>
                  <a:lstStyle/>
                  <a:p>
                    <a:r>
                      <a:rPr lang="en-US"/>
                      <a:t>93</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C25D-4944-8C23-F19B98EBC426}"/>
                </c:ext>
              </c:extLst>
            </c:dLbl>
            <c:dLbl>
              <c:idx val="4"/>
              <c:tx>
                <c:rich>
                  <a:bodyPr/>
                  <a:lstStyle/>
                  <a:p>
                    <a:r>
                      <a:rPr lang="en-US"/>
                      <a:t>93</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C25D-4944-8C23-F19B98EBC426}"/>
                </c:ext>
              </c:extLst>
            </c:dLbl>
            <c:dLbl>
              <c:idx val="5"/>
              <c:tx>
                <c:rich>
                  <a:bodyPr/>
                  <a:lstStyle/>
                  <a:p>
                    <a:r>
                      <a:rPr lang="en-US"/>
                      <a:t>80</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C25D-4944-8C23-F19B98EBC42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A'!$I$57:$N$57</c:f>
              <c:strCache>
                <c:ptCount val="6"/>
                <c:pt idx="0">
                  <c:v>Community partnerships</c:v>
                </c:pt>
                <c:pt idx="1">
                  <c:v>An eSmart curriculum</c:v>
                </c:pt>
                <c:pt idx="2">
                  <c:v>Effective teacher practices</c:v>
                </c:pt>
                <c:pt idx="3">
                  <c:v>A respectful and caring school community</c:v>
                </c:pt>
                <c:pt idx="4">
                  <c:v>School plans, policies, and procedures</c:v>
                </c:pt>
                <c:pt idx="5">
                  <c:v>Effective school organisation</c:v>
                </c:pt>
              </c:strCache>
            </c:strRef>
          </c:cat>
          <c:val>
            <c:numRef>
              <c:f>'DET Charts_Part A'!$I$58:$N$58</c:f>
              <c:numCache>
                <c:formatCode>0%</c:formatCode>
                <c:ptCount val="6"/>
                <c:pt idx="0">
                  <c:v>0.79999999999999993</c:v>
                </c:pt>
                <c:pt idx="1">
                  <c:v>0.64</c:v>
                </c:pt>
                <c:pt idx="2">
                  <c:v>0.95</c:v>
                </c:pt>
                <c:pt idx="3">
                  <c:v>0.93333333333333324</c:v>
                </c:pt>
                <c:pt idx="4">
                  <c:v>0.93333333333333324</c:v>
                </c:pt>
                <c:pt idx="5">
                  <c:v>0.8</c:v>
                </c:pt>
              </c:numCache>
            </c:numRef>
          </c:val>
          <c:extLst>
            <c:ext xmlns:c16="http://schemas.microsoft.com/office/drawing/2014/chart" uri="{C3380CC4-5D6E-409C-BE32-E72D297353CC}">
              <c16:uniqueId val="{00000005-B85D-4465-B1E6-724776AACFBD}"/>
            </c:ext>
          </c:extLst>
        </c:ser>
        <c:ser>
          <c:idx val="1"/>
          <c:order val="1"/>
          <c:tx>
            <c:strRef>
              <c:f>'DET Charts_Part A'!$H$59</c:f>
              <c:strCache>
                <c:ptCount val="1"/>
                <c:pt idx="0">
                  <c:v>Catholic</c:v>
                </c:pt>
              </c:strCache>
            </c:strRef>
          </c:tx>
          <c:spPr>
            <a:solidFill>
              <a:schemeClr val="accent2"/>
            </a:solidFill>
            <a:ln>
              <a:noFill/>
            </a:ln>
            <a:effectLst/>
          </c:spPr>
          <c:invertIfNegative val="0"/>
          <c:dLbls>
            <c:dLbl>
              <c:idx val="0"/>
              <c:tx>
                <c:rich>
                  <a:bodyPr/>
                  <a:lstStyle/>
                  <a:p>
                    <a:r>
                      <a:rPr lang="en-US"/>
                      <a:t>76</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4-C25D-4944-8C23-F19B98EBC426}"/>
                </c:ext>
              </c:extLst>
            </c:dLbl>
            <c:dLbl>
              <c:idx val="1"/>
              <c:tx>
                <c:rich>
                  <a:bodyPr/>
                  <a:lstStyle/>
                  <a:p>
                    <a:r>
                      <a:rPr lang="en-US"/>
                      <a:t>76</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1-C25D-4944-8C23-F19B98EBC426}"/>
                </c:ext>
              </c:extLst>
            </c:dLbl>
            <c:dLbl>
              <c:idx val="2"/>
              <c:tx>
                <c:rich>
                  <a:bodyPr/>
                  <a:lstStyle/>
                  <a:p>
                    <a:r>
                      <a:rPr lang="en-US"/>
                      <a:t>90</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C25D-4944-8C23-F19B98EBC426}"/>
                </c:ext>
              </c:extLst>
            </c:dLbl>
            <c:dLbl>
              <c:idx val="3"/>
              <c:tx>
                <c:rich>
                  <a:bodyPr/>
                  <a:lstStyle/>
                  <a:p>
                    <a:r>
                      <a:rPr lang="en-US"/>
                      <a:t>98</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C25D-4944-8C23-F19B98EBC426}"/>
                </c:ext>
              </c:extLst>
            </c:dLbl>
            <c:dLbl>
              <c:idx val="4"/>
              <c:tx>
                <c:rich>
                  <a:bodyPr/>
                  <a:lstStyle/>
                  <a:p>
                    <a:r>
                      <a:rPr lang="en-US"/>
                      <a:t>98</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C25D-4944-8C23-F19B98EBC426}"/>
                </c:ext>
              </c:extLst>
            </c:dLbl>
            <c:dLbl>
              <c:idx val="5"/>
              <c:tx>
                <c:rich>
                  <a:bodyPr/>
                  <a:lstStyle/>
                  <a:p>
                    <a:r>
                      <a:rPr lang="en-US"/>
                      <a:t>84</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C25D-4944-8C23-F19B98EBC42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A'!$I$57:$N$57</c:f>
              <c:strCache>
                <c:ptCount val="6"/>
                <c:pt idx="0">
                  <c:v>Community partnerships</c:v>
                </c:pt>
                <c:pt idx="1">
                  <c:v>An eSmart curriculum</c:v>
                </c:pt>
                <c:pt idx="2">
                  <c:v>Effective teacher practices</c:v>
                </c:pt>
                <c:pt idx="3">
                  <c:v>A respectful and caring school community</c:v>
                </c:pt>
                <c:pt idx="4">
                  <c:v>School plans, policies, and procedures</c:v>
                </c:pt>
                <c:pt idx="5">
                  <c:v>Effective school organisation</c:v>
                </c:pt>
              </c:strCache>
            </c:strRef>
          </c:cat>
          <c:val>
            <c:numRef>
              <c:f>'DET Charts_Part A'!$I$59:$N$59</c:f>
              <c:numCache>
                <c:formatCode>0%</c:formatCode>
                <c:ptCount val="6"/>
                <c:pt idx="0">
                  <c:v>0.75555555555555554</c:v>
                </c:pt>
                <c:pt idx="1">
                  <c:v>0.76</c:v>
                </c:pt>
                <c:pt idx="2">
                  <c:v>0.9</c:v>
                </c:pt>
                <c:pt idx="3">
                  <c:v>0.97777777777777775</c:v>
                </c:pt>
                <c:pt idx="4">
                  <c:v>0.97777777777777775</c:v>
                </c:pt>
                <c:pt idx="5">
                  <c:v>0.84000000000000008</c:v>
                </c:pt>
              </c:numCache>
            </c:numRef>
          </c:val>
          <c:extLst>
            <c:ext xmlns:c16="http://schemas.microsoft.com/office/drawing/2014/chart" uri="{C3380CC4-5D6E-409C-BE32-E72D297353CC}">
              <c16:uniqueId val="{00000006-B85D-4465-B1E6-724776AACFBD}"/>
            </c:ext>
          </c:extLst>
        </c:ser>
        <c:ser>
          <c:idx val="2"/>
          <c:order val="2"/>
          <c:tx>
            <c:strRef>
              <c:f>'DET Charts_Part A'!$H$60</c:f>
              <c:strCache>
                <c:ptCount val="1"/>
                <c:pt idx="0">
                  <c:v>Government</c:v>
                </c:pt>
              </c:strCache>
            </c:strRef>
          </c:tx>
          <c:spPr>
            <a:solidFill>
              <a:schemeClr val="accent1"/>
            </a:solidFill>
            <a:ln>
              <a:noFill/>
            </a:ln>
            <a:effectLst/>
          </c:spPr>
          <c:invertIfNegative val="0"/>
          <c:dLbls>
            <c:dLbl>
              <c:idx val="0"/>
              <c:tx>
                <c:rich>
                  <a:bodyPr/>
                  <a:lstStyle/>
                  <a:p>
                    <a:r>
                      <a:rPr lang="en-US"/>
                      <a:t>71</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3-C25D-4944-8C23-F19B98EBC426}"/>
                </c:ext>
              </c:extLst>
            </c:dLbl>
            <c:dLbl>
              <c:idx val="1"/>
              <c:tx>
                <c:rich>
                  <a:bodyPr/>
                  <a:lstStyle/>
                  <a:p>
                    <a:r>
                      <a:rPr lang="en-US"/>
                      <a:t>54</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C25D-4944-8C23-F19B98EBC426}"/>
                </c:ext>
              </c:extLst>
            </c:dLbl>
            <c:dLbl>
              <c:idx val="2"/>
              <c:tx>
                <c:rich>
                  <a:bodyPr/>
                  <a:lstStyle/>
                  <a:p>
                    <a:r>
                      <a:rPr lang="en-US"/>
                      <a:t>86</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D-C25D-4944-8C23-F19B98EBC426}"/>
                </c:ext>
              </c:extLst>
            </c:dLbl>
            <c:dLbl>
              <c:idx val="3"/>
              <c:tx>
                <c:rich>
                  <a:bodyPr/>
                  <a:lstStyle/>
                  <a:p>
                    <a:r>
                      <a:rPr lang="en-US"/>
                      <a:t>96</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C25D-4944-8C23-F19B98EBC426}"/>
                </c:ext>
              </c:extLst>
            </c:dLbl>
            <c:dLbl>
              <c:idx val="4"/>
              <c:tx>
                <c:rich>
                  <a:bodyPr/>
                  <a:lstStyle/>
                  <a:p>
                    <a:r>
                      <a:rPr lang="en-US"/>
                      <a:t>95</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C25D-4944-8C23-F19B98EBC426}"/>
                </c:ext>
              </c:extLst>
            </c:dLbl>
            <c:dLbl>
              <c:idx val="5"/>
              <c:tx>
                <c:rich>
                  <a:bodyPr/>
                  <a:lstStyle/>
                  <a:p>
                    <a:r>
                      <a:rPr lang="en-US"/>
                      <a:t>73</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C25D-4944-8C23-F19B98EBC42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A'!$I$57:$N$57</c:f>
              <c:strCache>
                <c:ptCount val="6"/>
                <c:pt idx="0">
                  <c:v>Community partnerships</c:v>
                </c:pt>
                <c:pt idx="1">
                  <c:v>An eSmart curriculum</c:v>
                </c:pt>
                <c:pt idx="2">
                  <c:v>Effective teacher practices</c:v>
                </c:pt>
                <c:pt idx="3">
                  <c:v>A respectful and caring school community</c:v>
                </c:pt>
                <c:pt idx="4">
                  <c:v>School plans, policies, and procedures</c:v>
                </c:pt>
                <c:pt idx="5">
                  <c:v>Effective school organisation</c:v>
                </c:pt>
              </c:strCache>
            </c:strRef>
          </c:cat>
          <c:val>
            <c:numRef>
              <c:f>'DET Charts_Part A'!$I$60:$N$60</c:f>
              <c:numCache>
                <c:formatCode>0%</c:formatCode>
                <c:ptCount val="6"/>
                <c:pt idx="0">
                  <c:v>0.70666666666666667</c:v>
                </c:pt>
                <c:pt idx="1">
                  <c:v>0.54400000000000004</c:v>
                </c:pt>
                <c:pt idx="2">
                  <c:v>0.86</c:v>
                </c:pt>
                <c:pt idx="3">
                  <c:v>0.96</c:v>
                </c:pt>
                <c:pt idx="4">
                  <c:v>0.94666666666666666</c:v>
                </c:pt>
                <c:pt idx="5">
                  <c:v>0.72799999999999998</c:v>
                </c:pt>
              </c:numCache>
            </c:numRef>
          </c:val>
          <c:extLst>
            <c:ext xmlns:c16="http://schemas.microsoft.com/office/drawing/2014/chart" uri="{C3380CC4-5D6E-409C-BE32-E72D297353CC}">
              <c16:uniqueId val="{00000007-B85D-4465-B1E6-724776AACFBD}"/>
            </c:ext>
          </c:extLst>
        </c:ser>
        <c:dLbls>
          <c:dLblPos val="outEnd"/>
          <c:showLegendKey val="0"/>
          <c:showVal val="1"/>
          <c:showCatName val="0"/>
          <c:showSerName val="0"/>
          <c:showPercent val="0"/>
          <c:showBubbleSize val="0"/>
        </c:dLbls>
        <c:gapWidth val="94"/>
        <c:axId val="810080336"/>
        <c:axId val="810080664"/>
      </c:barChart>
      <c:catAx>
        <c:axId val="810080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080664"/>
        <c:crosses val="autoZero"/>
        <c:auto val="1"/>
        <c:lblAlgn val="ctr"/>
        <c:lblOffset val="100"/>
        <c:noMultiLvlLbl val="0"/>
      </c:catAx>
      <c:valAx>
        <c:axId val="810080664"/>
        <c:scaling>
          <c:orientation val="minMax"/>
          <c:max val="1"/>
          <c:min val="0"/>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080336"/>
        <c:crosses val="autoZero"/>
        <c:crossBetween val="between"/>
      </c:valAx>
      <c:spPr>
        <a:noFill/>
        <a:ln>
          <a:noFill/>
        </a:ln>
        <a:effectLst/>
      </c:spPr>
    </c:plotArea>
    <c:legend>
      <c:legendPos val="b"/>
      <c:layout>
        <c:manualLayout>
          <c:xMode val="edge"/>
          <c:yMode val="edge"/>
          <c:x val="0.27327710722343107"/>
          <c:y val="0.92960334545803569"/>
          <c:w val="0.52997314089649883"/>
          <c:h val="4.717957026908210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 (mean) completion of eSmart</a:t>
            </a:r>
            <a:r>
              <a:rPr lang="en-AU" baseline="0"/>
              <a:t> action items </a:t>
            </a:r>
            <a:r>
              <a:rPr lang="en-AU"/>
              <a:t>by domain by school type</a:t>
            </a:r>
          </a:p>
          <a:p>
            <a:pPr>
              <a:defRPr sz="1400" b="0" i="0" u="none" strike="noStrike" kern="1200" spc="0" baseline="0">
                <a:solidFill>
                  <a:schemeClr val="tx1">
                    <a:lumMod val="65000"/>
                    <a:lumOff val="35000"/>
                  </a:schemeClr>
                </a:solidFill>
                <a:latin typeface="+mn-lt"/>
                <a:ea typeface="+mn-ea"/>
                <a:cs typeface="+mn-cs"/>
              </a:defRPr>
            </a:pPr>
            <a:endParaRPr lang="en-AU"/>
          </a:p>
        </c:rich>
      </c:tx>
      <c:layout>
        <c:manualLayout>
          <c:xMode val="edge"/>
          <c:yMode val="edge"/>
          <c:x val="0.1212071707297907"/>
          <c:y val="6.906971255034747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5437088221115209E-2"/>
          <c:y val="0.14255101256452796"/>
          <c:w val="0.90619556484010932"/>
          <c:h val="0.59593200786107658"/>
        </c:manualLayout>
      </c:layout>
      <c:barChart>
        <c:barDir val="col"/>
        <c:grouping val="clustered"/>
        <c:varyColors val="0"/>
        <c:ser>
          <c:idx val="0"/>
          <c:order val="0"/>
          <c:tx>
            <c:strRef>
              <c:f>'DET Charts_Part A'!$A$97</c:f>
              <c:strCache>
                <c:ptCount val="1"/>
                <c:pt idx="0">
                  <c:v>Primary</c:v>
                </c:pt>
              </c:strCache>
            </c:strRef>
          </c:tx>
          <c:spPr>
            <a:solidFill>
              <a:schemeClr val="accent6"/>
            </a:solidFill>
            <a:ln>
              <a:noFill/>
            </a:ln>
            <a:effectLst/>
          </c:spPr>
          <c:invertIfNegative val="0"/>
          <c:cat>
            <c:strRef>
              <c:f>'DET Charts_Part A'!$B$96:$G$96</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A'!$B$97:$G$97</c:f>
              <c:numCache>
                <c:formatCode>0%</c:formatCode>
                <c:ptCount val="6"/>
                <c:pt idx="0">
                  <c:v>0.76470588235294124</c:v>
                </c:pt>
                <c:pt idx="1">
                  <c:v>0.94117647058823539</c:v>
                </c:pt>
                <c:pt idx="2">
                  <c:v>0.97058823529411764</c:v>
                </c:pt>
                <c:pt idx="3">
                  <c:v>0.8529411764705882</c:v>
                </c:pt>
                <c:pt idx="4">
                  <c:v>0.63529411764705879</c:v>
                </c:pt>
                <c:pt idx="5">
                  <c:v>0.71568627450980393</c:v>
                </c:pt>
              </c:numCache>
            </c:numRef>
          </c:val>
          <c:extLst>
            <c:ext xmlns:c16="http://schemas.microsoft.com/office/drawing/2014/chart" uri="{C3380CC4-5D6E-409C-BE32-E72D297353CC}">
              <c16:uniqueId val="{00000000-F294-42D4-8FD0-7570681B1E94}"/>
            </c:ext>
          </c:extLst>
        </c:ser>
        <c:ser>
          <c:idx val="1"/>
          <c:order val="1"/>
          <c:tx>
            <c:strRef>
              <c:f>'DET Charts_Part A'!$A$98</c:f>
              <c:strCache>
                <c:ptCount val="1"/>
                <c:pt idx="0">
                  <c:v>Secondary</c:v>
                </c:pt>
              </c:strCache>
            </c:strRef>
          </c:tx>
          <c:spPr>
            <a:solidFill>
              <a:schemeClr val="accent5"/>
            </a:solidFill>
            <a:ln>
              <a:noFill/>
            </a:ln>
            <a:effectLst/>
          </c:spPr>
          <c:invertIfNegative val="0"/>
          <c:cat>
            <c:strRef>
              <c:f>'DET Charts_Part A'!$B$96:$G$96</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A'!$B$98:$G$98</c:f>
              <c:numCache>
                <c:formatCode>0%</c:formatCode>
                <c:ptCount val="6"/>
                <c:pt idx="0">
                  <c:v>0.83333333333333337</c:v>
                </c:pt>
                <c:pt idx="1">
                  <c:v>1</c:v>
                </c:pt>
                <c:pt idx="2">
                  <c:v>1</c:v>
                </c:pt>
                <c:pt idx="3">
                  <c:v>1</c:v>
                </c:pt>
                <c:pt idx="4">
                  <c:v>0.6333333333333333</c:v>
                </c:pt>
                <c:pt idx="5">
                  <c:v>0.83333333333333337</c:v>
                </c:pt>
              </c:numCache>
            </c:numRef>
          </c:val>
          <c:extLst>
            <c:ext xmlns:c16="http://schemas.microsoft.com/office/drawing/2014/chart" uri="{C3380CC4-5D6E-409C-BE32-E72D297353CC}">
              <c16:uniqueId val="{00000001-F294-42D4-8FD0-7570681B1E94}"/>
            </c:ext>
          </c:extLst>
        </c:ser>
        <c:ser>
          <c:idx val="2"/>
          <c:order val="2"/>
          <c:tx>
            <c:strRef>
              <c:f>'DET Charts_Part A'!$A$99</c:f>
              <c:strCache>
                <c:ptCount val="1"/>
                <c:pt idx="0">
                  <c:v>Combined</c:v>
                </c:pt>
              </c:strCache>
            </c:strRef>
          </c:tx>
          <c:spPr>
            <a:solidFill>
              <a:schemeClr val="accent4"/>
            </a:solidFill>
            <a:ln>
              <a:noFill/>
            </a:ln>
            <a:effectLst/>
          </c:spPr>
          <c:invertIfNegative val="0"/>
          <c:cat>
            <c:strRef>
              <c:f>'DET Charts_Part A'!$B$96:$G$96</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A'!$B$99:$G$99</c:f>
              <c:numCache>
                <c:formatCode>0%</c:formatCode>
                <c:ptCount val="6"/>
                <c:pt idx="0">
                  <c:v>0.76</c:v>
                </c:pt>
                <c:pt idx="1">
                  <c:v>1</c:v>
                </c:pt>
                <c:pt idx="2">
                  <c:v>0.8666666666666667</c:v>
                </c:pt>
                <c:pt idx="3">
                  <c:v>0.95</c:v>
                </c:pt>
                <c:pt idx="4">
                  <c:v>0.55999999999999994</c:v>
                </c:pt>
                <c:pt idx="5">
                  <c:v>0.73333333333333339</c:v>
                </c:pt>
              </c:numCache>
            </c:numRef>
          </c:val>
          <c:extLst>
            <c:ext xmlns:c16="http://schemas.microsoft.com/office/drawing/2014/chart" uri="{C3380CC4-5D6E-409C-BE32-E72D297353CC}">
              <c16:uniqueId val="{00000002-F294-42D4-8FD0-7570681B1E94}"/>
            </c:ext>
          </c:extLst>
        </c:ser>
        <c:dLbls>
          <c:showLegendKey val="0"/>
          <c:showVal val="0"/>
          <c:showCatName val="0"/>
          <c:showSerName val="0"/>
          <c:showPercent val="0"/>
          <c:showBubbleSize val="0"/>
        </c:dLbls>
        <c:gapWidth val="112"/>
        <c:overlap val="-27"/>
        <c:axId val="851157344"/>
        <c:axId val="851119952"/>
      </c:barChart>
      <c:catAx>
        <c:axId val="85115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19952"/>
        <c:crosses val="autoZero"/>
        <c:auto val="1"/>
        <c:lblAlgn val="ctr"/>
        <c:lblOffset val="100"/>
        <c:noMultiLvlLbl val="0"/>
      </c:catAx>
      <c:valAx>
        <c:axId val="85111995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57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 (mean) completion of eSmart action items by domain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'DET Charts_Part A'!$A$110</c:f>
              <c:strCache>
                <c:ptCount val="1"/>
                <c:pt idx="0">
                  <c:v>North-eastern</c:v>
                </c:pt>
              </c:strCache>
            </c:strRef>
          </c:tx>
          <c:spPr>
            <a:solidFill>
              <a:schemeClr val="accent1"/>
            </a:solidFill>
            <a:ln>
              <a:noFill/>
            </a:ln>
            <a:effectLst/>
          </c:spPr>
          <c:invertIfNegative val="0"/>
          <c:cat>
            <c:strRef>
              <c:f>'DET Charts_Part A'!$B$109:$G$109</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A'!$B$110:$G$110</c:f>
              <c:numCache>
                <c:formatCode>0%</c:formatCode>
                <c:ptCount val="6"/>
                <c:pt idx="0">
                  <c:v>0.7857142857142857</c:v>
                </c:pt>
                <c:pt idx="1">
                  <c:v>0.95238095238095244</c:v>
                </c:pt>
                <c:pt idx="2">
                  <c:v>1</c:v>
                </c:pt>
                <c:pt idx="3">
                  <c:v>0.9285714285714286</c:v>
                </c:pt>
                <c:pt idx="4">
                  <c:v>0.51428571428571435</c:v>
                </c:pt>
                <c:pt idx="5">
                  <c:v>0.76190476190476186</c:v>
                </c:pt>
              </c:numCache>
            </c:numRef>
          </c:val>
          <c:extLst>
            <c:ext xmlns:c16="http://schemas.microsoft.com/office/drawing/2014/chart" uri="{C3380CC4-5D6E-409C-BE32-E72D297353CC}">
              <c16:uniqueId val="{00000000-C18D-4077-8D0B-212F5AC45ABE}"/>
            </c:ext>
          </c:extLst>
        </c:ser>
        <c:ser>
          <c:idx val="1"/>
          <c:order val="1"/>
          <c:tx>
            <c:strRef>
              <c:f>'DET Charts_Part A'!$A$111</c:f>
              <c:strCache>
                <c:ptCount val="1"/>
                <c:pt idx="0">
                  <c:v>North-western</c:v>
                </c:pt>
              </c:strCache>
            </c:strRef>
          </c:tx>
          <c:spPr>
            <a:solidFill>
              <a:schemeClr val="accent3"/>
            </a:solidFill>
            <a:ln>
              <a:noFill/>
            </a:ln>
            <a:effectLst/>
          </c:spPr>
          <c:invertIfNegative val="0"/>
          <c:cat>
            <c:strRef>
              <c:f>'DET Charts_Part A'!$B$109:$G$109</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A'!$B$111:$G$111</c:f>
              <c:numCache>
                <c:formatCode>0%</c:formatCode>
                <c:ptCount val="6"/>
                <c:pt idx="0">
                  <c:v>0.84000000000000008</c:v>
                </c:pt>
                <c:pt idx="1">
                  <c:v>0.93333333333333324</c:v>
                </c:pt>
                <c:pt idx="2">
                  <c:v>0.96666666666666667</c:v>
                </c:pt>
                <c:pt idx="3">
                  <c:v>0.9</c:v>
                </c:pt>
                <c:pt idx="4">
                  <c:v>0.64</c:v>
                </c:pt>
                <c:pt idx="5">
                  <c:v>0.66666666666666663</c:v>
                </c:pt>
              </c:numCache>
            </c:numRef>
          </c:val>
          <c:extLst>
            <c:ext xmlns:c16="http://schemas.microsoft.com/office/drawing/2014/chart" uri="{C3380CC4-5D6E-409C-BE32-E72D297353CC}">
              <c16:uniqueId val="{00000001-C18D-4077-8D0B-212F5AC45ABE}"/>
            </c:ext>
          </c:extLst>
        </c:ser>
        <c:ser>
          <c:idx val="2"/>
          <c:order val="2"/>
          <c:tx>
            <c:strRef>
              <c:f>'DET Charts_Part A'!$A$112</c:f>
              <c:strCache>
                <c:ptCount val="1"/>
                <c:pt idx="0">
                  <c:v>South-eastern</c:v>
                </c:pt>
              </c:strCache>
            </c:strRef>
          </c:tx>
          <c:spPr>
            <a:solidFill>
              <a:schemeClr val="accent5"/>
            </a:solidFill>
            <a:ln>
              <a:noFill/>
            </a:ln>
            <a:effectLst/>
          </c:spPr>
          <c:invertIfNegative val="0"/>
          <c:cat>
            <c:strRef>
              <c:f>'DET Charts_Part A'!$B$109:$G$109</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A'!$B$112:$G$112</c:f>
              <c:numCache>
                <c:formatCode>0%</c:formatCode>
                <c:ptCount val="6"/>
                <c:pt idx="0">
                  <c:v>0.72727272727272729</c:v>
                </c:pt>
                <c:pt idx="1">
                  <c:v>0.96969696969696972</c:v>
                </c:pt>
                <c:pt idx="2">
                  <c:v>0.93939393939393945</c:v>
                </c:pt>
                <c:pt idx="3">
                  <c:v>0.84090909090909094</c:v>
                </c:pt>
                <c:pt idx="4">
                  <c:v>0.69090909090909092</c:v>
                </c:pt>
                <c:pt idx="5">
                  <c:v>0.78787878787878796</c:v>
                </c:pt>
              </c:numCache>
            </c:numRef>
          </c:val>
          <c:extLst>
            <c:ext xmlns:c16="http://schemas.microsoft.com/office/drawing/2014/chart" uri="{C3380CC4-5D6E-409C-BE32-E72D297353CC}">
              <c16:uniqueId val="{00000002-C18D-4077-8D0B-212F5AC45ABE}"/>
            </c:ext>
          </c:extLst>
        </c:ser>
        <c:ser>
          <c:idx val="3"/>
          <c:order val="3"/>
          <c:tx>
            <c:strRef>
              <c:f>'DET Charts_Part A'!$A$113</c:f>
              <c:strCache>
                <c:ptCount val="1"/>
                <c:pt idx="0">
                  <c:v>South-western</c:v>
                </c:pt>
              </c:strCache>
            </c:strRef>
          </c:tx>
          <c:spPr>
            <a:solidFill>
              <a:schemeClr val="accent1">
                <a:lumMod val="60000"/>
              </a:schemeClr>
            </a:solidFill>
            <a:ln>
              <a:noFill/>
            </a:ln>
            <a:effectLst/>
          </c:spPr>
          <c:invertIfNegative val="0"/>
          <c:cat>
            <c:strRef>
              <c:f>'DET Charts_Part A'!$B$109:$G$109</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A'!$B$113:$G$113</c:f>
              <c:numCache>
                <c:formatCode>0%</c:formatCode>
                <c:ptCount val="6"/>
                <c:pt idx="0">
                  <c:v>0.74</c:v>
                </c:pt>
                <c:pt idx="1">
                  <c:v>0.96666666666666667</c:v>
                </c:pt>
                <c:pt idx="2">
                  <c:v>0.93333333333333324</c:v>
                </c:pt>
                <c:pt idx="3">
                  <c:v>0.85</c:v>
                </c:pt>
                <c:pt idx="4">
                  <c:v>0.7</c:v>
                </c:pt>
                <c:pt idx="5">
                  <c:v>0.70000000000000007</c:v>
                </c:pt>
              </c:numCache>
            </c:numRef>
          </c:val>
          <c:extLst>
            <c:ext xmlns:c16="http://schemas.microsoft.com/office/drawing/2014/chart" uri="{C3380CC4-5D6E-409C-BE32-E72D297353CC}">
              <c16:uniqueId val="{00000003-C18D-4077-8D0B-212F5AC45ABE}"/>
            </c:ext>
          </c:extLst>
        </c:ser>
        <c:dLbls>
          <c:showLegendKey val="0"/>
          <c:showVal val="0"/>
          <c:showCatName val="0"/>
          <c:showSerName val="0"/>
          <c:showPercent val="0"/>
          <c:showBubbleSize val="0"/>
        </c:dLbls>
        <c:gapWidth val="219"/>
        <c:overlap val="-27"/>
        <c:axId val="851157344"/>
        <c:axId val="851119952"/>
      </c:barChart>
      <c:catAx>
        <c:axId val="85115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19952"/>
        <c:crosses val="autoZero"/>
        <c:auto val="1"/>
        <c:lblAlgn val="ctr"/>
        <c:lblOffset val="100"/>
        <c:noMultiLvlLbl val="0"/>
      </c:catAx>
      <c:valAx>
        <c:axId val="85111995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57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138266113682345E-2"/>
          <c:y val="0.14255101256452796"/>
          <c:w val="0.90643425297028712"/>
          <c:h val="0.59593200786107658"/>
        </c:manualLayout>
      </c:layout>
      <c:barChart>
        <c:barDir val="col"/>
        <c:grouping val="clustered"/>
        <c:varyColors val="0"/>
        <c:ser>
          <c:idx val="0"/>
          <c:order val="0"/>
          <c:tx>
            <c:strRef>
              <c:f>'DET Charts_Part A'!$A$125</c:f>
              <c:strCache>
                <c:ptCount val="1"/>
                <c:pt idx="0">
                  <c:v>Registered</c:v>
                </c:pt>
              </c:strCache>
            </c:strRef>
          </c:tx>
          <c:spPr>
            <a:solidFill>
              <a:schemeClr val="accent3"/>
            </a:solidFill>
            <a:ln>
              <a:noFill/>
            </a:ln>
            <a:effectLst/>
          </c:spPr>
          <c:invertIfNegative val="0"/>
          <c:dLbls>
            <c:dLbl>
              <c:idx val="0"/>
              <c:tx>
                <c:rich>
                  <a:bodyPr/>
                  <a:lstStyle/>
                  <a:p>
                    <a:r>
                      <a:rPr lang="en-US"/>
                      <a:t>74</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5BE7-4901-B6AB-D1DD3D89521F}"/>
                </c:ext>
              </c:extLst>
            </c:dLbl>
            <c:dLbl>
              <c:idx val="1"/>
              <c:tx>
                <c:rich>
                  <a:bodyPr/>
                  <a:lstStyle/>
                  <a:p>
                    <a:r>
                      <a:rPr lang="en-US"/>
                      <a:t>98</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5BE7-4901-B6AB-D1DD3D89521F}"/>
                </c:ext>
              </c:extLst>
            </c:dLbl>
            <c:dLbl>
              <c:idx val="2"/>
              <c:tx>
                <c:rich>
                  <a:bodyPr/>
                  <a:lstStyle/>
                  <a:p>
                    <a:r>
                      <a:rPr lang="en-US"/>
                      <a:t>95</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5BE7-4901-B6AB-D1DD3D89521F}"/>
                </c:ext>
              </c:extLst>
            </c:dLbl>
            <c:dLbl>
              <c:idx val="3"/>
              <c:tx>
                <c:rich>
                  <a:bodyPr/>
                  <a:lstStyle/>
                  <a:p>
                    <a:r>
                      <a:rPr lang="en-US"/>
                      <a:t>89</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5BE7-4901-B6AB-D1DD3D89521F}"/>
                </c:ext>
              </c:extLst>
            </c:dLbl>
            <c:dLbl>
              <c:idx val="4"/>
              <c:tx>
                <c:rich>
                  <a:bodyPr/>
                  <a:lstStyle/>
                  <a:p>
                    <a:r>
                      <a:rPr lang="en-US"/>
                      <a:t>61</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5BE7-4901-B6AB-D1DD3D89521F}"/>
                </c:ext>
              </c:extLst>
            </c:dLbl>
            <c:dLbl>
              <c:idx val="5"/>
              <c:tx>
                <c:rich>
                  <a:bodyPr/>
                  <a:lstStyle/>
                  <a:p>
                    <a:r>
                      <a:rPr lang="en-US"/>
                      <a:t>68</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5BE7-4901-B6AB-D1DD3D89521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A'!$B$124:$G$124</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A'!$B$125:$G$125</c:f>
              <c:numCache>
                <c:formatCode>0%</c:formatCode>
                <c:ptCount val="6"/>
                <c:pt idx="0">
                  <c:v>0.7407407407407407</c:v>
                </c:pt>
                <c:pt idx="1">
                  <c:v>0.97530864197530864</c:v>
                </c:pt>
                <c:pt idx="2">
                  <c:v>0.95061728395061718</c:v>
                </c:pt>
                <c:pt idx="3">
                  <c:v>0.88888888888888884</c:v>
                </c:pt>
                <c:pt idx="4">
                  <c:v>0.61481481481481481</c:v>
                </c:pt>
                <c:pt idx="5">
                  <c:v>0.67901234567901236</c:v>
                </c:pt>
              </c:numCache>
            </c:numRef>
          </c:val>
          <c:extLst>
            <c:ext xmlns:c16="http://schemas.microsoft.com/office/drawing/2014/chart" uri="{C3380CC4-5D6E-409C-BE32-E72D297353CC}">
              <c16:uniqueId val="{00000000-6EF2-4657-86B7-645E0D9FDBC7}"/>
            </c:ext>
          </c:extLst>
        </c:ser>
        <c:ser>
          <c:idx val="1"/>
          <c:order val="1"/>
          <c:tx>
            <c:strRef>
              <c:f>'DET Charts_Part A'!$A$126</c:f>
              <c:strCache>
                <c:ptCount val="1"/>
                <c:pt idx="0">
                  <c:v>Unregistered</c:v>
                </c:pt>
              </c:strCache>
            </c:strRef>
          </c:tx>
          <c:spPr>
            <a:solidFill>
              <a:schemeClr val="accent3">
                <a:lumMod val="40000"/>
                <a:lumOff val="60000"/>
              </a:schemeClr>
            </a:solidFill>
            <a:ln>
              <a:noFill/>
            </a:ln>
            <a:effectLst/>
          </c:spPr>
          <c:invertIfNegative val="0"/>
          <c:dLbls>
            <c:dLbl>
              <c:idx val="0"/>
              <c:tx>
                <c:rich>
                  <a:bodyPr/>
                  <a:lstStyle/>
                  <a:p>
                    <a:r>
                      <a:rPr lang="en-US"/>
                      <a:t>82</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5BE7-4901-B6AB-D1DD3D89521F}"/>
                </c:ext>
              </c:extLst>
            </c:dLbl>
            <c:dLbl>
              <c:idx val="1"/>
              <c:tx>
                <c:rich>
                  <a:bodyPr/>
                  <a:lstStyle/>
                  <a:p>
                    <a:r>
                      <a:rPr lang="en-US"/>
                      <a:t>93</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5BE7-4901-B6AB-D1DD3D89521F}"/>
                </c:ext>
              </c:extLst>
            </c:dLbl>
            <c:dLbl>
              <c:idx val="2"/>
              <c:tx>
                <c:rich>
                  <a:bodyPr/>
                  <a:lstStyle/>
                  <a:p>
                    <a:r>
                      <a:rPr lang="en-US"/>
                      <a:t>98</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5BE7-4901-B6AB-D1DD3D89521F}"/>
                </c:ext>
              </c:extLst>
            </c:dLbl>
            <c:dLbl>
              <c:idx val="3"/>
              <c:tx>
                <c:rich>
                  <a:bodyPr/>
                  <a:lstStyle/>
                  <a:p>
                    <a:r>
                      <a:rPr lang="en-US"/>
                      <a:t>88</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5BE7-4901-B6AB-D1DD3D89521F}"/>
                </c:ext>
              </c:extLst>
            </c:dLbl>
            <c:dLbl>
              <c:idx val="4"/>
              <c:tx>
                <c:rich>
                  <a:bodyPr/>
                  <a:lstStyle/>
                  <a:p>
                    <a:r>
                      <a:rPr lang="en-US"/>
                      <a:t>64</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5BE7-4901-B6AB-D1DD3D89521F}"/>
                </c:ext>
              </c:extLst>
            </c:dLbl>
            <c:dLbl>
              <c:idx val="5"/>
              <c:tx>
                <c:rich>
                  <a:bodyPr/>
                  <a:lstStyle/>
                  <a:p>
                    <a:r>
                      <a:rPr lang="en-US"/>
                      <a:t>81</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5BE7-4901-B6AB-D1DD3D89521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A'!$B$124:$G$124</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A'!$B$126:$G$126</c:f>
              <c:numCache>
                <c:formatCode>0%</c:formatCode>
                <c:ptCount val="6"/>
                <c:pt idx="0">
                  <c:v>0.82222222222222219</c:v>
                </c:pt>
                <c:pt idx="1">
                  <c:v>0.92592592592592593</c:v>
                </c:pt>
                <c:pt idx="2">
                  <c:v>0.98148148148148151</c:v>
                </c:pt>
                <c:pt idx="3">
                  <c:v>0.875</c:v>
                </c:pt>
                <c:pt idx="4">
                  <c:v>0.64444444444444449</c:v>
                </c:pt>
                <c:pt idx="5">
                  <c:v>0.81481481481481488</c:v>
                </c:pt>
              </c:numCache>
            </c:numRef>
          </c:val>
          <c:extLst>
            <c:ext xmlns:c16="http://schemas.microsoft.com/office/drawing/2014/chart" uri="{C3380CC4-5D6E-409C-BE32-E72D297353CC}">
              <c16:uniqueId val="{00000001-6EF2-4657-86B7-645E0D9FDBC7}"/>
            </c:ext>
          </c:extLst>
        </c:ser>
        <c:dLbls>
          <c:dLblPos val="outEnd"/>
          <c:showLegendKey val="0"/>
          <c:showVal val="1"/>
          <c:showCatName val="0"/>
          <c:showSerName val="0"/>
          <c:showPercent val="0"/>
          <c:showBubbleSize val="0"/>
        </c:dLbls>
        <c:gapWidth val="118"/>
        <c:overlap val="-27"/>
        <c:axId val="851157344"/>
        <c:axId val="851119952"/>
      </c:barChart>
      <c:catAx>
        <c:axId val="85115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19952"/>
        <c:crosses val="autoZero"/>
        <c:auto val="1"/>
        <c:lblAlgn val="ctr"/>
        <c:lblOffset val="100"/>
        <c:noMultiLvlLbl val="0"/>
      </c:catAx>
      <c:valAx>
        <c:axId val="851119952"/>
        <c:scaling>
          <c:orientation val="minMax"/>
          <c:max val="1"/>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57344"/>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manualLayout>
          <c:layoutTarget val="inner"/>
          <c:xMode val="edge"/>
          <c:yMode val="edge"/>
          <c:x val="7.2856878184344609E-2"/>
          <c:y val="0.15556635030534452"/>
          <c:w val="0.90643425297028712"/>
          <c:h val="0.59593200786107658"/>
        </c:manualLayout>
      </c:layout>
      <c:barChart>
        <c:barDir val="col"/>
        <c:grouping val="clustered"/>
        <c:varyColors val="0"/>
        <c:ser>
          <c:idx val="0"/>
          <c:order val="0"/>
          <c:tx>
            <c:strRef>
              <c:f>'DET Charts_Part A'!$A$139</c:f>
              <c:strCache>
                <c:ptCount val="1"/>
                <c:pt idx="0">
                  <c:v>Low</c:v>
                </c:pt>
              </c:strCache>
            </c:strRef>
          </c:tx>
          <c:spPr>
            <a:solidFill>
              <a:schemeClr val="accent2">
                <a:tint val="65000"/>
              </a:schemeClr>
            </a:solidFill>
            <a:ln>
              <a:noFill/>
            </a:ln>
            <a:effectLst/>
          </c:spPr>
          <c:invertIfNegative val="0"/>
          <c:dLbls>
            <c:dLbl>
              <c:idx val="0"/>
              <c:tx>
                <c:rich>
                  <a:bodyPr/>
                  <a:lstStyle/>
                  <a:p>
                    <a:r>
                      <a:rPr lang="en-US"/>
                      <a:t>80</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C0F3-4EF7-8F6F-EFAF0A7F3CC0}"/>
                </c:ext>
              </c:extLst>
            </c:dLbl>
            <c:dLbl>
              <c:idx val="1"/>
              <c:layout>
                <c:manualLayout>
                  <c:x val="0"/>
                  <c:y val="8.6508048143431708E-3"/>
                </c:manualLayout>
              </c:layout>
              <c:tx>
                <c:rich>
                  <a:bodyPr/>
                  <a:lstStyle/>
                  <a:p>
                    <a:r>
                      <a:rPr lang="en-US"/>
                      <a:t>92</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C0F3-4EF7-8F6F-EFAF0A7F3CC0}"/>
                </c:ext>
              </c:extLst>
            </c:dLbl>
            <c:dLbl>
              <c:idx val="2"/>
              <c:layout>
                <c:manualLayout>
                  <c:x val="0"/>
                  <c:y val="2.1627012035857908E-2"/>
                </c:manualLayout>
              </c:layout>
              <c:tx>
                <c:rich>
                  <a:bodyPr/>
                  <a:lstStyle/>
                  <a:p>
                    <a:r>
                      <a:rPr lang="en-US"/>
                      <a:t>100</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C0F3-4EF7-8F6F-EFAF0A7F3CC0}"/>
                </c:ext>
              </c:extLst>
            </c:dLbl>
            <c:dLbl>
              <c:idx val="3"/>
              <c:tx>
                <c:rich>
                  <a:bodyPr/>
                  <a:lstStyle/>
                  <a:p>
                    <a:r>
                      <a:rPr lang="en-US"/>
                      <a:t>91</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C0F3-4EF7-8F6F-EFAF0A7F3CC0}"/>
                </c:ext>
              </c:extLst>
            </c:dLbl>
            <c:dLbl>
              <c:idx val="4"/>
              <c:tx>
                <c:rich>
                  <a:bodyPr/>
                  <a:lstStyle/>
                  <a:p>
                    <a:r>
                      <a:rPr lang="en-US"/>
                      <a:t>68</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C0F3-4EF7-8F6F-EFAF0A7F3CC0}"/>
                </c:ext>
              </c:extLst>
            </c:dLbl>
            <c:dLbl>
              <c:idx val="5"/>
              <c:tx>
                <c:rich>
                  <a:bodyPr/>
                  <a:lstStyle/>
                  <a:p>
                    <a:r>
                      <a:rPr lang="en-US"/>
                      <a:t>71</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F-C0F3-4EF7-8F6F-EFAF0A7F3CC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A'!$B$138:$G$138</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A'!$B$139:$G$139</c:f>
              <c:numCache>
                <c:formatCode>0%</c:formatCode>
                <c:ptCount val="6"/>
                <c:pt idx="0">
                  <c:v>0.8</c:v>
                </c:pt>
                <c:pt idx="1">
                  <c:v>0.91666666666666663</c:v>
                </c:pt>
                <c:pt idx="2">
                  <c:v>1</c:v>
                </c:pt>
                <c:pt idx="3">
                  <c:v>0.90625</c:v>
                </c:pt>
                <c:pt idx="4">
                  <c:v>0.67500000000000004</c:v>
                </c:pt>
                <c:pt idx="5">
                  <c:v>0.70833333333333337</c:v>
                </c:pt>
              </c:numCache>
            </c:numRef>
          </c:val>
          <c:extLst>
            <c:ext xmlns:c16="http://schemas.microsoft.com/office/drawing/2014/chart" uri="{C3380CC4-5D6E-409C-BE32-E72D297353CC}">
              <c16:uniqueId val="{00000000-8929-459F-9143-580456ECF702}"/>
            </c:ext>
          </c:extLst>
        </c:ser>
        <c:ser>
          <c:idx val="1"/>
          <c:order val="1"/>
          <c:tx>
            <c:strRef>
              <c:f>'DET Charts_Part A'!$A$140</c:f>
              <c:strCache>
                <c:ptCount val="1"/>
                <c:pt idx="0">
                  <c:v>Med</c:v>
                </c:pt>
              </c:strCache>
            </c:strRef>
          </c:tx>
          <c:spPr>
            <a:solidFill>
              <a:schemeClr val="accent2"/>
            </a:solidFill>
            <a:ln>
              <a:noFill/>
            </a:ln>
            <a:effectLst/>
          </c:spPr>
          <c:invertIfNegative val="0"/>
          <c:dLbls>
            <c:dLbl>
              <c:idx val="0"/>
              <c:tx>
                <c:rich>
                  <a:bodyPr/>
                  <a:lstStyle/>
                  <a:p>
                    <a:r>
                      <a:rPr lang="en-US"/>
                      <a:t>78</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C0F3-4EF7-8F6F-EFAF0A7F3CC0}"/>
                </c:ext>
              </c:extLst>
            </c:dLbl>
            <c:dLbl>
              <c:idx val="1"/>
              <c:layout>
                <c:manualLayout>
                  <c:x val="0"/>
                  <c:y val="1.2976207221514756E-2"/>
                </c:manualLayout>
              </c:layout>
              <c:tx>
                <c:rich>
                  <a:bodyPr/>
                  <a:lstStyle/>
                  <a:p>
                    <a:r>
                      <a:rPr lang="en-US"/>
                      <a:t>97</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C0F3-4EF7-8F6F-EFAF0A7F3CC0}"/>
                </c:ext>
              </c:extLst>
            </c:dLbl>
            <c:dLbl>
              <c:idx val="2"/>
              <c:layout>
                <c:manualLayout>
                  <c:x val="-8.3536832599714669E-17"/>
                  <c:y val="1.7301609628686342E-2"/>
                </c:manualLayout>
              </c:layout>
              <c:tx>
                <c:rich>
                  <a:bodyPr/>
                  <a:lstStyle/>
                  <a:p>
                    <a:r>
                      <a:rPr lang="en-US"/>
                      <a:t>93</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C0F3-4EF7-8F6F-EFAF0A7F3CC0}"/>
                </c:ext>
              </c:extLst>
            </c:dLbl>
            <c:dLbl>
              <c:idx val="3"/>
              <c:tx>
                <c:rich>
                  <a:bodyPr/>
                  <a:lstStyle/>
                  <a:p>
                    <a:r>
                      <a:rPr lang="en-US"/>
                      <a:t>80</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C0F3-4EF7-8F6F-EFAF0A7F3CC0}"/>
                </c:ext>
              </c:extLst>
            </c:dLbl>
            <c:dLbl>
              <c:idx val="4"/>
              <c:tx>
                <c:rich>
                  <a:bodyPr/>
                  <a:lstStyle/>
                  <a:p>
                    <a:r>
                      <a:rPr lang="en-US"/>
                      <a:t>58</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D-C0F3-4EF7-8F6F-EFAF0A7F3CC0}"/>
                </c:ext>
              </c:extLst>
            </c:dLbl>
            <c:dLbl>
              <c:idx val="5"/>
              <c:tx>
                <c:rich>
                  <a:bodyPr/>
                  <a:lstStyle/>
                  <a:p>
                    <a:r>
                      <a:rPr lang="en-US"/>
                      <a:t>63</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C0F3-4EF7-8F6F-EFAF0A7F3CC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A'!$B$138:$G$138</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A'!$B$140:$G$140</c:f>
              <c:numCache>
                <c:formatCode>0%</c:formatCode>
                <c:ptCount val="6"/>
                <c:pt idx="0">
                  <c:v>0.78</c:v>
                </c:pt>
                <c:pt idx="1">
                  <c:v>0.96666666666666667</c:v>
                </c:pt>
                <c:pt idx="2">
                  <c:v>0.93333333333333324</c:v>
                </c:pt>
                <c:pt idx="3">
                  <c:v>0.8</c:v>
                </c:pt>
                <c:pt idx="4">
                  <c:v>0.57999999999999996</c:v>
                </c:pt>
                <c:pt idx="5">
                  <c:v>0.6333333333333333</c:v>
                </c:pt>
              </c:numCache>
            </c:numRef>
          </c:val>
          <c:extLst>
            <c:ext xmlns:c16="http://schemas.microsoft.com/office/drawing/2014/chart" uri="{C3380CC4-5D6E-409C-BE32-E72D297353CC}">
              <c16:uniqueId val="{00000001-8929-459F-9143-580456ECF702}"/>
            </c:ext>
          </c:extLst>
        </c:ser>
        <c:ser>
          <c:idx val="2"/>
          <c:order val="2"/>
          <c:tx>
            <c:strRef>
              <c:f>'DET Charts_Part A'!$A$141</c:f>
              <c:strCache>
                <c:ptCount val="1"/>
                <c:pt idx="0">
                  <c:v>High</c:v>
                </c:pt>
              </c:strCache>
            </c:strRef>
          </c:tx>
          <c:spPr>
            <a:solidFill>
              <a:schemeClr val="accent2">
                <a:shade val="65000"/>
              </a:schemeClr>
            </a:solidFill>
            <a:ln>
              <a:noFill/>
            </a:ln>
            <a:effectLst/>
          </c:spPr>
          <c:invertIfNegative val="0"/>
          <c:dLbls>
            <c:dLbl>
              <c:idx val="0"/>
              <c:tx>
                <c:rich>
                  <a:bodyPr/>
                  <a:lstStyle/>
                  <a:p>
                    <a:r>
                      <a:rPr lang="en-US"/>
                      <a:t>76</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C0F3-4EF7-8F6F-EFAF0A7F3CC0}"/>
                </c:ext>
              </c:extLst>
            </c:dLbl>
            <c:dLbl>
              <c:idx val="1"/>
              <c:layout>
                <c:manualLayout>
                  <c:x val="-4.1768416299857335E-17"/>
                  <c:y val="1.2976207221514756E-2"/>
                </c:manualLayout>
              </c:layout>
              <c:tx>
                <c:rich>
                  <a:bodyPr/>
                  <a:lstStyle/>
                  <a:p>
                    <a:r>
                      <a:rPr lang="en-US"/>
                      <a:t>96</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C0F3-4EF7-8F6F-EFAF0A7F3CC0}"/>
                </c:ext>
              </c:extLst>
            </c:dLbl>
            <c:dLbl>
              <c:idx val="2"/>
              <c:layout>
                <c:manualLayout>
                  <c:x val="0"/>
                  <c:y val="8.6508048143431708E-3"/>
                </c:manualLayout>
              </c:layout>
              <c:tx>
                <c:rich>
                  <a:bodyPr/>
                  <a:lstStyle/>
                  <a:p>
                    <a:r>
                      <a:rPr lang="en-US"/>
                      <a:t>96</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C0F3-4EF7-8F6F-EFAF0A7F3CC0}"/>
                </c:ext>
              </c:extLst>
            </c:dLbl>
            <c:dLbl>
              <c:idx val="3"/>
              <c:tx>
                <c:rich>
                  <a:bodyPr/>
                  <a:lstStyle/>
                  <a:p>
                    <a:r>
                      <a:rPr lang="en-US"/>
                      <a:t>91</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C0F3-4EF7-8F6F-EFAF0A7F3CC0}"/>
                </c:ext>
              </c:extLst>
            </c:dLbl>
            <c:dLbl>
              <c:idx val="4"/>
              <c:tx>
                <c:rich>
                  <a:bodyPr/>
                  <a:lstStyle/>
                  <a:p>
                    <a:r>
                      <a:rPr lang="en-US"/>
                      <a:t>63</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C0F3-4EF7-8F6F-EFAF0A7F3CC0}"/>
                </c:ext>
              </c:extLst>
            </c:dLbl>
            <c:dLbl>
              <c:idx val="5"/>
              <c:tx>
                <c:rich>
                  <a:bodyPr/>
                  <a:lstStyle/>
                  <a:p>
                    <a:r>
                      <a:rPr lang="en-US"/>
                      <a:t>78</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1-C0F3-4EF7-8F6F-EFAF0A7F3CC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A'!$B$138:$G$138</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A'!$B$141:$G$141</c:f>
              <c:numCache>
                <c:formatCode>0%</c:formatCode>
                <c:ptCount val="6"/>
                <c:pt idx="0">
                  <c:v>0.76296296296296295</c:v>
                </c:pt>
                <c:pt idx="1">
                  <c:v>0.96296296296296291</c:v>
                </c:pt>
                <c:pt idx="2">
                  <c:v>0.96296296296296291</c:v>
                </c:pt>
                <c:pt idx="3">
                  <c:v>0.90740740740740744</c:v>
                </c:pt>
                <c:pt idx="4">
                  <c:v>0.62962962962962965</c:v>
                </c:pt>
                <c:pt idx="5">
                  <c:v>0.77777777777777779</c:v>
                </c:pt>
              </c:numCache>
            </c:numRef>
          </c:val>
          <c:extLst>
            <c:ext xmlns:c16="http://schemas.microsoft.com/office/drawing/2014/chart" uri="{C3380CC4-5D6E-409C-BE32-E72D297353CC}">
              <c16:uniqueId val="{00000002-8929-459F-9143-580456ECF702}"/>
            </c:ext>
          </c:extLst>
        </c:ser>
        <c:dLbls>
          <c:dLblPos val="outEnd"/>
          <c:showLegendKey val="0"/>
          <c:showVal val="1"/>
          <c:showCatName val="0"/>
          <c:showSerName val="0"/>
          <c:showPercent val="0"/>
          <c:showBubbleSize val="0"/>
        </c:dLbls>
        <c:gapWidth val="219"/>
        <c:overlap val="-27"/>
        <c:axId val="851157344"/>
        <c:axId val="851119952"/>
      </c:barChart>
      <c:catAx>
        <c:axId val="85115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19952"/>
        <c:crosses val="autoZero"/>
        <c:auto val="1"/>
        <c:lblAlgn val="ctr"/>
        <c:lblOffset val="100"/>
        <c:noMultiLvlLbl val="0"/>
      </c:catAx>
      <c:valAx>
        <c:axId val="851119952"/>
        <c:scaling>
          <c:orientation val="minMax"/>
          <c:max val="1"/>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57344"/>
        <c:crosses val="autoZero"/>
        <c:crossBetween val="between"/>
        <c:majorUnit val="0.2"/>
      </c:valAx>
      <c:spPr>
        <a:noFill/>
        <a:ln>
          <a:noFill/>
        </a:ln>
        <a:effectLst/>
      </c:spPr>
    </c:plotArea>
    <c:legend>
      <c:legendPos val="b"/>
      <c:layout>
        <c:manualLayout>
          <c:xMode val="edge"/>
          <c:yMode val="edge"/>
          <c:x val="0.35285132005558129"/>
          <c:y val="0.91104750407279755"/>
          <c:w val="0.29429735988883743"/>
          <c:h val="8.895249592720239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 (mean) completion by domain by ADII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138266113682345E-2"/>
          <c:y val="0.14255101256452796"/>
          <c:w val="0.90643425297028712"/>
          <c:h val="0.59593200786107658"/>
        </c:manualLayout>
      </c:layout>
      <c:barChart>
        <c:barDir val="col"/>
        <c:grouping val="clustered"/>
        <c:varyColors val="0"/>
        <c:ser>
          <c:idx val="0"/>
          <c:order val="0"/>
          <c:tx>
            <c:strRef>
              <c:f>'DET Charts_Part A'!$A$150</c:f>
              <c:strCache>
                <c:ptCount val="1"/>
                <c:pt idx="0">
                  <c:v>Below avg</c:v>
                </c:pt>
              </c:strCache>
            </c:strRef>
          </c:tx>
          <c:spPr>
            <a:solidFill>
              <a:schemeClr val="bg1">
                <a:lumMod val="65000"/>
              </a:schemeClr>
            </a:solidFill>
            <a:ln>
              <a:noFill/>
            </a:ln>
            <a:effectLst/>
          </c:spPr>
          <c:invertIfNegative val="0"/>
          <c:cat>
            <c:strRef>
              <c:f>'DET Charts_Part A'!$B$149:$G$149</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A'!$B$150:$G$150</c:f>
              <c:numCache>
                <c:formatCode>0%</c:formatCode>
                <c:ptCount val="6"/>
                <c:pt idx="0">
                  <c:v>0.77500000000000002</c:v>
                </c:pt>
                <c:pt idx="1">
                  <c:v>0.91666666666666663</c:v>
                </c:pt>
                <c:pt idx="2">
                  <c:v>0.95833333333333337</c:v>
                </c:pt>
                <c:pt idx="3">
                  <c:v>0.828125</c:v>
                </c:pt>
                <c:pt idx="4">
                  <c:v>0.625</c:v>
                </c:pt>
                <c:pt idx="5">
                  <c:v>0.6875</c:v>
                </c:pt>
              </c:numCache>
            </c:numRef>
          </c:val>
          <c:extLst>
            <c:ext xmlns:c16="http://schemas.microsoft.com/office/drawing/2014/chart" uri="{C3380CC4-5D6E-409C-BE32-E72D297353CC}">
              <c16:uniqueId val="{00000000-2674-4E34-81EA-3D23450E36F2}"/>
            </c:ext>
          </c:extLst>
        </c:ser>
        <c:ser>
          <c:idx val="1"/>
          <c:order val="1"/>
          <c:tx>
            <c:strRef>
              <c:f>'DET Charts_Part A'!$A$151</c:f>
              <c:strCache>
                <c:ptCount val="1"/>
                <c:pt idx="0">
                  <c:v>Above avg</c:v>
                </c:pt>
              </c:strCache>
            </c:strRef>
          </c:tx>
          <c:spPr>
            <a:solidFill>
              <a:schemeClr val="tx1"/>
            </a:solidFill>
            <a:ln>
              <a:noFill/>
            </a:ln>
            <a:effectLst/>
          </c:spPr>
          <c:invertIfNegative val="0"/>
          <c:cat>
            <c:strRef>
              <c:f>'DET Charts_Part A'!$B$149:$G$149</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A'!$B$151:$G$151</c:f>
              <c:numCache>
                <c:formatCode>0%</c:formatCode>
                <c:ptCount val="6"/>
                <c:pt idx="0">
                  <c:v>0.77241379310344827</c:v>
                </c:pt>
                <c:pt idx="1">
                  <c:v>0.97701149425287348</c:v>
                </c:pt>
                <c:pt idx="2">
                  <c:v>0.96551724137931039</c:v>
                </c:pt>
                <c:pt idx="3">
                  <c:v>0.91379310344827591</c:v>
                </c:pt>
                <c:pt idx="4">
                  <c:v>0.62758620689655165</c:v>
                </c:pt>
                <c:pt idx="5">
                  <c:v>0.75862068965517249</c:v>
                </c:pt>
              </c:numCache>
            </c:numRef>
          </c:val>
          <c:extLst>
            <c:ext xmlns:c16="http://schemas.microsoft.com/office/drawing/2014/chart" uri="{C3380CC4-5D6E-409C-BE32-E72D297353CC}">
              <c16:uniqueId val="{00000001-2674-4E34-81EA-3D23450E36F2}"/>
            </c:ext>
          </c:extLst>
        </c:ser>
        <c:dLbls>
          <c:showLegendKey val="0"/>
          <c:showVal val="0"/>
          <c:showCatName val="0"/>
          <c:showSerName val="0"/>
          <c:showPercent val="0"/>
          <c:showBubbleSize val="0"/>
        </c:dLbls>
        <c:gapWidth val="219"/>
        <c:overlap val="-27"/>
        <c:axId val="851157344"/>
        <c:axId val="851119952"/>
      </c:barChart>
      <c:catAx>
        <c:axId val="85115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19952"/>
        <c:crosses val="autoZero"/>
        <c:auto val="1"/>
        <c:lblAlgn val="ctr"/>
        <c:lblOffset val="100"/>
        <c:noMultiLvlLbl val="0"/>
      </c:catAx>
      <c:valAx>
        <c:axId val="85111995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57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tx1">
                <a:lumMod val="65000"/>
                <a:lumOff val="35000"/>
              </a:schemeClr>
            </a:solidFill>
            <a:ln w="9525">
              <a:solidFill>
                <a:schemeClr val="tx1">
                  <a:lumMod val="15000"/>
                  <a:lumOff val="8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A'!$A$79:$F$79</c:f>
              <c:strCache>
                <c:ptCount val="6"/>
                <c:pt idx="0">
                  <c:v>Effective school organisation</c:v>
                </c:pt>
                <c:pt idx="1">
                  <c:v>School plans, policies, &amp; procedures</c:v>
                </c:pt>
                <c:pt idx="2">
                  <c:v>Respectful and caring school</c:v>
                </c:pt>
                <c:pt idx="3">
                  <c:v>Effective teacher practices</c:v>
                </c:pt>
                <c:pt idx="4">
                  <c:v>eSmart curriculum</c:v>
                </c:pt>
                <c:pt idx="5">
                  <c:v>Community partnerships</c:v>
                </c:pt>
              </c:strCache>
            </c:strRef>
          </c:cat>
          <c:val>
            <c:numRef>
              <c:f>'DET Charts_Part A'!$A$80:$F$80</c:f>
              <c:numCache>
                <c:formatCode>0%</c:formatCode>
                <c:ptCount val="6"/>
                <c:pt idx="0">
                  <c:v>0.77333333333333332</c:v>
                </c:pt>
                <c:pt idx="1">
                  <c:v>0.9555555555555556</c:v>
                </c:pt>
                <c:pt idx="2">
                  <c:v>0.96296296296296291</c:v>
                </c:pt>
                <c:pt idx="3">
                  <c:v>0.8833333333333333</c:v>
                </c:pt>
                <c:pt idx="4">
                  <c:v>0.62666666666666671</c:v>
                </c:pt>
                <c:pt idx="5">
                  <c:v>0.73333333333333339</c:v>
                </c:pt>
              </c:numCache>
            </c:numRef>
          </c:val>
          <c:extLst>
            <c:ext xmlns:c16="http://schemas.microsoft.com/office/drawing/2014/chart" uri="{C3380CC4-5D6E-409C-BE32-E72D297353CC}">
              <c16:uniqueId val="{00000000-7850-4991-BBF7-A75BB99BB82A}"/>
            </c:ext>
          </c:extLst>
        </c:ser>
        <c:dLbls>
          <c:dLblPos val="outEnd"/>
          <c:showLegendKey val="0"/>
          <c:showVal val="1"/>
          <c:showCatName val="0"/>
          <c:showSerName val="0"/>
          <c:showPercent val="0"/>
          <c:showBubbleSize val="0"/>
        </c:dLbls>
        <c:gapWidth val="123"/>
        <c:overlap val="-27"/>
        <c:axId val="713195800"/>
        <c:axId val="713196128"/>
      </c:barChart>
      <c:catAx>
        <c:axId val="713195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196128"/>
        <c:crosses val="autoZero"/>
        <c:auto val="1"/>
        <c:lblAlgn val="ctr"/>
        <c:lblOffset val="100"/>
        <c:noMultiLvlLbl val="0"/>
      </c:catAx>
      <c:valAx>
        <c:axId val="713196128"/>
        <c:scaling>
          <c:orientation val="minMax"/>
          <c:max val="1"/>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 assessed as completed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195800"/>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Vignette!$B$1</c:f>
              <c:strCache>
                <c:ptCount val="1"/>
                <c:pt idx="0">
                  <c:v>9.1 How engaging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Vignette!$B$45</c:f>
              <c:numCache>
                <c:formatCode>0.0</c:formatCode>
                <c:ptCount val="1"/>
                <c:pt idx="0">
                  <c:v>2.870967741935484</c:v>
                </c:pt>
              </c:numCache>
            </c:numRef>
          </c:val>
          <c:extLst>
            <c:ext xmlns:c16="http://schemas.microsoft.com/office/drawing/2014/chart" uri="{C3380CC4-5D6E-409C-BE32-E72D297353CC}">
              <c16:uniqueId val="{00000000-5989-4962-A2E4-7AF068797149}"/>
            </c:ext>
          </c:extLst>
        </c:ser>
        <c:ser>
          <c:idx val="1"/>
          <c:order val="1"/>
          <c:tx>
            <c:strRef>
              <c:f>Vignette!$C$1</c:f>
              <c:strCache>
                <c:ptCount val="1"/>
                <c:pt idx="0">
                  <c:v>9.2 How plausible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Vignette!$C$45</c:f>
              <c:numCache>
                <c:formatCode>0.0</c:formatCode>
                <c:ptCount val="1"/>
                <c:pt idx="0">
                  <c:v>3.25</c:v>
                </c:pt>
              </c:numCache>
            </c:numRef>
          </c:val>
          <c:extLst>
            <c:ext xmlns:c16="http://schemas.microsoft.com/office/drawing/2014/chart" uri="{C3380CC4-5D6E-409C-BE32-E72D297353CC}">
              <c16:uniqueId val="{00000004-5989-4962-A2E4-7AF068797149}"/>
            </c:ext>
          </c:extLst>
        </c:ser>
        <c:ser>
          <c:idx val="2"/>
          <c:order val="2"/>
          <c:tx>
            <c:strRef>
              <c:f>Vignette!$D$1</c:f>
              <c:strCache>
                <c:ptCount val="1"/>
                <c:pt idx="0">
                  <c:v>9.3 Helped answer questions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Vignette!$D$45</c:f>
              <c:numCache>
                <c:formatCode>0.0</c:formatCode>
                <c:ptCount val="1"/>
                <c:pt idx="0">
                  <c:v>2.78125</c:v>
                </c:pt>
              </c:numCache>
            </c:numRef>
          </c:val>
          <c:extLst>
            <c:ext xmlns:c16="http://schemas.microsoft.com/office/drawing/2014/chart" uri="{C3380CC4-5D6E-409C-BE32-E72D297353CC}">
              <c16:uniqueId val="{00000005-5989-4962-A2E4-7AF068797149}"/>
            </c:ext>
          </c:extLst>
        </c:ser>
        <c:dLbls>
          <c:dLblPos val="outEnd"/>
          <c:showLegendKey val="0"/>
          <c:showVal val="1"/>
          <c:showCatName val="0"/>
          <c:showSerName val="0"/>
          <c:showPercent val="0"/>
          <c:showBubbleSize val="0"/>
        </c:dLbls>
        <c:gapWidth val="219"/>
        <c:overlap val="-27"/>
        <c:axId val="642820424"/>
        <c:axId val="642820752"/>
      </c:barChart>
      <c:catAx>
        <c:axId val="642820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Assessment of audio vignette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820752"/>
        <c:crosses val="autoZero"/>
        <c:auto val="1"/>
        <c:lblAlgn val="ctr"/>
        <c:lblOffset val="100"/>
        <c:noMultiLvlLbl val="0"/>
      </c:catAx>
      <c:valAx>
        <c:axId val="642820752"/>
        <c:scaling>
          <c:orientation val="minMax"/>
          <c:max val="4"/>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Rating (1-4)</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820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 (mean) completion by domain by metro / non-metro location</a:t>
            </a:r>
          </a:p>
        </c:rich>
      </c:tx>
      <c:layout>
        <c:manualLayout>
          <c:xMode val="edge"/>
          <c:yMode val="edge"/>
          <c:x val="0.13962340966921119"/>
          <c:y val="7.686762607955133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138266113682345E-2"/>
          <c:y val="0.14255101256452796"/>
          <c:w val="0.90643425297028712"/>
          <c:h val="0.59593200786107658"/>
        </c:manualLayout>
      </c:layout>
      <c:barChart>
        <c:barDir val="col"/>
        <c:grouping val="clustered"/>
        <c:varyColors val="0"/>
        <c:ser>
          <c:idx val="0"/>
          <c:order val="0"/>
          <c:tx>
            <c:strRef>
              <c:f>'DET Charts_Part A'!$A$172</c:f>
              <c:strCache>
                <c:ptCount val="1"/>
                <c:pt idx="0">
                  <c:v>Metro</c:v>
                </c:pt>
              </c:strCache>
            </c:strRef>
          </c:tx>
          <c:spPr>
            <a:solidFill>
              <a:schemeClr val="accent4">
                <a:tint val="77000"/>
              </a:schemeClr>
            </a:solidFill>
            <a:ln>
              <a:noFill/>
            </a:ln>
            <a:effectLst/>
          </c:spPr>
          <c:invertIfNegative val="0"/>
          <c:cat>
            <c:strRef>
              <c:f>'DET Charts_Part A'!$B$171:$G$171</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A'!$B$172:$G$172</c:f>
              <c:numCache>
                <c:formatCode>0%</c:formatCode>
                <c:ptCount val="6"/>
                <c:pt idx="0">
                  <c:v>0.79130434782608694</c:v>
                </c:pt>
                <c:pt idx="1">
                  <c:v>0.98550724637681153</c:v>
                </c:pt>
                <c:pt idx="2">
                  <c:v>0.97101449275362317</c:v>
                </c:pt>
                <c:pt idx="3">
                  <c:v>0.93478260869565222</c:v>
                </c:pt>
                <c:pt idx="4">
                  <c:v>0.62608695652173918</c:v>
                </c:pt>
                <c:pt idx="5">
                  <c:v>0.76811594202898548</c:v>
                </c:pt>
              </c:numCache>
            </c:numRef>
          </c:val>
          <c:extLst>
            <c:ext xmlns:c16="http://schemas.microsoft.com/office/drawing/2014/chart" uri="{C3380CC4-5D6E-409C-BE32-E72D297353CC}">
              <c16:uniqueId val="{00000000-3C59-44B2-99C2-BA0C9851969A}"/>
            </c:ext>
          </c:extLst>
        </c:ser>
        <c:ser>
          <c:idx val="1"/>
          <c:order val="1"/>
          <c:tx>
            <c:strRef>
              <c:f>'DET Charts_Part A'!$A$173</c:f>
              <c:strCache>
                <c:ptCount val="1"/>
                <c:pt idx="0">
                  <c:v>Non-metro</c:v>
                </c:pt>
              </c:strCache>
            </c:strRef>
          </c:tx>
          <c:spPr>
            <a:solidFill>
              <a:schemeClr val="accent4">
                <a:shade val="76000"/>
              </a:schemeClr>
            </a:solidFill>
            <a:ln>
              <a:noFill/>
            </a:ln>
            <a:effectLst/>
          </c:spPr>
          <c:invertIfNegative val="0"/>
          <c:cat>
            <c:strRef>
              <c:f>'DET Charts_Part A'!$B$171:$G$171</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A'!$B$173:$G$173</c:f>
              <c:numCache>
                <c:formatCode>0%</c:formatCode>
                <c:ptCount val="6"/>
                <c:pt idx="0">
                  <c:v>0.75454545454545463</c:v>
                </c:pt>
                <c:pt idx="1">
                  <c:v>0.92424242424242431</c:v>
                </c:pt>
                <c:pt idx="2">
                  <c:v>0.95454545454545459</c:v>
                </c:pt>
                <c:pt idx="3">
                  <c:v>0.82954545454545459</c:v>
                </c:pt>
                <c:pt idx="4">
                  <c:v>0.6272727272727272</c:v>
                </c:pt>
                <c:pt idx="5">
                  <c:v>0.69696969696969691</c:v>
                </c:pt>
              </c:numCache>
            </c:numRef>
          </c:val>
          <c:extLst>
            <c:ext xmlns:c16="http://schemas.microsoft.com/office/drawing/2014/chart" uri="{C3380CC4-5D6E-409C-BE32-E72D297353CC}">
              <c16:uniqueId val="{00000001-3C59-44B2-99C2-BA0C9851969A}"/>
            </c:ext>
          </c:extLst>
        </c:ser>
        <c:dLbls>
          <c:showLegendKey val="0"/>
          <c:showVal val="0"/>
          <c:showCatName val="0"/>
          <c:showSerName val="0"/>
          <c:showPercent val="0"/>
          <c:showBubbleSize val="0"/>
        </c:dLbls>
        <c:gapWidth val="219"/>
        <c:overlap val="-27"/>
        <c:axId val="851157344"/>
        <c:axId val="851119952"/>
      </c:barChart>
      <c:catAx>
        <c:axId val="85115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19952"/>
        <c:crosses val="autoZero"/>
        <c:auto val="1"/>
        <c:lblAlgn val="ctr"/>
        <c:lblOffset val="100"/>
        <c:noMultiLvlLbl val="0"/>
      </c:catAx>
      <c:valAx>
        <c:axId val="85111995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57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82873352952092"/>
          <c:y val="4.3912175648702596E-2"/>
          <c:w val="0.83778069407990685"/>
          <c:h val="0.7690687915507568"/>
        </c:manualLayout>
      </c:layout>
      <c:scatterChart>
        <c:scatterStyle val="lineMarker"/>
        <c:varyColors val="0"/>
        <c:ser>
          <c:idx val="0"/>
          <c:order val="0"/>
          <c:tx>
            <c:strRef>
              <c:f>'DET Charts_Part B'!$C$4</c:f>
              <c:strCache>
                <c:ptCount val="1"/>
                <c:pt idx="0">
                  <c:v>Q8.1</c:v>
                </c:pt>
              </c:strCache>
            </c:strRef>
          </c:tx>
          <c:spPr>
            <a:ln w="25400" cap="rnd">
              <a:noFill/>
              <a:round/>
            </a:ln>
            <a:effectLst/>
          </c:spPr>
          <c:marker>
            <c:symbol val="circle"/>
            <c:size val="8"/>
            <c:spPr>
              <a:solidFill>
                <a:schemeClr val="tx1">
                  <a:lumMod val="65000"/>
                  <a:lumOff val="35000"/>
                </a:schemeClr>
              </a:solidFill>
              <a:ln w="9525">
                <a:solidFill>
                  <a:schemeClr val="accent1"/>
                </a:solidFill>
              </a:ln>
              <a:effectLst/>
            </c:spPr>
          </c:marker>
          <c:xVal>
            <c:numRef>
              <c:f>'DET Charts_Part B'!$B$5:$B$49</c:f>
              <c:numCache>
                <c:formatCode>General</c:formatCode>
                <c:ptCount val="45"/>
                <c:pt idx="0">
                  <c:v>5</c:v>
                </c:pt>
                <c:pt idx="1">
                  <c:v>7</c:v>
                </c:pt>
                <c:pt idx="3">
                  <c:v>9</c:v>
                </c:pt>
                <c:pt idx="4">
                  <c:v>7</c:v>
                </c:pt>
                <c:pt idx="5">
                  <c:v>9</c:v>
                </c:pt>
                <c:pt idx="7">
                  <c:v>9</c:v>
                </c:pt>
                <c:pt idx="8">
                  <c:v>6</c:v>
                </c:pt>
                <c:pt idx="9">
                  <c:v>9</c:v>
                </c:pt>
                <c:pt idx="10">
                  <c:v>6</c:v>
                </c:pt>
                <c:pt idx="12">
                  <c:v>8</c:v>
                </c:pt>
                <c:pt idx="13">
                  <c:v>9</c:v>
                </c:pt>
                <c:pt idx="14">
                  <c:v>8</c:v>
                </c:pt>
                <c:pt idx="15">
                  <c:v>9</c:v>
                </c:pt>
                <c:pt idx="17">
                  <c:v>9</c:v>
                </c:pt>
                <c:pt idx="19">
                  <c:v>5</c:v>
                </c:pt>
                <c:pt idx="20">
                  <c:v>9</c:v>
                </c:pt>
                <c:pt idx="21">
                  <c:v>6</c:v>
                </c:pt>
                <c:pt idx="22">
                  <c:v>8</c:v>
                </c:pt>
                <c:pt idx="23">
                  <c:v>9</c:v>
                </c:pt>
                <c:pt idx="24">
                  <c:v>7</c:v>
                </c:pt>
                <c:pt idx="25">
                  <c:v>7</c:v>
                </c:pt>
                <c:pt idx="26">
                  <c:v>4</c:v>
                </c:pt>
                <c:pt idx="27">
                  <c:v>2</c:v>
                </c:pt>
                <c:pt idx="28">
                  <c:v>8</c:v>
                </c:pt>
                <c:pt idx="29">
                  <c:v>7</c:v>
                </c:pt>
                <c:pt idx="30">
                  <c:v>9</c:v>
                </c:pt>
                <c:pt idx="31">
                  <c:v>8</c:v>
                </c:pt>
                <c:pt idx="32">
                  <c:v>8</c:v>
                </c:pt>
                <c:pt idx="33">
                  <c:v>7</c:v>
                </c:pt>
                <c:pt idx="34">
                  <c:v>7</c:v>
                </c:pt>
                <c:pt idx="36">
                  <c:v>7</c:v>
                </c:pt>
                <c:pt idx="37">
                  <c:v>7</c:v>
                </c:pt>
                <c:pt idx="38">
                  <c:v>8</c:v>
                </c:pt>
                <c:pt idx="39">
                  <c:v>8</c:v>
                </c:pt>
                <c:pt idx="40">
                  <c:v>7</c:v>
                </c:pt>
                <c:pt idx="42">
                  <c:v>4</c:v>
                </c:pt>
                <c:pt idx="43">
                  <c:v>7</c:v>
                </c:pt>
                <c:pt idx="44">
                  <c:v>8</c:v>
                </c:pt>
              </c:numCache>
            </c:numRef>
          </c:xVal>
          <c:yVal>
            <c:numRef>
              <c:f>'DET Charts_Part B'!$C$5:$C$49</c:f>
              <c:numCache>
                <c:formatCode>General</c:formatCode>
                <c:ptCount val="45"/>
                <c:pt idx="0">
                  <c:v>6</c:v>
                </c:pt>
                <c:pt idx="1">
                  <c:v>7</c:v>
                </c:pt>
                <c:pt idx="3">
                  <c:v>6</c:v>
                </c:pt>
                <c:pt idx="4">
                  <c:v>7</c:v>
                </c:pt>
                <c:pt idx="5">
                  <c:v>8</c:v>
                </c:pt>
                <c:pt idx="7">
                  <c:v>9</c:v>
                </c:pt>
                <c:pt idx="8">
                  <c:v>7</c:v>
                </c:pt>
                <c:pt idx="9">
                  <c:v>9</c:v>
                </c:pt>
                <c:pt idx="10">
                  <c:v>7</c:v>
                </c:pt>
                <c:pt idx="12">
                  <c:v>10</c:v>
                </c:pt>
                <c:pt idx="13">
                  <c:v>9</c:v>
                </c:pt>
                <c:pt idx="14">
                  <c:v>9</c:v>
                </c:pt>
                <c:pt idx="15">
                  <c:v>8</c:v>
                </c:pt>
                <c:pt idx="17">
                  <c:v>7</c:v>
                </c:pt>
                <c:pt idx="19">
                  <c:v>5</c:v>
                </c:pt>
                <c:pt idx="20">
                  <c:v>9</c:v>
                </c:pt>
                <c:pt idx="22">
                  <c:v>8</c:v>
                </c:pt>
                <c:pt idx="23">
                  <c:v>9</c:v>
                </c:pt>
                <c:pt idx="24">
                  <c:v>8</c:v>
                </c:pt>
                <c:pt idx="25">
                  <c:v>8</c:v>
                </c:pt>
                <c:pt idx="26">
                  <c:v>5</c:v>
                </c:pt>
                <c:pt idx="27">
                  <c:v>7</c:v>
                </c:pt>
                <c:pt idx="28">
                  <c:v>5</c:v>
                </c:pt>
                <c:pt idx="29">
                  <c:v>5</c:v>
                </c:pt>
                <c:pt idx="30">
                  <c:v>9</c:v>
                </c:pt>
                <c:pt idx="31">
                  <c:v>8</c:v>
                </c:pt>
                <c:pt idx="32">
                  <c:v>8</c:v>
                </c:pt>
                <c:pt idx="33">
                  <c:v>8</c:v>
                </c:pt>
                <c:pt idx="34">
                  <c:v>6</c:v>
                </c:pt>
                <c:pt idx="36">
                  <c:v>7</c:v>
                </c:pt>
                <c:pt idx="37">
                  <c:v>7</c:v>
                </c:pt>
                <c:pt idx="38">
                  <c:v>1</c:v>
                </c:pt>
                <c:pt idx="40">
                  <c:v>8</c:v>
                </c:pt>
                <c:pt idx="42">
                  <c:v>5</c:v>
                </c:pt>
                <c:pt idx="43">
                  <c:v>7</c:v>
                </c:pt>
                <c:pt idx="44">
                  <c:v>8</c:v>
                </c:pt>
              </c:numCache>
            </c:numRef>
          </c:yVal>
          <c:smooth val="0"/>
          <c:extLst>
            <c:ext xmlns:c16="http://schemas.microsoft.com/office/drawing/2014/chart" uri="{C3380CC4-5D6E-409C-BE32-E72D297353CC}">
              <c16:uniqueId val="{00000000-F5E8-4BD3-A315-64D70D22B59E}"/>
            </c:ext>
          </c:extLst>
        </c:ser>
        <c:ser>
          <c:idx val="1"/>
          <c:order val="1"/>
          <c:tx>
            <c:v>Reference line</c:v>
          </c:tx>
          <c:spPr>
            <a:ln w="25400" cap="rnd">
              <a:noFill/>
              <a:round/>
            </a:ln>
            <a:effectLst/>
          </c:spPr>
          <c:marker>
            <c:symbol val="circle"/>
            <c:size val="5"/>
            <c:spPr>
              <a:solidFill>
                <a:schemeClr val="accent2"/>
              </a:solidFill>
              <a:ln w="9525">
                <a:solidFill>
                  <a:schemeClr val="accent2"/>
                </a:solidFill>
              </a:ln>
              <a:effectLst/>
            </c:spPr>
          </c:marker>
          <c:dPt>
            <c:idx val="1"/>
            <c:marker>
              <c:symbol val="circle"/>
              <c:size val="5"/>
              <c:spPr>
                <a:solidFill>
                  <a:schemeClr val="accent2"/>
                </a:solidFill>
                <a:ln w="9525">
                  <a:solidFill>
                    <a:schemeClr val="accent2"/>
                  </a:solidFill>
                </a:ln>
                <a:effectLst/>
              </c:spPr>
            </c:marker>
            <c:bubble3D val="0"/>
            <c:spPr>
              <a:ln w="25400" cap="rnd">
                <a:solidFill>
                  <a:schemeClr val="accent6"/>
                </a:solidFill>
                <a:round/>
              </a:ln>
              <a:effectLst/>
            </c:spPr>
            <c:extLst>
              <c:ext xmlns:c16="http://schemas.microsoft.com/office/drawing/2014/chart" uri="{C3380CC4-5D6E-409C-BE32-E72D297353CC}">
                <c16:uniqueId val="{00000002-939E-4240-B64E-92E67486A360}"/>
              </c:ext>
            </c:extLst>
          </c:dPt>
          <c:xVal>
            <c:numRef>
              <c:f>'DET Charts_Part B'!$F$5:$F$6</c:f>
              <c:numCache>
                <c:formatCode>General</c:formatCode>
                <c:ptCount val="2"/>
                <c:pt idx="0">
                  <c:v>0</c:v>
                </c:pt>
                <c:pt idx="1">
                  <c:v>10</c:v>
                </c:pt>
              </c:numCache>
            </c:numRef>
          </c:xVal>
          <c:yVal>
            <c:numRef>
              <c:f>'DET Charts_Part B'!$G$5:$G$6</c:f>
              <c:numCache>
                <c:formatCode>General</c:formatCode>
                <c:ptCount val="2"/>
                <c:pt idx="0">
                  <c:v>0</c:v>
                </c:pt>
                <c:pt idx="1">
                  <c:v>10</c:v>
                </c:pt>
              </c:numCache>
            </c:numRef>
          </c:yVal>
          <c:smooth val="0"/>
          <c:extLst>
            <c:ext xmlns:c16="http://schemas.microsoft.com/office/drawing/2014/chart" uri="{C3380CC4-5D6E-409C-BE32-E72D297353CC}">
              <c16:uniqueId val="{00000001-939E-4240-B64E-92E67486A360}"/>
            </c:ext>
          </c:extLst>
        </c:ser>
        <c:dLbls>
          <c:showLegendKey val="0"/>
          <c:showVal val="0"/>
          <c:showCatName val="0"/>
          <c:showSerName val="0"/>
          <c:showPercent val="0"/>
          <c:showBubbleSize val="0"/>
        </c:dLbls>
        <c:axId val="633158384"/>
        <c:axId val="633158712"/>
      </c:scatterChart>
      <c:valAx>
        <c:axId val="633158384"/>
        <c:scaling>
          <c:orientation val="minMax"/>
          <c:max val="10"/>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1200" baseline="0"/>
                  <a:t>Pre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158712"/>
        <c:crosses val="autoZero"/>
        <c:crossBetween val="midCat"/>
        <c:majorUnit val="1"/>
      </c:valAx>
      <c:valAx>
        <c:axId val="633158712"/>
        <c:scaling>
          <c:orientation val="minMax"/>
          <c:max val="1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AU" sz="1200" baseline="0"/>
                  <a:t>Post</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1583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5051134946368"/>
          <c:y val="6.2881121417053945E-2"/>
          <c:w val="0.84023134025899093"/>
          <c:h val="0.77362524927557053"/>
        </c:manualLayout>
      </c:layout>
      <c:scatterChart>
        <c:scatterStyle val="lineMarker"/>
        <c:varyColors val="0"/>
        <c:ser>
          <c:idx val="0"/>
          <c:order val="0"/>
          <c:tx>
            <c:strRef>
              <c:f>'DET Charts_Part B'!$E$4</c:f>
              <c:strCache>
                <c:ptCount val="1"/>
                <c:pt idx="0">
                  <c:v>S8.2</c:v>
                </c:pt>
              </c:strCache>
            </c:strRef>
          </c:tx>
          <c:spPr>
            <a:ln w="25400" cap="rnd">
              <a:noFill/>
              <a:round/>
            </a:ln>
            <a:effectLst/>
          </c:spPr>
          <c:marker>
            <c:symbol val="circle"/>
            <c:size val="8"/>
            <c:spPr>
              <a:solidFill>
                <a:schemeClr val="tx1">
                  <a:lumMod val="65000"/>
                  <a:lumOff val="35000"/>
                </a:schemeClr>
              </a:solidFill>
              <a:ln w="9525">
                <a:solidFill>
                  <a:schemeClr val="accent1"/>
                </a:solidFill>
              </a:ln>
              <a:effectLst/>
            </c:spPr>
          </c:marker>
          <c:xVal>
            <c:numRef>
              <c:f>'DET Charts_Part B'!$D$5:$D$49</c:f>
              <c:numCache>
                <c:formatCode>General</c:formatCode>
                <c:ptCount val="45"/>
                <c:pt idx="0">
                  <c:v>5</c:v>
                </c:pt>
                <c:pt idx="1">
                  <c:v>7</c:v>
                </c:pt>
                <c:pt idx="3">
                  <c:v>6</c:v>
                </c:pt>
                <c:pt idx="4">
                  <c:v>9</c:v>
                </c:pt>
                <c:pt idx="5">
                  <c:v>9</c:v>
                </c:pt>
                <c:pt idx="7">
                  <c:v>8</c:v>
                </c:pt>
                <c:pt idx="8">
                  <c:v>6</c:v>
                </c:pt>
                <c:pt idx="9">
                  <c:v>9</c:v>
                </c:pt>
                <c:pt idx="10">
                  <c:v>6</c:v>
                </c:pt>
                <c:pt idx="12">
                  <c:v>10</c:v>
                </c:pt>
                <c:pt idx="13">
                  <c:v>9</c:v>
                </c:pt>
                <c:pt idx="14">
                  <c:v>8</c:v>
                </c:pt>
                <c:pt idx="15">
                  <c:v>9</c:v>
                </c:pt>
                <c:pt idx="17">
                  <c:v>9</c:v>
                </c:pt>
                <c:pt idx="19">
                  <c:v>5</c:v>
                </c:pt>
                <c:pt idx="20">
                  <c:v>9</c:v>
                </c:pt>
                <c:pt idx="21">
                  <c:v>6</c:v>
                </c:pt>
                <c:pt idx="22">
                  <c:v>8</c:v>
                </c:pt>
                <c:pt idx="23">
                  <c:v>9</c:v>
                </c:pt>
                <c:pt idx="24">
                  <c:v>8</c:v>
                </c:pt>
                <c:pt idx="25">
                  <c:v>7</c:v>
                </c:pt>
                <c:pt idx="26">
                  <c:v>6</c:v>
                </c:pt>
                <c:pt idx="27">
                  <c:v>3</c:v>
                </c:pt>
                <c:pt idx="28">
                  <c:v>9</c:v>
                </c:pt>
                <c:pt idx="29">
                  <c:v>7</c:v>
                </c:pt>
                <c:pt idx="30">
                  <c:v>9</c:v>
                </c:pt>
                <c:pt idx="31">
                  <c:v>8</c:v>
                </c:pt>
                <c:pt idx="32">
                  <c:v>8</c:v>
                </c:pt>
                <c:pt idx="33">
                  <c:v>8</c:v>
                </c:pt>
                <c:pt idx="34">
                  <c:v>7</c:v>
                </c:pt>
                <c:pt idx="36">
                  <c:v>6</c:v>
                </c:pt>
                <c:pt idx="37">
                  <c:v>7</c:v>
                </c:pt>
                <c:pt idx="38">
                  <c:v>8</c:v>
                </c:pt>
                <c:pt idx="39">
                  <c:v>8</c:v>
                </c:pt>
                <c:pt idx="40">
                  <c:v>8</c:v>
                </c:pt>
                <c:pt idx="42">
                  <c:v>7</c:v>
                </c:pt>
                <c:pt idx="43">
                  <c:v>8</c:v>
                </c:pt>
                <c:pt idx="44">
                  <c:v>8</c:v>
                </c:pt>
              </c:numCache>
            </c:numRef>
          </c:xVal>
          <c:yVal>
            <c:numRef>
              <c:f>'DET Charts_Part B'!$E$5:$E$49</c:f>
              <c:numCache>
                <c:formatCode>General</c:formatCode>
                <c:ptCount val="45"/>
                <c:pt idx="0">
                  <c:v>6</c:v>
                </c:pt>
                <c:pt idx="1">
                  <c:v>7</c:v>
                </c:pt>
                <c:pt idx="3">
                  <c:v>6</c:v>
                </c:pt>
                <c:pt idx="4">
                  <c:v>9</c:v>
                </c:pt>
                <c:pt idx="5">
                  <c:v>9</c:v>
                </c:pt>
                <c:pt idx="7">
                  <c:v>9</c:v>
                </c:pt>
                <c:pt idx="8">
                  <c:v>7</c:v>
                </c:pt>
                <c:pt idx="9">
                  <c:v>9</c:v>
                </c:pt>
                <c:pt idx="10">
                  <c:v>7</c:v>
                </c:pt>
                <c:pt idx="12">
                  <c:v>10</c:v>
                </c:pt>
                <c:pt idx="13">
                  <c:v>10</c:v>
                </c:pt>
                <c:pt idx="14">
                  <c:v>9</c:v>
                </c:pt>
                <c:pt idx="15">
                  <c:v>8</c:v>
                </c:pt>
                <c:pt idx="17">
                  <c:v>9</c:v>
                </c:pt>
                <c:pt idx="19">
                  <c:v>5</c:v>
                </c:pt>
                <c:pt idx="20">
                  <c:v>8</c:v>
                </c:pt>
                <c:pt idx="22">
                  <c:v>8</c:v>
                </c:pt>
                <c:pt idx="23">
                  <c:v>9</c:v>
                </c:pt>
                <c:pt idx="24">
                  <c:v>10</c:v>
                </c:pt>
                <c:pt idx="25">
                  <c:v>10</c:v>
                </c:pt>
                <c:pt idx="26">
                  <c:v>6</c:v>
                </c:pt>
                <c:pt idx="27">
                  <c:v>8</c:v>
                </c:pt>
                <c:pt idx="28">
                  <c:v>5</c:v>
                </c:pt>
                <c:pt idx="29">
                  <c:v>7</c:v>
                </c:pt>
                <c:pt idx="30">
                  <c:v>9</c:v>
                </c:pt>
                <c:pt idx="31">
                  <c:v>8</c:v>
                </c:pt>
                <c:pt idx="32">
                  <c:v>8</c:v>
                </c:pt>
                <c:pt idx="33">
                  <c:v>8</c:v>
                </c:pt>
                <c:pt idx="34">
                  <c:v>7</c:v>
                </c:pt>
                <c:pt idx="36">
                  <c:v>7</c:v>
                </c:pt>
                <c:pt idx="37">
                  <c:v>9</c:v>
                </c:pt>
                <c:pt idx="38">
                  <c:v>4</c:v>
                </c:pt>
                <c:pt idx="40">
                  <c:v>9</c:v>
                </c:pt>
                <c:pt idx="42">
                  <c:v>9</c:v>
                </c:pt>
                <c:pt idx="43">
                  <c:v>8</c:v>
                </c:pt>
                <c:pt idx="44">
                  <c:v>8</c:v>
                </c:pt>
              </c:numCache>
            </c:numRef>
          </c:yVal>
          <c:smooth val="0"/>
          <c:extLst>
            <c:ext xmlns:c16="http://schemas.microsoft.com/office/drawing/2014/chart" uri="{C3380CC4-5D6E-409C-BE32-E72D297353CC}">
              <c16:uniqueId val="{00000001-81A6-4DEA-90AC-93687F154A6D}"/>
            </c:ext>
          </c:extLst>
        </c:ser>
        <c:ser>
          <c:idx val="1"/>
          <c:order val="1"/>
          <c:tx>
            <c:v>Reference line</c:v>
          </c:tx>
          <c:spPr>
            <a:ln w="25400" cap="rnd">
              <a:noFill/>
              <a:round/>
            </a:ln>
            <a:effectLst/>
          </c:spPr>
          <c:marker>
            <c:symbol val="circle"/>
            <c:size val="5"/>
            <c:spPr>
              <a:solidFill>
                <a:schemeClr val="accent2"/>
              </a:solidFill>
              <a:ln w="9525">
                <a:solidFill>
                  <a:schemeClr val="accent2"/>
                </a:solidFill>
              </a:ln>
              <a:effectLst/>
            </c:spPr>
          </c:marker>
          <c:dPt>
            <c:idx val="1"/>
            <c:marker>
              <c:symbol val="circle"/>
              <c:size val="5"/>
              <c:spPr>
                <a:solidFill>
                  <a:schemeClr val="accent2"/>
                </a:solidFill>
                <a:ln w="9525">
                  <a:solidFill>
                    <a:schemeClr val="accent2"/>
                  </a:solidFill>
                </a:ln>
                <a:effectLst/>
              </c:spPr>
            </c:marker>
            <c:bubble3D val="0"/>
            <c:spPr>
              <a:ln w="25400" cap="rnd">
                <a:solidFill>
                  <a:schemeClr val="accent6"/>
                </a:solidFill>
                <a:round/>
              </a:ln>
              <a:effectLst/>
            </c:spPr>
            <c:extLst>
              <c:ext xmlns:c16="http://schemas.microsoft.com/office/drawing/2014/chart" uri="{C3380CC4-5D6E-409C-BE32-E72D297353CC}">
                <c16:uniqueId val="{00000002-F61A-4B35-8A1B-47288D56C679}"/>
              </c:ext>
            </c:extLst>
          </c:dPt>
          <c:xVal>
            <c:numRef>
              <c:f>'DET Charts_Part B'!$F$5:$F$6</c:f>
              <c:numCache>
                <c:formatCode>General</c:formatCode>
                <c:ptCount val="2"/>
                <c:pt idx="0">
                  <c:v>0</c:v>
                </c:pt>
                <c:pt idx="1">
                  <c:v>10</c:v>
                </c:pt>
              </c:numCache>
            </c:numRef>
          </c:xVal>
          <c:yVal>
            <c:numRef>
              <c:f>'DET Charts_Part B'!$G$5:$G$6</c:f>
              <c:numCache>
                <c:formatCode>General</c:formatCode>
                <c:ptCount val="2"/>
                <c:pt idx="0">
                  <c:v>0</c:v>
                </c:pt>
                <c:pt idx="1">
                  <c:v>10</c:v>
                </c:pt>
              </c:numCache>
            </c:numRef>
          </c:yVal>
          <c:smooth val="0"/>
          <c:extLst>
            <c:ext xmlns:c16="http://schemas.microsoft.com/office/drawing/2014/chart" uri="{C3380CC4-5D6E-409C-BE32-E72D297353CC}">
              <c16:uniqueId val="{00000001-F61A-4B35-8A1B-47288D56C679}"/>
            </c:ext>
          </c:extLst>
        </c:ser>
        <c:dLbls>
          <c:showLegendKey val="0"/>
          <c:showVal val="0"/>
          <c:showCatName val="0"/>
          <c:showSerName val="0"/>
          <c:showPercent val="0"/>
          <c:showBubbleSize val="0"/>
        </c:dLbls>
        <c:axId val="633158384"/>
        <c:axId val="633158712"/>
      </c:scatterChart>
      <c:valAx>
        <c:axId val="633158384"/>
        <c:scaling>
          <c:orientation val="minMax"/>
          <c:max val="10"/>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1200"/>
                  <a:t>Pre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158712"/>
        <c:crosses val="autoZero"/>
        <c:crossBetween val="midCat"/>
        <c:majorUnit val="1"/>
      </c:valAx>
      <c:valAx>
        <c:axId val="633158712"/>
        <c:scaling>
          <c:orientation val="minMax"/>
          <c:max val="1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AU" sz="1200" baseline="0"/>
                  <a:t>Post</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1583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 schools (N=36)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'DET Charts_Part B'!$A$57</c:f>
              <c:strCache>
                <c:ptCount val="1"/>
                <c:pt idx="0">
                  <c:v>All Schools - count</c:v>
                </c:pt>
              </c:strCache>
            </c:strRef>
          </c:tx>
          <c:dPt>
            <c:idx val="0"/>
            <c:bubble3D val="0"/>
            <c:spPr>
              <a:solidFill>
                <a:schemeClr val="accent5">
                  <a:tint val="58000"/>
                </a:schemeClr>
              </a:solidFill>
              <a:ln w="19050">
                <a:solidFill>
                  <a:schemeClr val="lt1"/>
                </a:solidFill>
              </a:ln>
              <a:effectLst/>
            </c:spPr>
            <c:extLst>
              <c:ext xmlns:c16="http://schemas.microsoft.com/office/drawing/2014/chart" uri="{C3380CC4-5D6E-409C-BE32-E72D297353CC}">
                <c16:uniqueId val="{00000001-33D4-4332-A322-7083EF4C179E}"/>
              </c:ext>
            </c:extLst>
          </c:dPt>
          <c:dPt>
            <c:idx val="1"/>
            <c:bubble3D val="0"/>
            <c:spPr>
              <a:solidFill>
                <a:schemeClr val="accent5">
                  <a:tint val="86000"/>
                </a:schemeClr>
              </a:solidFill>
              <a:ln w="19050">
                <a:solidFill>
                  <a:schemeClr val="lt1"/>
                </a:solidFill>
              </a:ln>
              <a:effectLst/>
            </c:spPr>
            <c:extLst>
              <c:ext xmlns:c16="http://schemas.microsoft.com/office/drawing/2014/chart" uri="{C3380CC4-5D6E-409C-BE32-E72D297353CC}">
                <c16:uniqueId val="{00000003-33D4-4332-A322-7083EF4C179E}"/>
              </c:ext>
            </c:extLst>
          </c:dPt>
          <c:dPt>
            <c:idx val="2"/>
            <c:bubble3D val="0"/>
            <c:spPr>
              <a:solidFill>
                <a:schemeClr val="accent5">
                  <a:shade val="86000"/>
                </a:schemeClr>
              </a:solidFill>
              <a:ln w="19050">
                <a:solidFill>
                  <a:schemeClr val="lt1"/>
                </a:solidFill>
              </a:ln>
              <a:effectLst/>
            </c:spPr>
            <c:extLst>
              <c:ext xmlns:c16="http://schemas.microsoft.com/office/drawing/2014/chart" uri="{C3380CC4-5D6E-409C-BE32-E72D297353CC}">
                <c16:uniqueId val="{00000005-33D4-4332-A322-7083EF4C179E}"/>
              </c:ext>
            </c:extLst>
          </c:dPt>
          <c:dPt>
            <c:idx val="3"/>
            <c:bubble3D val="0"/>
            <c:spPr>
              <a:solidFill>
                <a:schemeClr val="accent5">
                  <a:shade val="58000"/>
                </a:schemeClr>
              </a:solidFill>
              <a:ln w="19050">
                <a:solidFill>
                  <a:schemeClr val="lt1"/>
                </a:solidFill>
              </a:ln>
              <a:effectLst/>
            </c:spPr>
            <c:extLst>
              <c:ext xmlns:c16="http://schemas.microsoft.com/office/drawing/2014/chart" uri="{C3380CC4-5D6E-409C-BE32-E72D297353CC}">
                <c16:uniqueId val="{00000007-33D4-4332-A322-7083EF4C17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'DET Charts_Part B'!$B$56:$E$56</c:f>
              <c:strCache>
                <c:ptCount val="4"/>
                <c:pt idx="0">
                  <c:v>Not there yet</c:v>
                </c:pt>
                <c:pt idx="1">
                  <c:v>Emerging</c:v>
                </c:pt>
                <c:pt idx="2">
                  <c:v>Building</c:v>
                </c:pt>
                <c:pt idx="3">
                  <c:v>Flourishing</c:v>
                </c:pt>
              </c:strCache>
            </c:strRef>
          </c:cat>
          <c:val>
            <c:numRef>
              <c:f>'DET Charts_Part B'!$B$57:$E$57</c:f>
              <c:numCache>
                <c:formatCode>General</c:formatCode>
                <c:ptCount val="4"/>
                <c:pt idx="0">
                  <c:v>0</c:v>
                </c:pt>
                <c:pt idx="1">
                  <c:v>2</c:v>
                </c:pt>
                <c:pt idx="2">
                  <c:v>16</c:v>
                </c:pt>
                <c:pt idx="3">
                  <c:v>18</c:v>
                </c:pt>
              </c:numCache>
            </c:numRef>
          </c:val>
          <c:extLst>
            <c:ext xmlns:c16="http://schemas.microsoft.com/office/drawing/2014/chart" uri="{C3380CC4-5D6E-409C-BE32-E72D297353CC}">
              <c16:uniqueId val="{00000008-33D4-4332-A322-7083EF4C179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 schools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0750962379702534"/>
          <c:y val="0.22606824146981627"/>
          <c:w val="0.38498097112860891"/>
          <c:h val="0.59609956819913645"/>
        </c:manualLayout>
      </c:layout>
      <c:pieChart>
        <c:varyColors val="1"/>
        <c:ser>
          <c:idx val="0"/>
          <c:order val="0"/>
          <c:tx>
            <c:strRef>
              <c:f>'DET Charts_Part B'!$A$58</c:f>
              <c:strCache>
                <c:ptCount val="1"/>
                <c:pt idx="0">
                  <c:v>All Schools -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260-4F33-9A61-B4F495AC0B9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260-4F33-9A61-B4F495AC0B9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260-4F33-9A61-B4F495AC0B9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260-4F33-9A61-B4F495AC0B9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260-4F33-9A61-B4F495AC0B9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'DET Charts_Part B'!$B$56:$E$56</c:f>
              <c:strCache>
                <c:ptCount val="4"/>
                <c:pt idx="0">
                  <c:v>Not there yet</c:v>
                </c:pt>
                <c:pt idx="1">
                  <c:v>Emerging</c:v>
                </c:pt>
                <c:pt idx="2">
                  <c:v>Building</c:v>
                </c:pt>
                <c:pt idx="3">
                  <c:v>Flourishing</c:v>
                </c:pt>
              </c:strCache>
            </c:strRef>
          </c:cat>
          <c:val>
            <c:numRef>
              <c:f>'DET Charts_Part B'!$B$58:$E$58</c:f>
              <c:numCache>
                <c:formatCode>0%</c:formatCode>
                <c:ptCount val="4"/>
                <c:pt idx="0">
                  <c:v>0</c:v>
                </c:pt>
                <c:pt idx="1">
                  <c:v>5.7142857142857141E-2</c:v>
                </c:pt>
                <c:pt idx="2">
                  <c:v>0.44444444444444442</c:v>
                </c:pt>
                <c:pt idx="3">
                  <c:v>0.5</c:v>
                </c:pt>
              </c:numCache>
            </c:numRef>
          </c:val>
          <c:extLst>
            <c:ext xmlns:c16="http://schemas.microsoft.com/office/drawing/2014/chart" uri="{C3380CC4-5D6E-409C-BE32-E72D297353CC}">
              <c16:uniqueId val="{0000000A-1260-4F33-9A61-B4F495AC0B9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Government schools (N=22)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'DET Charts_Part B'!$A$69</c:f>
              <c:strCache>
                <c:ptCount val="1"/>
                <c:pt idx="0">
                  <c:v>Govt</c:v>
                </c:pt>
              </c:strCache>
            </c:strRef>
          </c:tx>
          <c:dPt>
            <c:idx val="0"/>
            <c:bubble3D val="0"/>
            <c:spPr>
              <a:solidFill>
                <a:schemeClr val="accent1">
                  <a:shade val="58000"/>
                </a:schemeClr>
              </a:solidFill>
              <a:ln w="19050">
                <a:solidFill>
                  <a:schemeClr val="lt1"/>
                </a:solidFill>
              </a:ln>
              <a:effectLst/>
            </c:spPr>
            <c:extLst>
              <c:ext xmlns:c16="http://schemas.microsoft.com/office/drawing/2014/chart" uri="{C3380CC4-5D6E-409C-BE32-E72D297353CC}">
                <c16:uniqueId val="{00000001-1F56-4F80-A320-401ED9C67F1A}"/>
              </c:ext>
            </c:extLst>
          </c:dPt>
          <c:dPt>
            <c:idx val="1"/>
            <c:bubble3D val="0"/>
            <c:spPr>
              <a:solidFill>
                <a:schemeClr val="tx2">
                  <a:lumMod val="40000"/>
                  <a:lumOff val="60000"/>
                </a:schemeClr>
              </a:solidFill>
              <a:ln w="19050">
                <a:solidFill>
                  <a:schemeClr val="lt1"/>
                </a:solidFill>
              </a:ln>
              <a:effectLst/>
            </c:spPr>
            <c:extLst>
              <c:ext xmlns:c16="http://schemas.microsoft.com/office/drawing/2014/chart" uri="{C3380CC4-5D6E-409C-BE32-E72D297353CC}">
                <c16:uniqueId val="{00000003-1F56-4F80-A320-401ED9C67F1A}"/>
              </c:ext>
            </c:extLst>
          </c:dPt>
          <c:dPt>
            <c:idx val="2"/>
            <c:bubble3D val="0"/>
            <c:spPr>
              <a:solidFill>
                <a:schemeClr val="accent1">
                  <a:tint val="86000"/>
                </a:schemeClr>
              </a:solidFill>
              <a:ln w="19050">
                <a:solidFill>
                  <a:schemeClr val="lt1"/>
                </a:solidFill>
              </a:ln>
              <a:effectLst/>
            </c:spPr>
            <c:extLst>
              <c:ext xmlns:c16="http://schemas.microsoft.com/office/drawing/2014/chart" uri="{C3380CC4-5D6E-409C-BE32-E72D297353CC}">
                <c16:uniqueId val="{00000005-1F56-4F80-A320-401ED9C67F1A}"/>
              </c:ext>
            </c:extLst>
          </c:dPt>
          <c:dPt>
            <c:idx val="3"/>
            <c:bubble3D val="0"/>
            <c:spPr>
              <a:solidFill>
                <a:schemeClr val="accent1">
                  <a:tint val="58000"/>
                </a:schemeClr>
              </a:solidFill>
              <a:ln w="19050">
                <a:solidFill>
                  <a:schemeClr val="lt1"/>
                </a:solidFill>
              </a:ln>
              <a:effectLst/>
            </c:spPr>
            <c:extLst>
              <c:ext xmlns:c16="http://schemas.microsoft.com/office/drawing/2014/chart" uri="{C3380CC4-5D6E-409C-BE32-E72D297353CC}">
                <c16:uniqueId val="{00000007-1F56-4F80-A320-401ED9C67F1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'DET Charts_Part B'!$B$66:$E$66</c:f>
              <c:strCache>
                <c:ptCount val="4"/>
                <c:pt idx="0">
                  <c:v>Flourishing</c:v>
                </c:pt>
                <c:pt idx="1">
                  <c:v>Building</c:v>
                </c:pt>
                <c:pt idx="2">
                  <c:v>Emerging</c:v>
                </c:pt>
                <c:pt idx="3">
                  <c:v>Not there yet</c:v>
                </c:pt>
              </c:strCache>
            </c:strRef>
          </c:cat>
          <c:val>
            <c:numRef>
              <c:f>'DET Charts_Part B'!$B$69:$E$69</c:f>
              <c:numCache>
                <c:formatCode>General</c:formatCode>
                <c:ptCount val="4"/>
                <c:pt idx="0">
                  <c:v>12</c:v>
                </c:pt>
                <c:pt idx="1">
                  <c:v>10</c:v>
                </c:pt>
                <c:pt idx="2">
                  <c:v>0</c:v>
                </c:pt>
                <c:pt idx="3">
                  <c:v>0</c:v>
                </c:pt>
              </c:numCache>
            </c:numRef>
          </c:val>
          <c:extLst>
            <c:ext xmlns:c16="http://schemas.microsoft.com/office/drawing/2014/chart" uri="{C3380CC4-5D6E-409C-BE32-E72D297353CC}">
              <c16:uniqueId val="{00000008-1F56-4F80-A320-401ED9C67F1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Catholic schools (N=11)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'DET Charts_Part B'!$A$71</c:f>
              <c:strCache>
                <c:ptCount val="1"/>
                <c:pt idx="0">
                  <c:v>Cath</c:v>
                </c:pt>
              </c:strCache>
            </c:strRef>
          </c:tx>
          <c:dPt>
            <c:idx val="0"/>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001-4299-4897-83AC-AE86D06AD2C6}"/>
              </c:ext>
            </c:extLst>
          </c:dPt>
          <c:dPt>
            <c:idx val="1"/>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003-4299-4897-83AC-AE86D06AD2C6}"/>
              </c:ext>
            </c:extLst>
          </c:dPt>
          <c:dPt>
            <c:idx val="2"/>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005-4299-4897-83AC-AE86D06AD2C6}"/>
              </c:ext>
            </c:extLst>
          </c:dPt>
          <c:dPt>
            <c:idx val="3"/>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007-4299-4897-83AC-AE86D06AD2C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'DET Charts_Part B'!$B$66:$E$66</c:f>
              <c:strCache>
                <c:ptCount val="4"/>
                <c:pt idx="0">
                  <c:v>Flourishing</c:v>
                </c:pt>
                <c:pt idx="1">
                  <c:v>Building</c:v>
                </c:pt>
                <c:pt idx="2">
                  <c:v>Emerging</c:v>
                </c:pt>
                <c:pt idx="3">
                  <c:v>Not there yet</c:v>
                </c:pt>
              </c:strCache>
            </c:strRef>
          </c:cat>
          <c:val>
            <c:numRef>
              <c:f>'DET Charts_Part B'!$B$71:$E$71</c:f>
              <c:numCache>
                <c:formatCode>General</c:formatCode>
                <c:ptCount val="4"/>
                <c:pt idx="0">
                  <c:v>5</c:v>
                </c:pt>
                <c:pt idx="1">
                  <c:v>4</c:v>
                </c:pt>
                <c:pt idx="2">
                  <c:v>2</c:v>
                </c:pt>
                <c:pt idx="3">
                  <c:v>0</c:v>
                </c:pt>
              </c:numCache>
            </c:numRef>
          </c:val>
          <c:extLst>
            <c:ext xmlns:c16="http://schemas.microsoft.com/office/drawing/2014/chart" uri="{C3380CC4-5D6E-409C-BE32-E72D297353CC}">
              <c16:uniqueId val="{00000008-4299-4897-83AC-AE86D06AD2C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Independent schools (N=3)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'DET Charts_Part B'!$A$73</c:f>
              <c:strCache>
                <c:ptCount val="1"/>
                <c:pt idx="0">
                  <c:v>Indep</c:v>
                </c:pt>
              </c:strCache>
            </c:strRef>
          </c:tx>
          <c:dPt>
            <c:idx val="0"/>
            <c:bubble3D val="0"/>
            <c:spPr>
              <a:solidFill>
                <a:schemeClr val="accent3">
                  <a:shade val="58000"/>
                </a:schemeClr>
              </a:solidFill>
              <a:ln w="19050">
                <a:solidFill>
                  <a:schemeClr val="lt1"/>
                </a:solidFill>
              </a:ln>
              <a:effectLst/>
            </c:spPr>
            <c:extLst>
              <c:ext xmlns:c16="http://schemas.microsoft.com/office/drawing/2014/chart" uri="{C3380CC4-5D6E-409C-BE32-E72D297353CC}">
                <c16:uniqueId val="{00000001-B987-4D56-8CC7-1B15AF53CCD5}"/>
              </c:ext>
            </c:extLst>
          </c:dPt>
          <c:dPt>
            <c:idx val="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3-B987-4D56-8CC7-1B15AF53CCD5}"/>
              </c:ext>
            </c:extLst>
          </c:dPt>
          <c:dPt>
            <c:idx val="2"/>
            <c:bubble3D val="0"/>
            <c:spPr>
              <a:solidFill>
                <a:schemeClr val="accent3">
                  <a:tint val="86000"/>
                </a:schemeClr>
              </a:solidFill>
              <a:ln w="19050">
                <a:solidFill>
                  <a:schemeClr val="lt1"/>
                </a:solidFill>
              </a:ln>
              <a:effectLst/>
            </c:spPr>
            <c:extLst>
              <c:ext xmlns:c16="http://schemas.microsoft.com/office/drawing/2014/chart" uri="{C3380CC4-5D6E-409C-BE32-E72D297353CC}">
                <c16:uniqueId val="{00000005-B987-4D56-8CC7-1B15AF53CCD5}"/>
              </c:ext>
            </c:extLst>
          </c:dPt>
          <c:dPt>
            <c:idx val="3"/>
            <c:bubble3D val="0"/>
            <c:spPr>
              <a:solidFill>
                <a:schemeClr val="accent3">
                  <a:tint val="58000"/>
                </a:schemeClr>
              </a:solidFill>
              <a:ln w="19050">
                <a:solidFill>
                  <a:schemeClr val="lt1"/>
                </a:solidFill>
              </a:ln>
              <a:effectLst/>
            </c:spPr>
            <c:extLst>
              <c:ext xmlns:c16="http://schemas.microsoft.com/office/drawing/2014/chart" uri="{C3380CC4-5D6E-409C-BE32-E72D297353CC}">
                <c16:uniqueId val="{00000007-B987-4D56-8CC7-1B15AF53CCD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'DET Charts_Part B'!$B$66:$E$66</c:f>
              <c:strCache>
                <c:ptCount val="4"/>
                <c:pt idx="0">
                  <c:v>Flourishing</c:v>
                </c:pt>
                <c:pt idx="1">
                  <c:v>Building</c:v>
                </c:pt>
                <c:pt idx="2">
                  <c:v>Emerging</c:v>
                </c:pt>
                <c:pt idx="3">
                  <c:v>Not there yet</c:v>
                </c:pt>
              </c:strCache>
            </c:strRef>
          </c:cat>
          <c:val>
            <c:numRef>
              <c:f>'DET Charts_Part B'!$B$73:$E$73</c:f>
              <c:numCache>
                <c:formatCode>General</c:formatCode>
                <c:ptCount val="4"/>
                <c:pt idx="0">
                  <c:v>1</c:v>
                </c:pt>
                <c:pt idx="1">
                  <c:v>2</c:v>
                </c:pt>
                <c:pt idx="2">
                  <c:v>0</c:v>
                </c:pt>
                <c:pt idx="3">
                  <c:v>0</c:v>
                </c:pt>
              </c:numCache>
            </c:numRef>
          </c:val>
          <c:extLst>
            <c:ext xmlns:c16="http://schemas.microsoft.com/office/drawing/2014/chart" uri="{C3380CC4-5D6E-409C-BE32-E72D297353CC}">
              <c16:uniqueId val="{00000008-B987-4D56-8CC7-1B15AF53CCD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707269221761859"/>
          <c:y val="9.3764600179694513E-2"/>
          <c:w val="0.72420614171395914"/>
          <c:h val="0.68807974474888756"/>
        </c:manualLayout>
      </c:layout>
      <c:barChart>
        <c:barDir val="bar"/>
        <c:grouping val="clustered"/>
        <c:varyColors val="0"/>
        <c:ser>
          <c:idx val="1"/>
          <c:order val="0"/>
          <c:tx>
            <c:strRef>
              <c:f>'DET Charts_Part B'!$A$152</c:f>
              <c:strCache>
                <c:ptCount val="1"/>
                <c:pt idx="0">
                  <c:v>Independent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B'!$C$151:$G$151</c:f>
              <c:strCache>
                <c:ptCount val="5"/>
                <c:pt idx="0">
                  <c:v>SCHOOL CLIMATE</c:v>
                </c:pt>
                <c:pt idx="1">
                  <c:v>RESPONSE</c:v>
                </c:pt>
                <c:pt idx="2">
                  <c:v>REPORTING</c:v>
                </c:pt>
                <c:pt idx="3">
                  <c:v>GATEWAY BEHAVIOURS</c:v>
                </c:pt>
                <c:pt idx="4">
                  <c:v>DATA</c:v>
                </c:pt>
              </c:strCache>
            </c:strRef>
          </c:cat>
          <c:val>
            <c:numRef>
              <c:f>'DET Charts_Part B'!$C$152:$G$152</c:f>
              <c:numCache>
                <c:formatCode>0</c:formatCode>
                <c:ptCount val="5"/>
                <c:pt idx="0">
                  <c:v>69.999999999999986</c:v>
                </c:pt>
                <c:pt idx="1">
                  <c:v>64.761904761904759</c:v>
                </c:pt>
                <c:pt idx="2">
                  <c:v>55.238095238095234</c:v>
                </c:pt>
                <c:pt idx="3">
                  <c:v>50</c:v>
                </c:pt>
                <c:pt idx="4">
                  <c:v>52.063492063492049</c:v>
                </c:pt>
              </c:numCache>
            </c:numRef>
          </c:val>
          <c:extLst>
            <c:ext xmlns:c16="http://schemas.microsoft.com/office/drawing/2014/chart" uri="{C3380CC4-5D6E-409C-BE32-E72D297353CC}">
              <c16:uniqueId val="{00000005-6F49-4CA6-B3C9-F356D99F77BF}"/>
            </c:ext>
          </c:extLst>
        </c:ser>
        <c:ser>
          <c:idx val="2"/>
          <c:order val="1"/>
          <c:tx>
            <c:strRef>
              <c:f>'DET Charts_Part B'!$A$153</c:f>
              <c:strCache>
                <c:ptCount val="1"/>
                <c:pt idx="0">
                  <c:v>Catholic</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B'!$C$151:$G$151</c:f>
              <c:strCache>
                <c:ptCount val="5"/>
                <c:pt idx="0">
                  <c:v>SCHOOL CLIMATE</c:v>
                </c:pt>
                <c:pt idx="1">
                  <c:v>RESPONSE</c:v>
                </c:pt>
                <c:pt idx="2">
                  <c:v>REPORTING</c:v>
                </c:pt>
                <c:pt idx="3">
                  <c:v>GATEWAY BEHAVIOURS</c:v>
                </c:pt>
                <c:pt idx="4">
                  <c:v>DATA</c:v>
                </c:pt>
              </c:strCache>
            </c:strRef>
          </c:cat>
          <c:val>
            <c:numRef>
              <c:f>'DET Charts_Part B'!$C$153:$G$153</c:f>
              <c:numCache>
                <c:formatCode>0</c:formatCode>
                <c:ptCount val="5"/>
                <c:pt idx="0">
                  <c:v>64.848484848484844</c:v>
                </c:pt>
                <c:pt idx="1">
                  <c:v>59.480519480519476</c:v>
                </c:pt>
                <c:pt idx="2">
                  <c:v>52.987012987012982</c:v>
                </c:pt>
                <c:pt idx="3">
                  <c:v>49.545454545454547</c:v>
                </c:pt>
                <c:pt idx="4">
                  <c:v>52.851731601731601</c:v>
                </c:pt>
              </c:numCache>
            </c:numRef>
          </c:val>
          <c:extLst>
            <c:ext xmlns:c16="http://schemas.microsoft.com/office/drawing/2014/chart" uri="{C3380CC4-5D6E-409C-BE32-E72D297353CC}">
              <c16:uniqueId val="{00000006-6F49-4CA6-B3C9-F356D99F77BF}"/>
            </c:ext>
          </c:extLst>
        </c:ser>
        <c:ser>
          <c:idx val="0"/>
          <c:order val="2"/>
          <c:tx>
            <c:strRef>
              <c:f>'DET Charts_Part B'!$A$154</c:f>
              <c:strCache>
                <c:ptCount val="1"/>
                <c:pt idx="0">
                  <c:v>Government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B'!$C$151:$G$151</c:f>
              <c:strCache>
                <c:ptCount val="5"/>
                <c:pt idx="0">
                  <c:v>SCHOOL CLIMATE</c:v>
                </c:pt>
                <c:pt idx="1">
                  <c:v>RESPONSE</c:v>
                </c:pt>
                <c:pt idx="2">
                  <c:v>REPORTING</c:v>
                </c:pt>
                <c:pt idx="3">
                  <c:v>GATEWAY BEHAVIOURS</c:v>
                </c:pt>
                <c:pt idx="4">
                  <c:v>DATA</c:v>
                </c:pt>
              </c:strCache>
            </c:strRef>
          </c:cat>
          <c:val>
            <c:numRef>
              <c:f>'DET Charts_Part B'!$C$154:$G$154</c:f>
              <c:numCache>
                <c:formatCode>0</c:formatCode>
                <c:ptCount val="5"/>
                <c:pt idx="0">
                  <c:v>71.212121212121218</c:v>
                </c:pt>
                <c:pt idx="1">
                  <c:v>65.584415584415581</c:v>
                </c:pt>
                <c:pt idx="2">
                  <c:v>60.389610389610375</c:v>
                </c:pt>
                <c:pt idx="3">
                  <c:v>58.863636363636367</c:v>
                </c:pt>
                <c:pt idx="4">
                  <c:v>56.515151515151508</c:v>
                </c:pt>
              </c:numCache>
            </c:numRef>
          </c:val>
          <c:extLst>
            <c:ext xmlns:c16="http://schemas.microsoft.com/office/drawing/2014/chart" uri="{C3380CC4-5D6E-409C-BE32-E72D297353CC}">
              <c16:uniqueId val="{00000000-F768-4447-983B-38176D9B15CD}"/>
            </c:ext>
          </c:extLst>
        </c:ser>
        <c:dLbls>
          <c:dLblPos val="outEnd"/>
          <c:showLegendKey val="0"/>
          <c:showVal val="1"/>
          <c:showCatName val="0"/>
          <c:showSerName val="0"/>
          <c:showPercent val="0"/>
          <c:showBubbleSize val="0"/>
        </c:dLbls>
        <c:gapWidth val="70"/>
        <c:axId val="240889288"/>
        <c:axId val="240889616"/>
      </c:barChart>
      <c:catAx>
        <c:axId val="240889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616"/>
        <c:crosses val="autoZero"/>
        <c:auto val="1"/>
        <c:lblAlgn val="ctr"/>
        <c:lblOffset val="100"/>
        <c:noMultiLvlLbl val="0"/>
      </c:catAx>
      <c:valAx>
        <c:axId val="240889616"/>
        <c:scaling>
          <c:orientation val="minMax"/>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288"/>
        <c:crosses val="autoZero"/>
        <c:crossBetween val="between"/>
      </c:valAx>
      <c:spPr>
        <a:noFill/>
        <a:ln w="0">
          <a:noFill/>
        </a:ln>
        <a:effectLst/>
      </c:spPr>
    </c:plotArea>
    <c:legend>
      <c:legendPos val="b"/>
      <c:layout>
        <c:manualLayout>
          <c:xMode val="edge"/>
          <c:yMode val="edge"/>
          <c:x val="0.21465491338589635"/>
          <c:y val="0.88318582818657099"/>
          <c:w val="0.57069017322820725"/>
          <c:h val="7.3687487177310385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'DET Charts_Part B'!$A$156</c:f>
              <c:strCache>
                <c:ptCount val="1"/>
                <c:pt idx="0">
                  <c:v>Combined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B'!$C$155:$G$155</c:f>
              <c:strCache>
                <c:ptCount val="5"/>
                <c:pt idx="0">
                  <c:v>SCHOOL CLIMATE</c:v>
                </c:pt>
                <c:pt idx="1">
                  <c:v>RESPONSE</c:v>
                </c:pt>
                <c:pt idx="2">
                  <c:v>REPORTING</c:v>
                </c:pt>
                <c:pt idx="3">
                  <c:v>GATEWAY BEHAVIOURS</c:v>
                </c:pt>
                <c:pt idx="4">
                  <c:v>DATA</c:v>
                </c:pt>
              </c:strCache>
            </c:strRef>
          </c:cat>
          <c:val>
            <c:numRef>
              <c:f>'DET Charts_Part B'!$C$156:$G$156</c:f>
              <c:numCache>
                <c:formatCode>0</c:formatCode>
                <c:ptCount val="5"/>
                <c:pt idx="0">
                  <c:v>63.333333333333329</c:v>
                </c:pt>
                <c:pt idx="1">
                  <c:v>57.142857142857132</c:v>
                </c:pt>
                <c:pt idx="2">
                  <c:v>50.285714285714285</c:v>
                </c:pt>
                <c:pt idx="3">
                  <c:v>47</c:v>
                </c:pt>
                <c:pt idx="4">
                  <c:v>44.369047619047606</c:v>
                </c:pt>
              </c:numCache>
            </c:numRef>
          </c:val>
          <c:extLst>
            <c:ext xmlns:c16="http://schemas.microsoft.com/office/drawing/2014/chart" uri="{C3380CC4-5D6E-409C-BE32-E72D297353CC}">
              <c16:uniqueId val="{00000000-A575-46F7-AE1C-04093D79EC51}"/>
            </c:ext>
          </c:extLst>
        </c:ser>
        <c:ser>
          <c:idx val="1"/>
          <c:order val="1"/>
          <c:tx>
            <c:strRef>
              <c:f>'DET Charts_Part B'!$A$157</c:f>
              <c:strCache>
                <c:ptCount val="1"/>
                <c:pt idx="0">
                  <c:v>Secondary</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B'!$C$155:$G$155</c:f>
              <c:strCache>
                <c:ptCount val="5"/>
                <c:pt idx="0">
                  <c:v>SCHOOL CLIMATE</c:v>
                </c:pt>
                <c:pt idx="1">
                  <c:v>RESPONSE</c:v>
                </c:pt>
                <c:pt idx="2">
                  <c:v>REPORTING</c:v>
                </c:pt>
                <c:pt idx="3">
                  <c:v>GATEWAY BEHAVIOURS</c:v>
                </c:pt>
                <c:pt idx="4">
                  <c:v>DATA</c:v>
                </c:pt>
              </c:strCache>
            </c:strRef>
          </c:cat>
          <c:val>
            <c:numRef>
              <c:f>'DET Charts_Part B'!$C$157:$G$157</c:f>
              <c:numCache>
                <c:formatCode>0</c:formatCode>
                <c:ptCount val="5"/>
                <c:pt idx="0">
                  <c:v>78.333333333333314</c:v>
                </c:pt>
                <c:pt idx="1">
                  <c:v>75.238095238095227</c:v>
                </c:pt>
                <c:pt idx="2">
                  <c:v>64.761904761904759</c:v>
                </c:pt>
                <c:pt idx="3">
                  <c:v>66.666666666666671</c:v>
                </c:pt>
                <c:pt idx="4">
                  <c:v>70.069444444444443</c:v>
                </c:pt>
              </c:numCache>
            </c:numRef>
          </c:val>
          <c:extLst>
            <c:ext xmlns:c16="http://schemas.microsoft.com/office/drawing/2014/chart" uri="{C3380CC4-5D6E-409C-BE32-E72D297353CC}">
              <c16:uniqueId val="{00000005-A575-46F7-AE1C-04093D79EC51}"/>
            </c:ext>
          </c:extLst>
        </c:ser>
        <c:ser>
          <c:idx val="2"/>
          <c:order val="2"/>
          <c:tx>
            <c:strRef>
              <c:f>'DET Charts_Part B'!$A$158</c:f>
              <c:strCache>
                <c:ptCount val="1"/>
                <c:pt idx="0">
                  <c:v>Primary</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B'!$C$155:$G$155</c:f>
              <c:strCache>
                <c:ptCount val="5"/>
                <c:pt idx="0">
                  <c:v>SCHOOL CLIMATE</c:v>
                </c:pt>
                <c:pt idx="1">
                  <c:v>RESPONSE</c:v>
                </c:pt>
                <c:pt idx="2">
                  <c:v>REPORTING</c:v>
                </c:pt>
                <c:pt idx="3">
                  <c:v>GATEWAY BEHAVIOURS</c:v>
                </c:pt>
                <c:pt idx="4">
                  <c:v>DATA</c:v>
                </c:pt>
              </c:strCache>
            </c:strRef>
          </c:cat>
          <c:val>
            <c:numRef>
              <c:f>'DET Charts_Part B'!$C$158:$G$158</c:f>
              <c:numCache>
                <c:formatCode>0</c:formatCode>
                <c:ptCount val="5"/>
                <c:pt idx="0">
                  <c:v>68.133333333333326</c:v>
                </c:pt>
                <c:pt idx="1">
                  <c:v>62.17142857142855</c:v>
                </c:pt>
                <c:pt idx="2">
                  <c:v>57.485714285714288</c:v>
                </c:pt>
                <c:pt idx="3">
                  <c:v>54.2</c:v>
                </c:pt>
                <c:pt idx="4">
                  <c:v>53.545238095238084</c:v>
                </c:pt>
              </c:numCache>
            </c:numRef>
          </c:val>
          <c:extLst>
            <c:ext xmlns:c16="http://schemas.microsoft.com/office/drawing/2014/chart" uri="{C3380CC4-5D6E-409C-BE32-E72D297353CC}">
              <c16:uniqueId val="{00000006-A575-46F7-AE1C-04093D79EC51}"/>
            </c:ext>
          </c:extLst>
        </c:ser>
        <c:dLbls>
          <c:dLblPos val="outEnd"/>
          <c:showLegendKey val="0"/>
          <c:showVal val="1"/>
          <c:showCatName val="0"/>
          <c:showSerName val="0"/>
          <c:showPercent val="0"/>
          <c:showBubbleSize val="0"/>
        </c:dLbls>
        <c:gapWidth val="109"/>
        <c:axId val="240889288"/>
        <c:axId val="240889616"/>
      </c:barChart>
      <c:catAx>
        <c:axId val="240889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616"/>
        <c:crosses val="autoZero"/>
        <c:auto val="1"/>
        <c:lblAlgn val="ctr"/>
        <c:lblOffset val="100"/>
        <c:noMultiLvlLbl val="0"/>
      </c:catAx>
      <c:valAx>
        <c:axId val="240889616"/>
        <c:scaling>
          <c:orientation val="minMax"/>
          <c:max val="80"/>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40889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Part A: Total score (0-23) by school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'AMF Charts_Part A'!$B$1</c:f>
              <c:strCache>
                <c:ptCount val="1"/>
                <c:pt idx="0">
                  <c:v>Ainslie Parklands Primary School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A'!$B$2</c:f>
              <c:numCache>
                <c:formatCode>General</c:formatCode>
                <c:ptCount val="1"/>
                <c:pt idx="0">
                  <c:v>13</c:v>
                </c:pt>
              </c:numCache>
            </c:numRef>
          </c:val>
          <c:extLst>
            <c:ext xmlns:c16="http://schemas.microsoft.com/office/drawing/2014/chart" uri="{C3380CC4-5D6E-409C-BE32-E72D297353CC}">
              <c16:uniqueId val="{00000000-BCAD-4D74-BF65-35736B2E0601}"/>
            </c:ext>
          </c:extLst>
        </c:ser>
        <c:ser>
          <c:idx val="1"/>
          <c:order val="1"/>
          <c:tx>
            <c:strRef>
              <c:f>'AMF Charts_Part A'!$C$1</c:f>
              <c:strCache>
                <c:ptCount val="1"/>
                <c:pt idx="0">
                  <c:v>Al Iman College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A'!$C$2</c:f>
              <c:numCache>
                <c:formatCode>General</c:formatCode>
                <c:ptCount val="1"/>
                <c:pt idx="0">
                  <c:v>16</c:v>
                </c:pt>
              </c:numCache>
            </c:numRef>
          </c:val>
          <c:extLst>
            <c:ext xmlns:c16="http://schemas.microsoft.com/office/drawing/2014/chart" uri="{C3380CC4-5D6E-409C-BE32-E72D297353CC}">
              <c16:uniqueId val="{0000002D-BCAD-4D74-BF65-35736B2E0601}"/>
            </c:ext>
          </c:extLst>
        </c:ser>
        <c:ser>
          <c:idx val="2"/>
          <c:order val="2"/>
          <c:tx>
            <c:strRef>
              <c:f>'AMF Charts_Part A'!$D$1</c:f>
              <c:strCache>
                <c:ptCount val="1"/>
                <c:pt idx="0">
                  <c:v>Alberton Primary School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A'!$D$2</c:f>
              <c:numCache>
                <c:formatCode>General</c:formatCode>
                <c:ptCount val="1"/>
                <c:pt idx="0">
                  <c:v>19</c:v>
                </c:pt>
              </c:numCache>
            </c:numRef>
          </c:val>
          <c:extLst>
            <c:ext xmlns:c16="http://schemas.microsoft.com/office/drawing/2014/chart" uri="{C3380CC4-5D6E-409C-BE32-E72D297353CC}">
              <c16:uniqueId val="{0000002E-BCAD-4D74-BF65-35736B2E0601}"/>
            </c:ext>
          </c:extLst>
        </c:ser>
        <c:ser>
          <c:idx val="3"/>
          <c:order val="3"/>
          <c:tx>
            <c:strRef>
              <c:f>'AMF Charts_Part A'!$E$1</c:f>
              <c:strCache>
                <c:ptCount val="1"/>
                <c:pt idx="0">
                  <c:v>Ardeer South Primary School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A'!$E$2</c:f>
              <c:numCache>
                <c:formatCode>General</c:formatCode>
                <c:ptCount val="1"/>
                <c:pt idx="0">
                  <c:v>20</c:v>
                </c:pt>
              </c:numCache>
            </c:numRef>
          </c:val>
          <c:extLst>
            <c:ext xmlns:c16="http://schemas.microsoft.com/office/drawing/2014/chart" uri="{C3380CC4-5D6E-409C-BE32-E72D297353CC}">
              <c16:uniqueId val="{0000002F-BCAD-4D74-BF65-35736B2E0601}"/>
            </c:ext>
          </c:extLst>
        </c:ser>
        <c:ser>
          <c:idx val="4"/>
          <c:order val="4"/>
          <c:tx>
            <c:strRef>
              <c:f>'AMF Charts_Part A'!$F$1</c:f>
              <c:strCache>
                <c:ptCount val="1"/>
                <c:pt idx="0">
                  <c:v>Bayview College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A'!$F$2</c:f>
              <c:numCache>
                <c:formatCode>General</c:formatCode>
                <c:ptCount val="1"/>
                <c:pt idx="0">
                  <c:v>19</c:v>
                </c:pt>
              </c:numCache>
            </c:numRef>
          </c:val>
          <c:extLst>
            <c:ext xmlns:c16="http://schemas.microsoft.com/office/drawing/2014/chart" uri="{C3380CC4-5D6E-409C-BE32-E72D297353CC}">
              <c16:uniqueId val="{00000030-BCAD-4D74-BF65-35736B2E0601}"/>
            </c:ext>
          </c:extLst>
        </c:ser>
        <c:ser>
          <c:idx val="5"/>
          <c:order val="5"/>
          <c:tx>
            <c:strRef>
              <c:f>'AMF Charts_Part A'!$G$1</c:f>
              <c:strCache>
                <c:ptCount val="1"/>
                <c:pt idx="0">
                  <c:v>Beaumaris Secondary College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A'!$G$2</c:f>
              <c:numCache>
                <c:formatCode>General</c:formatCode>
                <c:ptCount val="1"/>
                <c:pt idx="0">
                  <c:v>21</c:v>
                </c:pt>
              </c:numCache>
            </c:numRef>
          </c:val>
          <c:extLst>
            <c:ext xmlns:c16="http://schemas.microsoft.com/office/drawing/2014/chart" uri="{C3380CC4-5D6E-409C-BE32-E72D297353CC}">
              <c16:uniqueId val="{00000031-BCAD-4D74-BF65-35736B2E0601}"/>
            </c:ext>
          </c:extLst>
        </c:ser>
        <c:ser>
          <c:idx val="6"/>
          <c:order val="6"/>
          <c:tx>
            <c:strRef>
              <c:f>'AMF Charts_Part A'!$H$1</c:f>
              <c:strCache>
                <c:ptCount val="1"/>
                <c:pt idx="0">
                  <c:v>Beechworth Montessori School</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A'!$H$2</c:f>
              <c:numCache>
                <c:formatCode>General</c:formatCode>
                <c:ptCount val="1"/>
                <c:pt idx="0">
                  <c:v>17</c:v>
                </c:pt>
              </c:numCache>
            </c:numRef>
          </c:val>
          <c:extLst>
            <c:ext xmlns:c16="http://schemas.microsoft.com/office/drawing/2014/chart" uri="{C3380CC4-5D6E-409C-BE32-E72D297353CC}">
              <c16:uniqueId val="{00000032-BCAD-4D74-BF65-35736B2E0601}"/>
            </c:ext>
          </c:extLst>
        </c:ser>
        <c:ser>
          <c:idx val="7"/>
          <c:order val="7"/>
          <c:tx>
            <c:strRef>
              <c:f>'AMF Charts_Part A'!$I$1</c:f>
              <c:strCache>
                <c:ptCount val="1"/>
                <c:pt idx="0">
                  <c:v>Beverford District Primary School</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A'!$I$2</c:f>
              <c:numCache>
                <c:formatCode>General</c:formatCode>
                <c:ptCount val="1"/>
                <c:pt idx="0">
                  <c:v>18</c:v>
                </c:pt>
              </c:numCache>
            </c:numRef>
          </c:val>
          <c:extLst>
            <c:ext xmlns:c16="http://schemas.microsoft.com/office/drawing/2014/chart" uri="{C3380CC4-5D6E-409C-BE32-E72D297353CC}">
              <c16:uniqueId val="{00000033-BCAD-4D74-BF65-35736B2E0601}"/>
            </c:ext>
          </c:extLst>
        </c:ser>
        <c:ser>
          <c:idx val="8"/>
          <c:order val="8"/>
          <c:tx>
            <c:strRef>
              <c:f>'AMF Charts_Part A'!$J$1</c:f>
              <c:strCache>
                <c:ptCount val="1"/>
                <c:pt idx="0">
                  <c:v>beveridge primary</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A'!$J$2</c:f>
              <c:numCache>
                <c:formatCode>General</c:formatCode>
                <c:ptCount val="1"/>
                <c:pt idx="0">
                  <c:v>13</c:v>
                </c:pt>
              </c:numCache>
            </c:numRef>
          </c:val>
          <c:extLst>
            <c:ext xmlns:c16="http://schemas.microsoft.com/office/drawing/2014/chart" uri="{C3380CC4-5D6E-409C-BE32-E72D297353CC}">
              <c16:uniqueId val="{00000034-BCAD-4D74-BF65-35736B2E0601}"/>
            </c:ext>
          </c:extLst>
        </c:ser>
        <c:ser>
          <c:idx val="9"/>
          <c:order val="9"/>
          <c:tx>
            <c:strRef>
              <c:f>'AMF Charts_Part A'!$K$1</c:f>
              <c:strCache>
                <c:ptCount val="1"/>
                <c:pt idx="0">
                  <c:v>Box Hill Senior Secondary College</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A'!$K$2</c:f>
              <c:numCache>
                <c:formatCode>General</c:formatCode>
                <c:ptCount val="1"/>
                <c:pt idx="0">
                  <c:v>18</c:v>
                </c:pt>
              </c:numCache>
            </c:numRef>
          </c:val>
          <c:extLst>
            <c:ext xmlns:c16="http://schemas.microsoft.com/office/drawing/2014/chart" uri="{C3380CC4-5D6E-409C-BE32-E72D297353CC}">
              <c16:uniqueId val="{00000035-BCAD-4D74-BF65-35736B2E0601}"/>
            </c:ext>
          </c:extLst>
        </c:ser>
        <c:ser>
          <c:idx val="10"/>
          <c:order val="10"/>
          <c:tx>
            <c:strRef>
              <c:f>'AMF Charts_Part A'!$L$1</c:f>
              <c:strCache>
                <c:ptCount val="1"/>
                <c:pt idx="0">
                  <c:v>Charlton College</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A'!$L$2</c:f>
              <c:numCache>
                <c:formatCode>General</c:formatCode>
                <c:ptCount val="1"/>
                <c:pt idx="0">
                  <c:v>16</c:v>
                </c:pt>
              </c:numCache>
            </c:numRef>
          </c:val>
          <c:extLst>
            <c:ext xmlns:c16="http://schemas.microsoft.com/office/drawing/2014/chart" uri="{C3380CC4-5D6E-409C-BE32-E72D297353CC}">
              <c16:uniqueId val="{00000036-BCAD-4D74-BF65-35736B2E0601}"/>
            </c:ext>
          </c:extLst>
        </c:ser>
        <c:ser>
          <c:idx val="11"/>
          <c:order val="11"/>
          <c:tx>
            <c:strRef>
              <c:f>'AMF Charts_Part A'!$M$1</c:f>
              <c:strCache>
                <c:ptCount val="1"/>
                <c:pt idx="0">
                  <c:v>Christ Our Holy Redeemer</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A'!$M$2</c:f>
              <c:numCache>
                <c:formatCode>General</c:formatCode>
                <c:ptCount val="1"/>
                <c:pt idx="0">
                  <c:v>23</c:v>
                </c:pt>
              </c:numCache>
            </c:numRef>
          </c:val>
          <c:extLst>
            <c:ext xmlns:c16="http://schemas.microsoft.com/office/drawing/2014/chart" uri="{C3380CC4-5D6E-409C-BE32-E72D297353CC}">
              <c16:uniqueId val="{00000037-BCAD-4D74-BF65-35736B2E0601}"/>
            </c:ext>
          </c:extLst>
        </c:ser>
        <c:ser>
          <c:idx val="12"/>
          <c:order val="12"/>
          <c:tx>
            <c:strRef>
              <c:f>'AMF Charts_Part A'!$N$1</c:f>
              <c:strCache>
                <c:ptCount val="1"/>
                <c:pt idx="0">
                  <c:v>Croydon Community School </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A'!$N$2</c:f>
              <c:numCache>
                <c:formatCode>General</c:formatCode>
                <c:ptCount val="1"/>
                <c:pt idx="0">
                  <c:v>15</c:v>
                </c:pt>
              </c:numCache>
            </c:numRef>
          </c:val>
          <c:extLst>
            <c:ext xmlns:c16="http://schemas.microsoft.com/office/drawing/2014/chart" uri="{C3380CC4-5D6E-409C-BE32-E72D297353CC}">
              <c16:uniqueId val="{00000038-BCAD-4D74-BF65-35736B2E0601}"/>
            </c:ext>
          </c:extLst>
        </c:ser>
        <c:ser>
          <c:idx val="13"/>
          <c:order val="13"/>
          <c:tx>
            <c:strRef>
              <c:f>'AMF Charts_Part A'!$O$1</c:f>
              <c:strCache>
                <c:ptCount val="1"/>
                <c:pt idx="0">
                  <c:v>Edgars Creek Secondary College</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A'!$O$2</c:f>
              <c:numCache>
                <c:formatCode>General</c:formatCode>
                <c:ptCount val="1"/>
                <c:pt idx="0">
                  <c:v>23</c:v>
                </c:pt>
              </c:numCache>
            </c:numRef>
          </c:val>
          <c:extLst>
            <c:ext xmlns:c16="http://schemas.microsoft.com/office/drawing/2014/chart" uri="{C3380CC4-5D6E-409C-BE32-E72D297353CC}">
              <c16:uniqueId val="{00000039-BCAD-4D74-BF65-35736B2E0601}"/>
            </c:ext>
          </c:extLst>
        </c:ser>
        <c:ser>
          <c:idx val="14"/>
          <c:order val="14"/>
          <c:tx>
            <c:strRef>
              <c:f>'AMF Charts_Part A'!$P$1</c:f>
              <c:strCache>
                <c:ptCount val="1"/>
                <c:pt idx="0">
                  <c:v>Flowerdale Primary School</c:v>
                </c:pt>
              </c:strCache>
            </c:strRef>
          </c:tx>
          <c:spPr>
            <a:solidFill>
              <a:schemeClr val="accent3">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A'!$P$2</c:f>
              <c:numCache>
                <c:formatCode>General</c:formatCode>
                <c:ptCount val="1"/>
                <c:pt idx="0">
                  <c:v>19</c:v>
                </c:pt>
              </c:numCache>
            </c:numRef>
          </c:val>
          <c:extLst>
            <c:ext xmlns:c16="http://schemas.microsoft.com/office/drawing/2014/chart" uri="{C3380CC4-5D6E-409C-BE32-E72D297353CC}">
              <c16:uniqueId val="{0000003A-BCAD-4D74-BF65-35736B2E0601}"/>
            </c:ext>
          </c:extLst>
        </c:ser>
        <c:ser>
          <c:idx val="15"/>
          <c:order val="15"/>
          <c:tx>
            <c:strRef>
              <c:f>'AMF Charts_Part A'!$Q$1</c:f>
              <c:strCache>
                <c:ptCount val="1"/>
                <c:pt idx="0">
                  <c:v>Garrang Wilam Primary School</c:v>
                </c:pt>
              </c:strCache>
            </c:strRef>
          </c:tx>
          <c:spPr>
            <a:solidFill>
              <a:schemeClr val="accent4">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A'!$Q$2</c:f>
              <c:numCache>
                <c:formatCode>General</c:formatCode>
                <c:ptCount val="1"/>
                <c:pt idx="0">
                  <c:v>17</c:v>
                </c:pt>
              </c:numCache>
            </c:numRef>
          </c:val>
          <c:extLst>
            <c:ext xmlns:c16="http://schemas.microsoft.com/office/drawing/2014/chart" uri="{C3380CC4-5D6E-409C-BE32-E72D297353CC}">
              <c16:uniqueId val="{0000003B-BCAD-4D74-BF65-35736B2E0601}"/>
            </c:ext>
          </c:extLst>
        </c:ser>
        <c:ser>
          <c:idx val="16"/>
          <c:order val="16"/>
          <c:tx>
            <c:strRef>
              <c:f>'AMF Charts_Part A'!$R$1</c:f>
              <c:strCache>
                <c:ptCount val="1"/>
                <c:pt idx="0">
                  <c:v>Gladstone Views Primary School</c:v>
                </c:pt>
              </c:strCache>
            </c:strRef>
          </c:tx>
          <c:spPr>
            <a:solidFill>
              <a:schemeClr val="accent5">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A'!$R$2</c:f>
              <c:numCache>
                <c:formatCode>General</c:formatCode>
                <c:ptCount val="1"/>
                <c:pt idx="0">
                  <c:v>17</c:v>
                </c:pt>
              </c:numCache>
            </c:numRef>
          </c:val>
          <c:extLst>
            <c:ext xmlns:c16="http://schemas.microsoft.com/office/drawing/2014/chart" uri="{C3380CC4-5D6E-409C-BE32-E72D297353CC}">
              <c16:uniqueId val="{0000003C-BCAD-4D74-BF65-35736B2E0601}"/>
            </c:ext>
          </c:extLst>
        </c:ser>
        <c:ser>
          <c:idx val="17"/>
          <c:order val="17"/>
          <c:tx>
            <c:strRef>
              <c:f>'AMF Charts_Part A'!$S$1</c:f>
              <c:strCache>
                <c:ptCount val="1"/>
                <c:pt idx="0">
                  <c:v>Heathmont East Primary School</c:v>
                </c:pt>
              </c:strCache>
            </c:strRef>
          </c:tx>
          <c:spPr>
            <a:solidFill>
              <a:schemeClr val="accent6">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A'!$S$2</c:f>
              <c:numCache>
                <c:formatCode>General</c:formatCode>
                <c:ptCount val="1"/>
                <c:pt idx="0">
                  <c:v>14</c:v>
                </c:pt>
              </c:numCache>
            </c:numRef>
          </c:val>
          <c:extLst>
            <c:ext xmlns:c16="http://schemas.microsoft.com/office/drawing/2014/chart" uri="{C3380CC4-5D6E-409C-BE32-E72D297353CC}">
              <c16:uniqueId val="{0000003D-BCAD-4D74-BF65-35736B2E0601}"/>
            </c:ext>
          </c:extLst>
        </c:ser>
        <c:ser>
          <c:idx val="18"/>
          <c:order val="18"/>
          <c:tx>
            <c:strRef>
              <c:f>'AMF Charts_Part A'!$T$1</c:f>
              <c:strCache>
                <c:ptCount val="1"/>
                <c:pt idx="0">
                  <c:v>Hoa nghiem primary school</c:v>
                </c:pt>
              </c:strCache>
            </c:strRef>
          </c:tx>
          <c:spPr>
            <a:solidFill>
              <a:schemeClr val="accent1">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A'!$T$2</c:f>
              <c:numCache>
                <c:formatCode>General</c:formatCode>
                <c:ptCount val="1"/>
                <c:pt idx="0">
                  <c:v>23</c:v>
                </c:pt>
              </c:numCache>
            </c:numRef>
          </c:val>
          <c:extLst>
            <c:ext xmlns:c16="http://schemas.microsoft.com/office/drawing/2014/chart" uri="{C3380CC4-5D6E-409C-BE32-E72D297353CC}">
              <c16:uniqueId val="{0000003E-BCAD-4D74-BF65-35736B2E0601}"/>
            </c:ext>
          </c:extLst>
        </c:ser>
        <c:ser>
          <c:idx val="19"/>
          <c:order val="19"/>
          <c:tx>
            <c:strRef>
              <c:f>'AMF Charts_Part A'!$U$1</c:f>
              <c:strCache>
                <c:ptCount val="1"/>
                <c:pt idx="0">
                  <c:v>Kananook Primary </c:v>
                </c:pt>
              </c:strCache>
            </c:strRef>
          </c:tx>
          <c:spPr>
            <a:solidFill>
              <a:schemeClr val="accent2">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A'!$U$2</c:f>
              <c:numCache>
                <c:formatCode>General</c:formatCode>
                <c:ptCount val="1"/>
                <c:pt idx="0">
                  <c:v>15</c:v>
                </c:pt>
              </c:numCache>
            </c:numRef>
          </c:val>
          <c:extLst>
            <c:ext xmlns:c16="http://schemas.microsoft.com/office/drawing/2014/chart" uri="{C3380CC4-5D6E-409C-BE32-E72D297353CC}">
              <c16:uniqueId val="{0000003F-BCAD-4D74-BF65-35736B2E0601}"/>
            </c:ext>
          </c:extLst>
        </c:ser>
        <c:ser>
          <c:idx val="20"/>
          <c:order val="20"/>
          <c:tx>
            <c:strRef>
              <c:f>'AMF Charts_Part A'!$V$1</c:f>
              <c:strCache>
                <c:ptCount val="1"/>
                <c:pt idx="0">
                  <c:v>Linton Primary School</c:v>
                </c:pt>
              </c:strCache>
            </c:strRef>
          </c:tx>
          <c:spPr>
            <a:solidFill>
              <a:schemeClr val="accent3">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A'!$V$2</c:f>
              <c:numCache>
                <c:formatCode>General</c:formatCode>
                <c:ptCount val="1"/>
                <c:pt idx="0">
                  <c:v>22</c:v>
                </c:pt>
              </c:numCache>
            </c:numRef>
          </c:val>
          <c:extLst>
            <c:ext xmlns:c16="http://schemas.microsoft.com/office/drawing/2014/chart" uri="{C3380CC4-5D6E-409C-BE32-E72D297353CC}">
              <c16:uniqueId val="{00000040-BCAD-4D74-BF65-35736B2E0601}"/>
            </c:ext>
          </c:extLst>
        </c:ser>
        <c:ser>
          <c:idx val="21"/>
          <c:order val="21"/>
          <c:tx>
            <c:strRef>
              <c:f>'AMF Charts_Part A'!$W$1</c:f>
              <c:strCache>
                <c:ptCount val="1"/>
                <c:pt idx="0">
                  <c:v>Lisieux Catholic Primary School</c:v>
                </c:pt>
              </c:strCache>
            </c:strRef>
          </c:tx>
          <c:spPr>
            <a:solidFill>
              <a:schemeClr val="accent4">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A'!$W$2</c:f>
              <c:numCache>
                <c:formatCode>General</c:formatCode>
                <c:ptCount val="1"/>
                <c:pt idx="0">
                  <c:v>19</c:v>
                </c:pt>
              </c:numCache>
            </c:numRef>
          </c:val>
          <c:extLst>
            <c:ext xmlns:c16="http://schemas.microsoft.com/office/drawing/2014/chart" uri="{C3380CC4-5D6E-409C-BE32-E72D297353CC}">
              <c16:uniqueId val="{00000041-BCAD-4D74-BF65-35736B2E0601}"/>
            </c:ext>
          </c:extLst>
        </c:ser>
        <c:ser>
          <c:idx val="22"/>
          <c:order val="22"/>
          <c:tx>
            <c:strRef>
              <c:f>'AMF Charts_Part A'!$X$1</c:f>
              <c:strCache>
                <c:ptCount val="1"/>
                <c:pt idx="0">
                  <c:v>Loch Sport Primary School</c:v>
                </c:pt>
              </c:strCache>
            </c:strRef>
          </c:tx>
          <c:spPr>
            <a:solidFill>
              <a:schemeClr val="accent5">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A'!$X$2</c:f>
              <c:numCache>
                <c:formatCode>General</c:formatCode>
                <c:ptCount val="1"/>
                <c:pt idx="0">
                  <c:v>12</c:v>
                </c:pt>
              </c:numCache>
            </c:numRef>
          </c:val>
          <c:extLst>
            <c:ext xmlns:c16="http://schemas.microsoft.com/office/drawing/2014/chart" uri="{C3380CC4-5D6E-409C-BE32-E72D297353CC}">
              <c16:uniqueId val="{00000042-BCAD-4D74-BF65-35736B2E0601}"/>
            </c:ext>
          </c:extLst>
        </c:ser>
        <c:ser>
          <c:idx val="23"/>
          <c:order val="23"/>
          <c:tx>
            <c:strRef>
              <c:f>'AMF Charts_Part A'!$Y$1</c:f>
              <c:strCache>
                <c:ptCount val="1"/>
                <c:pt idx="0">
                  <c:v>Longwood PS</c:v>
                </c:pt>
              </c:strCache>
            </c:strRef>
          </c:tx>
          <c:spPr>
            <a:solidFill>
              <a:schemeClr val="accent6">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A'!$Y$2</c:f>
              <c:numCache>
                <c:formatCode>General</c:formatCode>
                <c:ptCount val="1"/>
                <c:pt idx="0">
                  <c:v>21</c:v>
                </c:pt>
              </c:numCache>
            </c:numRef>
          </c:val>
          <c:extLst>
            <c:ext xmlns:c16="http://schemas.microsoft.com/office/drawing/2014/chart" uri="{C3380CC4-5D6E-409C-BE32-E72D297353CC}">
              <c16:uniqueId val="{00000043-BCAD-4D74-BF65-35736B2E0601}"/>
            </c:ext>
          </c:extLst>
        </c:ser>
        <c:ser>
          <c:idx val="24"/>
          <c:order val="24"/>
          <c:tx>
            <c:strRef>
              <c:f>'AMF Charts_Part A'!$Z$1</c:f>
              <c:strCache>
                <c:ptCount val="1"/>
                <c:pt idx="0">
                  <c:v>Lynbrook Primary</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A'!$Z$2</c:f>
              <c:numCache>
                <c:formatCode>General</c:formatCode>
                <c:ptCount val="1"/>
                <c:pt idx="0">
                  <c:v>21</c:v>
                </c:pt>
              </c:numCache>
            </c:numRef>
          </c:val>
          <c:extLst>
            <c:ext xmlns:c16="http://schemas.microsoft.com/office/drawing/2014/chart" uri="{C3380CC4-5D6E-409C-BE32-E72D297353CC}">
              <c16:uniqueId val="{00000044-BCAD-4D74-BF65-35736B2E0601}"/>
            </c:ext>
          </c:extLst>
        </c:ser>
        <c:ser>
          <c:idx val="25"/>
          <c:order val="25"/>
          <c:tx>
            <c:strRef>
              <c:f>'AMF Charts_Part A'!$AA$1</c:f>
              <c:strCache>
                <c:ptCount val="1"/>
                <c:pt idx="0">
                  <c:v>Mazenod College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A'!$AA$2</c:f>
              <c:numCache>
                <c:formatCode>General</c:formatCode>
                <c:ptCount val="1"/>
                <c:pt idx="0">
                  <c:v>23</c:v>
                </c:pt>
              </c:numCache>
            </c:numRef>
          </c:val>
          <c:extLst>
            <c:ext xmlns:c16="http://schemas.microsoft.com/office/drawing/2014/chart" uri="{C3380CC4-5D6E-409C-BE32-E72D297353CC}">
              <c16:uniqueId val="{00000045-BCAD-4D74-BF65-35736B2E0601}"/>
            </c:ext>
          </c:extLst>
        </c:ser>
        <c:ser>
          <c:idx val="26"/>
          <c:order val="26"/>
          <c:tx>
            <c:strRef>
              <c:f>'AMF Charts_Part A'!$AB$1</c:f>
              <c:strCache>
                <c:ptCount val="1"/>
                <c:pt idx="0">
                  <c:v>Natimuk Primary School</c:v>
                </c:pt>
              </c:strCache>
            </c:strRef>
          </c:tx>
          <c:spPr>
            <a:solidFill>
              <a:schemeClr val="accent3">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A'!$AB$2</c:f>
              <c:numCache>
                <c:formatCode>General</c:formatCode>
                <c:ptCount val="1"/>
                <c:pt idx="0">
                  <c:v>14</c:v>
                </c:pt>
              </c:numCache>
            </c:numRef>
          </c:val>
          <c:extLst>
            <c:ext xmlns:c16="http://schemas.microsoft.com/office/drawing/2014/chart" uri="{C3380CC4-5D6E-409C-BE32-E72D297353CC}">
              <c16:uniqueId val="{00000046-BCAD-4D74-BF65-35736B2E0601}"/>
            </c:ext>
          </c:extLst>
        </c:ser>
        <c:ser>
          <c:idx val="27"/>
          <c:order val="27"/>
          <c:tx>
            <c:strRef>
              <c:f>'AMF Charts_Part A'!$AC$1</c:f>
              <c:strCache>
                <c:ptCount val="1"/>
                <c:pt idx="0">
                  <c:v>Nungurner Primary School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A'!$AC$2</c:f>
              <c:numCache>
                <c:formatCode>General</c:formatCode>
                <c:ptCount val="1"/>
                <c:pt idx="0">
                  <c:v>17</c:v>
                </c:pt>
              </c:numCache>
            </c:numRef>
          </c:val>
          <c:extLst>
            <c:ext xmlns:c16="http://schemas.microsoft.com/office/drawing/2014/chart" uri="{C3380CC4-5D6E-409C-BE32-E72D297353CC}">
              <c16:uniqueId val="{00000047-BCAD-4D74-BF65-35736B2E0601}"/>
            </c:ext>
          </c:extLst>
        </c:ser>
        <c:ser>
          <c:idx val="28"/>
          <c:order val="28"/>
          <c:tx>
            <c:strRef>
              <c:f>'AMF Charts_Part A'!$AD$1</c:f>
              <c:strCache>
                <c:ptCount val="1"/>
                <c:pt idx="0">
                  <c:v>Officer Specialist School</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A'!$AD$2</c:f>
              <c:numCache>
                <c:formatCode>General</c:formatCode>
                <c:ptCount val="1"/>
                <c:pt idx="0">
                  <c:v>19</c:v>
                </c:pt>
              </c:numCache>
            </c:numRef>
          </c:val>
          <c:extLst>
            <c:ext xmlns:c16="http://schemas.microsoft.com/office/drawing/2014/chart" uri="{C3380CC4-5D6E-409C-BE32-E72D297353CC}">
              <c16:uniqueId val="{00000048-BCAD-4D74-BF65-35736B2E0601}"/>
            </c:ext>
          </c:extLst>
        </c:ser>
        <c:ser>
          <c:idx val="29"/>
          <c:order val="29"/>
          <c:tx>
            <c:strRef>
              <c:f>'AMF Charts_Part A'!$AE$1</c:f>
              <c:strCache>
                <c:ptCount val="1"/>
                <c:pt idx="0">
                  <c:v>Our Lady of Mount Carmel PS</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A'!$AE$2</c:f>
              <c:numCache>
                <c:formatCode>General</c:formatCode>
                <c:ptCount val="1"/>
                <c:pt idx="0">
                  <c:v>18</c:v>
                </c:pt>
              </c:numCache>
            </c:numRef>
          </c:val>
          <c:extLst>
            <c:ext xmlns:c16="http://schemas.microsoft.com/office/drawing/2014/chart" uri="{C3380CC4-5D6E-409C-BE32-E72D297353CC}">
              <c16:uniqueId val="{00000049-BCAD-4D74-BF65-35736B2E0601}"/>
            </c:ext>
          </c:extLst>
        </c:ser>
        <c:ser>
          <c:idx val="30"/>
          <c:order val="30"/>
          <c:tx>
            <c:strRef>
              <c:f>'AMF Charts_Part A'!$AF$1</c:f>
              <c:strCache>
                <c:ptCount val="1"/>
                <c:pt idx="0">
                  <c:v>Our Lady Star of the Sea</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A'!$AF$2</c:f>
              <c:numCache>
                <c:formatCode>General</c:formatCode>
                <c:ptCount val="1"/>
                <c:pt idx="0">
                  <c:v>16</c:v>
                </c:pt>
              </c:numCache>
            </c:numRef>
          </c:val>
          <c:extLst>
            <c:ext xmlns:c16="http://schemas.microsoft.com/office/drawing/2014/chart" uri="{C3380CC4-5D6E-409C-BE32-E72D297353CC}">
              <c16:uniqueId val="{0000004A-BCAD-4D74-BF65-35736B2E0601}"/>
            </c:ext>
          </c:extLst>
        </c:ser>
        <c:ser>
          <c:idx val="31"/>
          <c:order val="31"/>
          <c:tx>
            <c:strRef>
              <c:f>'AMF Charts_Part A'!$AG$1</c:f>
              <c:strCache>
                <c:ptCount val="1"/>
                <c:pt idx="0">
                  <c:v>St John's </c:v>
                </c:pt>
              </c:strCache>
            </c:strRef>
          </c:tx>
          <c:spPr>
            <a:solidFill>
              <a:schemeClr val="accent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A'!$AG$2</c:f>
              <c:numCache>
                <c:formatCode>General</c:formatCode>
                <c:ptCount val="1"/>
                <c:pt idx="0">
                  <c:v>23</c:v>
                </c:pt>
              </c:numCache>
            </c:numRef>
          </c:val>
          <c:extLst>
            <c:ext xmlns:c16="http://schemas.microsoft.com/office/drawing/2014/chart" uri="{C3380CC4-5D6E-409C-BE32-E72D297353CC}">
              <c16:uniqueId val="{0000004B-BCAD-4D74-BF65-35736B2E0601}"/>
            </c:ext>
          </c:extLst>
        </c:ser>
        <c:ser>
          <c:idx val="32"/>
          <c:order val="32"/>
          <c:tx>
            <c:strRef>
              <c:f>'AMF Charts_Part A'!$AH$1</c:f>
              <c:strCache>
                <c:ptCount val="1"/>
                <c:pt idx="0">
                  <c:v>St Jospeh's Primary School</c:v>
                </c:pt>
              </c:strCache>
            </c:strRef>
          </c:tx>
          <c:spPr>
            <a:solidFill>
              <a:schemeClr val="accent3">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A'!$AH$2</c:f>
              <c:numCache>
                <c:formatCode>General</c:formatCode>
                <c:ptCount val="1"/>
                <c:pt idx="0">
                  <c:v>22</c:v>
                </c:pt>
              </c:numCache>
            </c:numRef>
          </c:val>
          <c:extLst>
            <c:ext xmlns:c16="http://schemas.microsoft.com/office/drawing/2014/chart" uri="{C3380CC4-5D6E-409C-BE32-E72D297353CC}">
              <c16:uniqueId val="{0000004C-BCAD-4D74-BF65-35736B2E0601}"/>
            </c:ext>
          </c:extLst>
        </c:ser>
        <c:ser>
          <c:idx val="33"/>
          <c:order val="33"/>
          <c:tx>
            <c:strRef>
              <c:f>'AMF Charts_Part A'!$AI$1</c:f>
              <c:strCache>
                <c:ptCount val="1"/>
                <c:pt idx="0">
                  <c:v>St Leonard's</c:v>
                </c:pt>
              </c:strCache>
            </c:strRef>
          </c:tx>
          <c:spPr>
            <a:solidFill>
              <a:schemeClr val="accent4">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A'!$AI$2</c:f>
              <c:numCache>
                <c:formatCode>General</c:formatCode>
                <c:ptCount val="1"/>
                <c:pt idx="0">
                  <c:v>17</c:v>
                </c:pt>
              </c:numCache>
            </c:numRef>
          </c:val>
          <c:extLst>
            <c:ext xmlns:c16="http://schemas.microsoft.com/office/drawing/2014/chart" uri="{C3380CC4-5D6E-409C-BE32-E72D297353CC}">
              <c16:uniqueId val="{0000004D-BCAD-4D74-BF65-35736B2E0601}"/>
            </c:ext>
          </c:extLst>
        </c:ser>
        <c:ser>
          <c:idx val="34"/>
          <c:order val="34"/>
          <c:tx>
            <c:strRef>
              <c:f>'AMF Charts_Part A'!$AJ$1</c:f>
              <c:strCache>
                <c:ptCount val="1"/>
                <c:pt idx="0">
                  <c:v>St Mary MacKillop</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A'!$AJ$2</c:f>
              <c:numCache>
                <c:formatCode>General</c:formatCode>
                <c:ptCount val="1"/>
                <c:pt idx="0">
                  <c:v>11</c:v>
                </c:pt>
              </c:numCache>
            </c:numRef>
          </c:val>
          <c:extLst>
            <c:ext xmlns:c16="http://schemas.microsoft.com/office/drawing/2014/chart" uri="{C3380CC4-5D6E-409C-BE32-E72D297353CC}">
              <c16:uniqueId val="{0000004E-BCAD-4D74-BF65-35736B2E0601}"/>
            </c:ext>
          </c:extLst>
        </c:ser>
        <c:ser>
          <c:idx val="35"/>
          <c:order val="35"/>
          <c:tx>
            <c:strRef>
              <c:f>'AMF Charts_Part A'!$AK$1</c:f>
              <c:strCache>
                <c:ptCount val="1"/>
                <c:pt idx="0">
                  <c:v>St Mary's</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A'!$AK$2</c:f>
              <c:numCache>
                <c:formatCode>General</c:formatCode>
                <c:ptCount val="1"/>
                <c:pt idx="0">
                  <c:v>23</c:v>
                </c:pt>
              </c:numCache>
            </c:numRef>
          </c:val>
          <c:extLst>
            <c:ext xmlns:c16="http://schemas.microsoft.com/office/drawing/2014/chart" uri="{C3380CC4-5D6E-409C-BE32-E72D297353CC}">
              <c16:uniqueId val="{0000004F-BCAD-4D74-BF65-35736B2E0601}"/>
            </c:ext>
          </c:extLst>
        </c:ser>
        <c:ser>
          <c:idx val="36"/>
          <c:order val="36"/>
          <c:tx>
            <c:strRef>
              <c:f>'AMF Charts_Part A'!$AL$1</c:f>
              <c:strCache>
                <c:ptCount val="1"/>
                <c:pt idx="0">
                  <c:v>St Oliver Plunkett</c:v>
                </c:pt>
              </c:strCache>
            </c:strRef>
          </c:tx>
          <c:spPr>
            <a:solidFill>
              <a:schemeClr val="accent1">
                <a:lumMod val="70000"/>
                <a:lumOff val="3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A'!$AL$2</c:f>
              <c:numCache>
                <c:formatCode>General</c:formatCode>
                <c:ptCount val="1"/>
                <c:pt idx="0">
                  <c:v>20</c:v>
                </c:pt>
              </c:numCache>
            </c:numRef>
          </c:val>
          <c:extLst>
            <c:ext xmlns:c16="http://schemas.microsoft.com/office/drawing/2014/chart" uri="{C3380CC4-5D6E-409C-BE32-E72D297353CC}">
              <c16:uniqueId val="{00000050-BCAD-4D74-BF65-35736B2E0601}"/>
            </c:ext>
          </c:extLst>
        </c:ser>
        <c:ser>
          <c:idx val="37"/>
          <c:order val="37"/>
          <c:tx>
            <c:strRef>
              <c:f>'AMF Charts_Part A'!$AM$1</c:f>
              <c:strCache>
                <c:ptCount val="1"/>
                <c:pt idx="0">
                  <c:v>St Paul's</c:v>
                </c:pt>
              </c:strCache>
            </c:strRef>
          </c:tx>
          <c:spPr>
            <a:solidFill>
              <a:schemeClr val="accent2">
                <a:lumMod val="70000"/>
                <a:lumOff val="3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A'!$AM$2</c:f>
              <c:numCache>
                <c:formatCode>General</c:formatCode>
                <c:ptCount val="1"/>
                <c:pt idx="0">
                  <c:v>23</c:v>
                </c:pt>
              </c:numCache>
            </c:numRef>
          </c:val>
          <c:extLst>
            <c:ext xmlns:c16="http://schemas.microsoft.com/office/drawing/2014/chart" uri="{C3380CC4-5D6E-409C-BE32-E72D297353CC}">
              <c16:uniqueId val="{00000051-BCAD-4D74-BF65-35736B2E0601}"/>
            </c:ext>
          </c:extLst>
        </c:ser>
        <c:ser>
          <c:idx val="38"/>
          <c:order val="38"/>
          <c:tx>
            <c:strRef>
              <c:f>'AMF Charts_Part A'!$AN$1</c:f>
              <c:strCache>
                <c:ptCount val="1"/>
                <c:pt idx="0">
                  <c:v>St Peter's Primary School</c:v>
                </c:pt>
              </c:strCache>
            </c:strRef>
          </c:tx>
          <c:spPr>
            <a:solidFill>
              <a:schemeClr val="accent3">
                <a:lumMod val="70000"/>
                <a:lumOff val="3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A'!$AN$2</c:f>
              <c:numCache>
                <c:formatCode>General</c:formatCode>
                <c:ptCount val="1"/>
                <c:pt idx="0">
                  <c:v>14</c:v>
                </c:pt>
              </c:numCache>
            </c:numRef>
          </c:val>
          <c:extLst>
            <c:ext xmlns:c16="http://schemas.microsoft.com/office/drawing/2014/chart" uri="{C3380CC4-5D6E-409C-BE32-E72D297353CC}">
              <c16:uniqueId val="{00000052-BCAD-4D74-BF65-35736B2E0601}"/>
            </c:ext>
          </c:extLst>
        </c:ser>
        <c:ser>
          <c:idx val="39"/>
          <c:order val="39"/>
          <c:tx>
            <c:strRef>
              <c:f>'AMF Charts_Part A'!$AO$1</c:f>
              <c:strCache>
                <c:ptCount val="1"/>
                <c:pt idx="0">
                  <c:v>St. Bernard's </c:v>
                </c:pt>
              </c:strCache>
            </c:strRef>
          </c:tx>
          <c:spPr>
            <a:solidFill>
              <a:schemeClr val="accent4">
                <a:lumMod val="70000"/>
                <a:lumOff val="3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A'!$AO$2</c:f>
              <c:numCache>
                <c:formatCode>General</c:formatCode>
                <c:ptCount val="1"/>
                <c:pt idx="0">
                  <c:v>21</c:v>
                </c:pt>
              </c:numCache>
            </c:numRef>
          </c:val>
          <c:extLst>
            <c:ext xmlns:c16="http://schemas.microsoft.com/office/drawing/2014/chart" uri="{C3380CC4-5D6E-409C-BE32-E72D297353CC}">
              <c16:uniqueId val="{00000053-BCAD-4D74-BF65-35736B2E0601}"/>
            </c:ext>
          </c:extLst>
        </c:ser>
        <c:ser>
          <c:idx val="40"/>
          <c:order val="40"/>
          <c:tx>
            <c:strRef>
              <c:f>'AMF Charts_Part A'!$AP$1</c:f>
              <c:strCache>
                <c:ptCount val="1"/>
                <c:pt idx="0">
                  <c:v>St. Patrick's </c:v>
                </c:pt>
              </c:strCache>
            </c:strRef>
          </c:tx>
          <c:spPr>
            <a:solidFill>
              <a:schemeClr val="accent5">
                <a:lumMod val="70000"/>
                <a:lumOff val="3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A'!$AP$2</c:f>
              <c:numCache>
                <c:formatCode>General</c:formatCode>
                <c:ptCount val="1"/>
                <c:pt idx="0">
                  <c:v>23</c:v>
                </c:pt>
              </c:numCache>
            </c:numRef>
          </c:val>
          <c:extLst>
            <c:ext xmlns:c16="http://schemas.microsoft.com/office/drawing/2014/chart" uri="{C3380CC4-5D6E-409C-BE32-E72D297353CC}">
              <c16:uniqueId val="{00000054-BCAD-4D74-BF65-35736B2E0601}"/>
            </c:ext>
          </c:extLst>
        </c:ser>
        <c:ser>
          <c:idx val="41"/>
          <c:order val="41"/>
          <c:tx>
            <c:strRef>
              <c:f>'AMF Charts_Part A'!$AQ$1</c:f>
              <c:strCache>
                <c:ptCount val="1"/>
                <c:pt idx="0">
                  <c:v>Swan Reach Primary School</c:v>
                </c:pt>
              </c:strCache>
            </c:strRef>
          </c:tx>
          <c:spPr>
            <a:solidFill>
              <a:schemeClr val="accent6">
                <a:lumMod val="70000"/>
                <a:lumOff val="3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A'!$AQ$2</c:f>
              <c:numCache>
                <c:formatCode>General</c:formatCode>
                <c:ptCount val="1"/>
                <c:pt idx="0">
                  <c:v>19</c:v>
                </c:pt>
              </c:numCache>
            </c:numRef>
          </c:val>
          <c:extLst>
            <c:ext xmlns:c16="http://schemas.microsoft.com/office/drawing/2014/chart" uri="{C3380CC4-5D6E-409C-BE32-E72D297353CC}">
              <c16:uniqueId val="{00000055-BCAD-4D74-BF65-35736B2E0601}"/>
            </c:ext>
          </c:extLst>
        </c:ser>
        <c:ser>
          <c:idx val="42"/>
          <c:order val="42"/>
          <c:tx>
            <c:strRef>
              <c:f>'AMF Charts_Part A'!$AR$1</c:f>
              <c:strCache>
                <c:ptCount val="1"/>
                <c:pt idx="0">
                  <c:v>The Knox School</c:v>
                </c:pt>
              </c:strCache>
            </c:strRef>
          </c:tx>
          <c:spPr>
            <a:solidFill>
              <a:schemeClr val="accent1">
                <a:lumMod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A'!$AR$2</c:f>
              <c:numCache>
                <c:formatCode>General</c:formatCode>
                <c:ptCount val="1"/>
                <c:pt idx="0">
                  <c:v>20</c:v>
                </c:pt>
              </c:numCache>
            </c:numRef>
          </c:val>
          <c:extLst>
            <c:ext xmlns:c16="http://schemas.microsoft.com/office/drawing/2014/chart" uri="{C3380CC4-5D6E-409C-BE32-E72D297353CC}">
              <c16:uniqueId val="{00000056-BCAD-4D74-BF65-35736B2E0601}"/>
            </c:ext>
          </c:extLst>
        </c:ser>
        <c:ser>
          <c:idx val="43"/>
          <c:order val="43"/>
          <c:tx>
            <c:strRef>
              <c:f>'AMF Charts_Part A'!$AS$1</c:f>
              <c:strCache>
                <c:ptCount val="1"/>
                <c:pt idx="0">
                  <c:v>Tyrrell College</c:v>
                </c:pt>
              </c:strCache>
            </c:strRef>
          </c:tx>
          <c:spPr>
            <a:solidFill>
              <a:schemeClr val="accent2">
                <a:lumMod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A'!$AS$2</c:f>
              <c:numCache>
                <c:formatCode>General</c:formatCode>
                <c:ptCount val="1"/>
                <c:pt idx="0">
                  <c:v>20</c:v>
                </c:pt>
              </c:numCache>
            </c:numRef>
          </c:val>
          <c:extLst>
            <c:ext xmlns:c16="http://schemas.microsoft.com/office/drawing/2014/chart" uri="{C3380CC4-5D6E-409C-BE32-E72D297353CC}">
              <c16:uniqueId val="{00000057-BCAD-4D74-BF65-35736B2E0601}"/>
            </c:ext>
          </c:extLst>
        </c:ser>
        <c:ser>
          <c:idx val="44"/>
          <c:order val="44"/>
          <c:tx>
            <c:strRef>
              <c:f>'AMF Charts_Part A'!$AT$1</c:f>
              <c:strCache>
                <c:ptCount val="1"/>
                <c:pt idx="0">
                  <c:v>Yarra Primary</c:v>
                </c:pt>
              </c:strCache>
            </c:strRef>
          </c:tx>
          <c:spPr>
            <a:solidFill>
              <a:schemeClr val="accent3">
                <a:lumMod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A'!$AT$2</c:f>
              <c:numCache>
                <c:formatCode>General</c:formatCode>
                <c:ptCount val="1"/>
                <c:pt idx="0">
                  <c:v>18</c:v>
                </c:pt>
              </c:numCache>
            </c:numRef>
          </c:val>
          <c:extLst>
            <c:ext xmlns:c16="http://schemas.microsoft.com/office/drawing/2014/chart" uri="{C3380CC4-5D6E-409C-BE32-E72D297353CC}">
              <c16:uniqueId val="{00000058-BCAD-4D74-BF65-35736B2E0601}"/>
            </c:ext>
          </c:extLst>
        </c:ser>
        <c:dLbls>
          <c:dLblPos val="outEnd"/>
          <c:showLegendKey val="0"/>
          <c:showVal val="1"/>
          <c:showCatName val="0"/>
          <c:showSerName val="0"/>
          <c:showPercent val="0"/>
          <c:showBubbleSize val="0"/>
        </c:dLbls>
        <c:gapWidth val="219"/>
        <c:overlap val="-27"/>
        <c:axId val="661254736"/>
        <c:axId val="661255064"/>
      </c:barChart>
      <c:catAx>
        <c:axId val="66125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255064"/>
        <c:crosses val="autoZero"/>
        <c:auto val="1"/>
        <c:lblAlgn val="ctr"/>
        <c:lblOffset val="100"/>
        <c:noMultiLvlLbl val="0"/>
      </c:catAx>
      <c:valAx>
        <c:axId val="66125506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254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AU" sz="1000" b="0" i="0" u="none" strike="noStrike" kern="1200" spc="0" baseline="0">
                <a:solidFill>
                  <a:schemeClr val="tx1"/>
                </a:solidFill>
                <a:latin typeface="+mn-lt"/>
                <a:ea typeface="+mn-ea"/>
                <a:cs typeface="+mn-cs"/>
              </a:defRPr>
            </a:pPr>
            <a:r>
              <a:rPr lang="en-AU" sz="1000" b="0" i="0" u="none" strike="noStrike" kern="1200" baseline="0">
                <a:solidFill>
                  <a:schemeClr val="tx1"/>
                </a:solidFill>
                <a:latin typeface="+mn-lt"/>
                <a:ea typeface="+mn-ea"/>
                <a:cs typeface="+mn-cs"/>
              </a:rPr>
              <a:t>Results by Domain by Region</a:t>
            </a:r>
          </a:p>
        </c:rich>
      </c:tx>
      <c:overlay val="0"/>
      <c:spPr>
        <a:noFill/>
        <a:ln>
          <a:noFill/>
        </a:ln>
        <a:effectLst/>
      </c:spPr>
      <c:txPr>
        <a:bodyPr rot="0" spcFirstLastPara="1" vertOverflow="ellipsis" vert="horz" wrap="square" anchor="ctr" anchorCtr="1"/>
        <a:lstStyle/>
        <a:p>
          <a:pPr>
            <a:defRPr lang="en-AU" sz="1000" b="0"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strRef>
              <c:f>'DET Charts_Part B'!$A$131</c:f>
              <c:strCache>
                <c:ptCount val="1"/>
                <c:pt idx="0">
                  <c:v>North-eastern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B'!$B$122:$F$122</c:f>
              <c:strCache>
                <c:ptCount val="5"/>
                <c:pt idx="0">
                  <c:v>DATA</c:v>
                </c:pt>
                <c:pt idx="1">
                  <c:v>GATEWAY BEHAVIOURS</c:v>
                </c:pt>
                <c:pt idx="2">
                  <c:v>REPORTING</c:v>
                </c:pt>
                <c:pt idx="3">
                  <c:v>RESPONSE</c:v>
                </c:pt>
                <c:pt idx="4">
                  <c:v>SCHOOL CLIMATE</c:v>
                </c:pt>
              </c:strCache>
            </c:strRef>
          </c:cat>
          <c:val>
            <c:numRef>
              <c:f>'DET Charts_Part B'!$B$131:$F$131</c:f>
              <c:numCache>
                <c:formatCode>0</c:formatCode>
                <c:ptCount val="5"/>
                <c:pt idx="0">
                  <c:v>55.265151515151508</c:v>
                </c:pt>
                <c:pt idx="1">
                  <c:v>56.363636363636367</c:v>
                </c:pt>
                <c:pt idx="2">
                  <c:v>59.480519480519476</c:v>
                </c:pt>
                <c:pt idx="3">
                  <c:v>67.272727272727266</c:v>
                </c:pt>
                <c:pt idx="4">
                  <c:v>71.818181818181813</c:v>
                </c:pt>
              </c:numCache>
            </c:numRef>
          </c:val>
          <c:extLst>
            <c:ext xmlns:c16="http://schemas.microsoft.com/office/drawing/2014/chart" uri="{C3380CC4-5D6E-409C-BE32-E72D297353CC}">
              <c16:uniqueId val="{00000000-01EF-4B83-8B3B-81BD65EEDE35}"/>
            </c:ext>
          </c:extLst>
        </c:ser>
        <c:ser>
          <c:idx val="1"/>
          <c:order val="1"/>
          <c:tx>
            <c:strRef>
              <c:f>'DET Charts_Part B'!$A$132</c:f>
              <c:strCache>
                <c:ptCount val="1"/>
                <c:pt idx="0">
                  <c:v>North-western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B'!$B$122:$F$122</c:f>
              <c:strCache>
                <c:ptCount val="5"/>
                <c:pt idx="0">
                  <c:v>DATA</c:v>
                </c:pt>
                <c:pt idx="1">
                  <c:v>GATEWAY BEHAVIOURS</c:v>
                </c:pt>
                <c:pt idx="2">
                  <c:v>REPORTING</c:v>
                </c:pt>
                <c:pt idx="3">
                  <c:v>RESPONSE</c:v>
                </c:pt>
                <c:pt idx="4">
                  <c:v>SCHOOL CLIMATE</c:v>
                </c:pt>
              </c:strCache>
            </c:strRef>
          </c:cat>
          <c:val>
            <c:numRef>
              <c:f>'DET Charts_Part B'!$B$132:$F$132</c:f>
              <c:numCache>
                <c:formatCode>0</c:formatCode>
                <c:ptCount val="5"/>
                <c:pt idx="0">
                  <c:v>52.533068783068785</c:v>
                </c:pt>
                <c:pt idx="1">
                  <c:v>51.111111111111114</c:v>
                </c:pt>
                <c:pt idx="2">
                  <c:v>56.190476190476176</c:v>
                </c:pt>
                <c:pt idx="3">
                  <c:v>59.36507936507936</c:v>
                </c:pt>
                <c:pt idx="4">
                  <c:v>66.666666666666671</c:v>
                </c:pt>
              </c:numCache>
            </c:numRef>
          </c:val>
          <c:extLst>
            <c:ext xmlns:c16="http://schemas.microsoft.com/office/drawing/2014/chart" uri="{C3380CC4-5D6E-409C-BE32-E72D297353CC}">
              <c16:uniqueId val="{00000003-01EF-4B83-8B3B-81BD65EEDE35}"/>
            </c:ext>
          </c:extLst>
        </c:ser>
        <c:ser>
          <c:idx val="2"/>
          <c:order val="2"/>
          <c:tx>
            <c:strRef>
              <c:f>'DET Charts_Part B'!$A$133</c:f>
              <c:strCache>
                <c:ptCount val="1"/>
                <c:pt idx="0">
                  <c:v>South-eastern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B'!$B$122:$F$122</c:f>
              <c:strCache>
                <c:ptCount val="5"/>
                <c:pt idx="0">
                  <c:v>DATA</c:v>
                </c:pt>
                <c:pt idx="1">
                  <c:v>GATEWAY BEHAVIOURS</c:v>
                </c:pt>
                <c:pt idx="2">
                  <c:v>REPORTING</c:v>
                </c:pt>
                <c:pt idx="3">
                  <c:v>RESPONSE</c:v>
                </c:pt>
                <c:pt idx="4">
                  <c:v>SCHOOL CLIMATE</c:v>
                </c:pt>
              </c:strCache>
            </c:strRef>
          </c:cat>
          <c:val>
            <c:numRef>
              <c:f>'DET Charts_Part B'!$B$133:$F$133</c:f>
              <c:numCache>
                <c:formatCode>0</c:formatCode>
                <c:ptCount val="5"/>
                <c:pt idx="0">
                  <c:v>55.833333333333329</c:v>
                </c:pt>
                <c:pt idx="1">
                  <c:v>55</c:v>
                </c:pt>
                <c:pt idx="2">
                  <c:v>56.071428571428562</c:v>
                </c:pt>
                <c:pt idx="3">
                  <c:v>65.357142857142847</c:v>
                </c:pt>
                <c:pt idx="4">
                  <c:v>67.916666666666657</c:v>
                </c:pt>
              </c:numCache>
            </c:numRef>
          </c:val>
          <c:extLst>
            <c:ext xmlns:c16="http://schemas.microsoft.com/office/drawing/2014/chart" uri="{C3380CC4-5D6E-409C-BE32-E72D297353CC}">
              <c16:uniqueId val="{00000004-01EF-4B83-8B3B-81BD65EEDE35}"/>
            </c:ext>
          </c:extLst>
        </c:ser>
        <c:ser>
          <c:idx val="3"/>
          <c:order val="3"/>
          <c:tx>
            <c:strRef>
              <c:f>'DET Charts_Part B'!$A$134</c:f>
              <c:strCache>
                <c:ptCount val="1"/>
                <c:pt idx="0">
                  <c:v>South-western</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B'!$B$122:$F$122</c:f>
              <c:strCache>
                <c:ptCount val="5"/>
                <c:pt idx="0">
                  <c:v>DATA</c:v>
                </c:pt>
                <c:pt idx="1">
                  <c:v>GATEWAY BEHAVIOURS</c:v>
                </c:pt>
                <c:pt idx="2">
                  <c:v>REPORTING</c:v>
                </c:pt>
                <c:pt idx="3">
                  <c:v>RESPONSE</c:v>
                </c:pt>
                <c:pt idx="4">
                  <c:v>SCHOOL CLIMATE</c:v>
                </c:pt>
              </c:strCache>
            </c:strRef>
          </c:cat>
          <c:val>
            <c:numRef>
              <c:f>'DET Charts_Part B'!$B$134:$F$134</c:f>
              <c:numCache>
                <c:formatCode>0</c:formatCode>
                <c:ptCount val="5"/>
                <c:pt idx="0">
                  <c:v>56.688988095238095</c:v>
                </c:pt>
                <c:pt idx="1">
                  <c:v>58.75</c:v>
                </c:pt>
                <c:pt idx="2">
                  <c:v>58.571428571428562</c:v>
                </c:pt>
                <c:pt idx="3">
                  <c:v>61.785714285714292</c:v>
                </c:pt>
                <c:pt idx="4">
                  <c:v>69.583333333333329</c:v>
                </c:pt>
              </c:numCache>
            </c:numRef>
          </c:val>
          <c:extLst>
            <c:ext xmlns:c16="http://schemas.microsoft.com/office/drawing/2014/chart" uri="{C3380CC4-5D6E-409C-BE32-E72D297353CC}">
              <c16:uniqueId val="{00000005-01EF-4B83-8B3B-81BD65EEDE35}"/>
            </c:ext>
          </c:extLst>
        </c:ser>
        <c:dLbls>
          <c:dLblPos val="outEnd"/>
          <c:showLegendKey val="0"/>
          <c:showVal val="1"/>
          <c:showCatName val="0"/>
          <c:showSerName val="0"/>
          <c:showPercent val="0"/>
          <c:showBubbleSize val="0"/>
        </c:dLbls>
        <c:gapWidth val="182"/>
        <c:axId val="240889288"/>
        <c:axId val="240889616"/>
      </c:barChart>
      <c:catAx>
        <c:axId val="240889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616"/>
        <c:crosses val="autoZero"/>
        <c:auto val="1"/>
        <c:lblAlgn val="ctr"/>
        <c:lblOffset val="100"/>
        <c:noMultiLvlLbl val="0"/>
      </c:catAx>
      <c:valAx>
        <c:axId val="2408896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AU" sz="1000" b="0" i="0" u="none" strike="noStrike" kern="1200" spc="0" baseline="0">
                <a:solidFill>
                  <a:schemeClr val="tx1"/>
                </a:solidFill>
                <a:latin typeface="+mn-lt"/>
                <a:ea typeface="+mn-ea"/>
                <a:cs typeface="+mn-cs"/>
              </a:defRPr>
            </a:pPr>
            <a:r>
              <a:rPr lang="en-AU" sz="1000" b="0" i="0" u="none" strike="noStrike" kern="1200" baseline="0">
                <a:solidFill>
                  <a:schemeClr val="tx1"/>
                </a:solidFill>
                <a:latin typeface="+mn-lt"/>
                <a:ea typeface="+mn-ea"/>
                <a:cs typeface="+mn-cs"/>
              </a:rPr>
              <a:t>Results by Domain by Stage</a:t>
            </a:r>
          </a:p>
        </c:rich>
      </c:tx>
      <c:overlay val="0"/>
      <c:spPr>
        <a:noFill/>
        <a:ln>
          <a:noFill/>
        </a:ln>
        <a:effectLst/>
      </c:spPr>
      <c:txPr>
        <a:bodyPr rot="0" spcFirstLastPara="1" vertOverflow="ellipsis" vert="horz" wrap="square" anchor="ctr" anchorCtr="1"/>
        <a:lstStyle/>
        <a:p>
          <a:pPr>
            <a:defRPr lang="en-AU" sz="1000" b="0"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strRef>
              <c:f>'DET Charts_Part B'!$A$136</c:f>
              <c:strCache>
                <c:ptCount val="1"/>
                <c:pt idx="0">
                  <c:v>Registered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B'!$B$122:$F$122</c:f>
              <c:strCache>
                <c:ptCount val="5"/>
                <c:pt idx="0">
                  <c:v>DATA</c:v>
                </c:pt>
                <c:pt idx="1">
                  <c:v>GATEWAY BEHAVIOURS</c:v>
                </c:pt>
                <c:pt idx="2">
                  <c:v>REPORTING</c:v>
                </c:pt>
                <c:pt idx="3">
                  <c:v>RESPONSE</c:v>
                </c:pt>
                <c:pt idx="4">
                  <c:v>SCHOOL CLIMATE</c:v>
                </c:pt>
              </c:strCache>
            </c:strRef>
          </c:cat>
          <c:val>
            <c:numRef>
              <c:f>'DET Charts_Part B'!$B$136:$F$136</c:f>
              <c:numCache>
                <c:formatCode>0</c:formatCode>
                <c:ptCount val="5"/>
                <c:pt idx="0">
                  <c:v>51.758658008657996</c:v>
                </c:pt>
                <c:pt idx="1">
                  <c:v>52.272727272727273</c:v>
                </c:pt>
                <c:pt idx="2">
                  <c:v>55.06493506493505</c:v>
                </c:pt>
                <c:pt idx="3">
                  <c:v>63.896103896103888</c:v>
                </c:pt>
                <c:pt idx="4">
                  <c:v>66.969696969696969</c:v>
                </c:pt>
              </c:numCache>
            </c:numRef>
          </c:val>
          <c:extLst>
            <c:ext xmlns:c16="http://schemas.microsoft.com/office/drawing/2014/chart" uri="{C3380CC4-5D6E-409C-BE32-E72D297353CC}">
              <c16:uniqueId val="{00000000-4955-4F7A-8C10-640A031C9399}"/>
            </c:ext>
          </c:extLst>
        </c:ser>
        <c:ser>
          <c:idx val="1"/>
          <c:order val="1"/>
          <c:tx>
            <c:strRef>
              <c:f>'DET Charts_Part B'!$A$137</c:f>
              <c:strCache>
                <c:ptCount val="1"/>
                <c:pt idx="0">
                  <c:v>Unregistered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B'!$B$122:$F$122</c:f>
              <c:strCache>
                <c:ptCount val="5"/>
                <c:pt idx="0">
                  <c:v>DATA</c:v>
                </c:pt>
                <c:pt idx="1">
                  <c:v>GATEWAY BEHAVIOURS</c:v>
                </c:pt>
                <c:pt idx="2">
                  <c:v>REPORTING</c:v>
                </c:pt>
                <c:pt idx="3">
                  <c:v>RESPONSE</c:v>
                </c:pt>
                <c:pt idx="4">
                  <c:v>SCHOOL CLIMATE</c:v>
                </c:pt>
              </c:strCache>
            </c:strRef>
          </c:cat>
          <c:val>
            <c:numRef>
              <c:f>'DET Charts_Part B'!$B$137:$F$137</c:f>
              <c:numCache>
                <c:formatCode>0</c:formatCode>
                <c:ptCount val="5"/>
                <c:pt idx="0">
                  <c:v>60.157312925170061</c:v>
                </c:pt>
                <c:pt idx="1">
                  <c:v>60</c:v>
                </c:pt>
                <c:pt idx="2">
                  <c:v>61.836734693877553</c:v>
                </c:pt>
                <c:pt idx="3">
                  <c:v>63.265306122448976</c:v>
                </c:pt>
                <c:pt idx="4">
                  <c:v>72.619047619047606</c:v>
                </c:pt>
              </c:numCache>
            </c:numRef>
          </c:val>
          <c:extLst>
            <c:ext xmlns:c16="http://schemas.microsoft.com/office/drawing/2014/chart" uri="{C3380CC4-5D6E-409C-BE32-E72D297353CC}">
              <c16:uniqueId val="{00000004-4955-4F7A-8C10-640A031C9399}"/>
            </c:ext>
          </c:extLst>
        </c:ser>
        <c:dLbls>
          <c:dLblPos val="outEnd"/>
          <c:showLegendKey val="0"/>
          <c:showVal val="1"/>
          <c:showCatName val="0"/>
          <c:showSerName val="0"/>
          <c:showPercent val="0"/>
          <c:showBubbleSize val="0"/>
        </c:dLbls>
        <c:gapWidth val="182"/>
        <c:axId val="240889288"/>
        <c:axId val="240889616"/>
      </c:barChart>
      <c:catAx>
        <c:axId val="240889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616"/>
        <c:crosses val="autoZero"/>
        <c:auto val="1"/>
        <c:lblAlgn val="ctr"/>
        <c:lblOffset val="100"/>
        <c:noMultiLvlLbl val="0"/>
      </c:catAx>
      <c:valAx>
        <c:axId val="2408896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'DET Charts_Part B'!$A$168</c:f>
              <c:strCache>
                <c:ptCount val="1"/>
                <c:pt idx="0">
                  <c:v>High</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B'!$C$167:$G$167</c:f>
              <c:strCache>
                <c:ptCount val="5"/>
                <c:pt idx="0">
                  <c:v>SCHOOL CLIMATE</c:v>
                </c:pt>
                <c:pt idx="1">
                  <c:v>RESPONSE</c:v>
                </c:pt>
                <c:pt idx="2">
                  <c:v>REPORTING</c:v>
                </c:pt>
                <c:pt idx="3">
                  <c:v>GATEWAY BEHAVIOURS</c:v>
                </c:pt>
                <c:pt idx="4">
                  <c:v>DATA</c:v>
                </c:pt>
              </c:strCache>
            </c:strRef>
          </c:cat>
          <c:val>
            <c:numRef>
              <c:f>'DET Charts_Part B'!$C$168:$G$168</c:f>
              <c:numCache>
                <c:formatCode>0</c:formatCode>
                <c:ptCount val="5"/>
                <c:pt idx="0">
                  <c:v>68.550724637681157</c:v>
                </c:pt>
                <c:pt idx="1">
                  <c:v>64.844720496894411</c:v>
                </c:pt>
                <c:pt idx="2">
                  <c:v>55.527950310558992</c:v>
                </c:pt>
                <c:pt idx="3">
                  <c:v>53.695652173913047</c:v>
                </c:pt>
                <c:pt idx="4">
                  <c:v>55.458074534161476</c:v>
                </c:pt>
              </c:numCache>
            </c:numRef>
          </c:val>
          <c:extLst>
            <c:ext xmlns:c16="http://schemas.microsoft.com/office/drawing/2014/chart" uri="{C3380CC4-5D6E-409C-BE32-E72D297353CC}">
              <c16:uniqueId val="{00000000-4C73-43F3-A425-6F42F86CEF24}"/>
            </c:ext>
          </c:extLst>
        </c:ser>
        <c:ser>
          <c:idx val="1"/>
          <c:order val="1"/>
          <c:tx>
            <c:strRef>
              <c:f>'DET Charts_Part B'!$A$169</c:f>
              <c:strCache>
                <c:ptCount val="1"/>
                <c:pt idx="0">
                  <c:v>Medium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B'!$C$167:$G$167</c:f>
              <c:strCache>
                <c:ptCount val="5"/>
                <c:pt idx="0">
                  <c:v>SCHOOL CLIMATE</c:v>
                </c:pt>
                <c:pt idx="1">
                  <c:v>RESPONSE</c:v>
                </c:pt>
                <c:pt idx="2">
                  <c:v>REPORTING</c:v>
                </c:pt>
                <c:pt idx="3">
                  <c:v>GATEWAY BEHAVIOURS</c:v>
                </c:pt>
                <c:pt idx="4">
                  <c:v>DATA</c:v>
                </c:pt>
              </c:strCache>
            </c:strRef>
          </c:cat>
          <c:val>
            <c:numRef>
              <c:f>'DET Charts_Part B'!$C$169:$G$169</c:f>
              <c:numCache>
                <c:formatCode>0</c:formatCode>
                <c:ptCount val="5"/>
                <c:pt idx="0">
                  <c:v>67.499999999999986</c:v>
                </c:pt>
                <c:pt idx="1">
                  <c:v>61.428571428571416</c:v>
                </c:pt>
                <c:pt idx="2">
                  <c:v>60.357142857142847</c:v>
                </c:pt>
                <c:pt idx="3">
                  <c:v>60</c:v>
                </c:pt>
                <c:pt idx="4">
                  <c:v>53.080357142857139</c:v>
                </c:pt>
              </c:numCache>
            </c:numRef>
          </c:val>
          <c:extLst>
            <c:ext xmlns:c16="http://schemas.microsoft.com/office/drawing/2014/chart" uri="{C3380CC4-5D6E-409C-BE32-E72D297353CC}">
              <c16:uniqueId val="{00000002-4C73-43F3-A425-6F42F86CEF24}"/>
            </c:ext>
          </c:extLst>
        </c:ser>
        <c:ser>
          <c:idx val="2"/>
          <c:order val="2"/>
          <c:tx>
            <c:strRef>
              <c:f>'DET Charts_Part B'!$A$170</c:f>
              <c:strCache>
                <c:ptCount val="1"/>
                <c:pt idx="0">
                  <c:v>Low</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B'!$C$167:$G$167</c:f>
              <c:strCache>
                <c:ptCount val="5"/>
                <c:pt idx="0">
                  <c:v>SCHOOL CLIMATE</c:v>
                </c:pt>
                <c:pt idx="1">
                  <c:v>RESPONSE</c:v>
                </c:pt>
                <c:pt idx="2">
                  <c:v>REPORTING</c:v>
                </c:pt>
                <c:pt idx="3">
                  <c:v>GATEWAY BEHAVIOURS</c:v>
                </c:pt>
                <c:pt idx="4">
                  <c:v>DATA</c:v>
                </c:pt>
              </c:strCache>
            </c:strRef>
          </c:cat>
          <c:val>
            <c:numRef>
              <c:f>'DET Charts_Part B'!$C$170:$G$170</c:f>
              <c:numCache>
                <c:formatCode>0</c:formatCode>
                <c:ptCount val="5"/>
                <c:pt idx="0">
                  <c:v>74.666666666666657</c:v>
                </c:pt>
                <c:pt idx="1">
                  <c:v>61.714285714285708</c:v>
                </c:pt>
                <c:pt idx="2">
                  <c:v>63.428571428571423</c:v>
                </c:pt>
                <c:pt idx="3">
                  <c:v>55</c:v>
                </c:pt>
                <c:pt idx="4">
                  <c:v>56.142857142857132</c:v>
                </c:pt>
              </c:numCache>
            </c:numRef>
          </c:val>
          <c:extLst>
            <c:ext xmlns:c16="http://schemas.microsoft.com/office/drawing/2014/chart" uri="{C3380CC4-5D6E-409C-BE32-E72D297353CC}">
              <c16:uniqueId val="{00000003-4C73-43F3-A425-6F42F86CEF24}"/>
            </c:ext>
          </c:extLst>
        </c:ser>
        <c:dLbls>
          <c:dLblPos val="outEnd"/>
          <c:showLegendKey val="0"/>
          <c:showVal val="1"/>
          <c:showCatName val="0"/>
          <c:showSerName val="0"/>
          <c:showPercent val="0"/>
          <c:showBubbleSize val="0"/>
        </c:dLbls>
        <c:gapWidth val="105"/>
        <c:axId val="240889288"/>
        <c:axId val="240889616"/>
      </c:barChart>
      <c:catAx>
        <c:axId val="240889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616"/>
        <c:crosses val="autoZero"/>
        <c:auto val="1"/>
        <c:lblAlgn val="ctr"/>
        <c:lblOffset val="100"/>
        <c:noMultiLvlLbl val="0"/>
      </c:catAx>
      <c:valAx>
        <c:axId val="240889616"/>
        <c:scaling>
          <c:orientation val="minMax"/>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AU" sz="1000" b="0" i="0" u="none" strike="noStrike" kern="1200" spc="0" baseline="0">
                <a:solidFill>
                  <a:schemeClr val="tx1"/>
                </a:solidFill>
                <a:latin typeface="+mn-lt"/>
                <a:ea typeface="+mn-ea"/>
                <a:cs typeface="+mn-cs"/>
              </a:defRPr>
            </a:pPr>
            <a:r>
              <a:rPr lang="en-AU" sz="1000" b="0" i="0" u="none" strike="noStrike" kern="1200" baseline="0">
                <a:solidFill>
                  <a:schemeClr val="tx1"/>
                </a:solidFill>
                <a:latin typeface="+mn-lt"/>
                <a:ea typeface="+mn-ea"/>
                <a:cs typeface="+mn-cs"/>
              </a:rPr>
              <a:t>Results by Domain by ADII</a:t>
            </a:r>
          </a:p>
        </c:rich>
      </c:tx>
      <c:overlay val="0"/>
      <c:spPr>
        <a:noFill/>
        <a:ln>
          <a:noFill/>
        </a:ln>
        <a:effectLst/>
      </c:spPr>
      <c:txPr>
        <a:bodyPr rot="0" spcFirstLastPara="1" vertOverflow="ellipsis" vert="horz" wrap="square" anchor="ctr" anchorCtr="1"/>
        <a:lstStyle/>
        <a:p>
          <a:pPr>
            <a:defRPr lang="en-AU" sz="1000" b="0"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strRef>
              <c:f>'DET Charts_Part B'!$A$143</c:f>
              <c:strCache>
                <c:ptCount val="1"/>
                <c:pt idx="0">
                  <c:v>Below avg ADII</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B'!$B$122:$F$122</c:f>
              <c:strCache>
                <c:ptCount val="5"/>
                <c:pt idx="0">
                  <c:v>DATA</c:v>
                </c:pt>
                <c:pt idx="1">
                  <c:v>GATEWAY BEHAVIOURS</c:v>
                </c:pt>
                <c:pt idx="2">
                  <c:v>REPORTING</c:v>
                </c:pt>
                <c:pt idx="3">
                  <c:v>RESPONSE</c:v>
                </c:pt>
                <c:pt idx="4">
                  <c:v>SCHOOL CLIMATE</c:v>
                </c:pt>
              </c:strCache>
            </c:strRef>
          </c:cat>
          <c:val>
            <c:numRef>
              <c:f>'DET Charts_Part B'!$B$143:$F$143</c:f>
              <c:numCache>
                <c:formatCode>0</c:formatCode>
                <c:ptCount val="5"/>
                <c:pt idx="0">
                  <c:v>53.442460317460309</c:v>
                </c:pt>
                <c:pt idx="1">
                  <c:v>56.666666666666664</c:v>
                </c:pt>
                <c:pt idx="2">
                  <c:v>60.476190476190474</c:v>
                </c:pt>
                <c:pt idx="3">
                  <c:v>63.333333333333321</c:v>
                </c:pt>
                <c:pt idx="4">
                  <c:v>70.277777777777771</c:v>
                </c:pt>
              </c:numCache>
            </c:numRef>
          </c:val>
          <c:extLst>
            <c:ext xmlns:c16="http://schemas.microsoft.com/office/drawing/2014/chart" uri="{C3380CC4-5D6E-409C-BE32-E72D297353CC}">
              <c16:uniqueId val="{00000000-D0C4-4084-AF5F-7E4D90043FA6}"/>
            </c:ext>
          </c:extLst>
        </c:ser>
        <c:ser>
          <c:idx val="1"/>
          <c:order val="1"/>
          <c:tx>
            <c:strRef>
              <c:f>'DET Charts_Part B'!$A$144</c:f>
              <c:strCache>
                <c:ptCount val="1"/>
                <c:pt idx="0">
                  <c:v>Above avg ADII</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B'!$B$122:$F$122</c:f>
              <c:strCache>
                <c:ptCount val="5"/>
                <c:pt idx="0">
                  <c:v>DATA</c:v>
                </c:pt>
                <c:pt idx="1">
                  <c:v>GATEWAY BEHAVIOURS</c:v>
                </c:pt>
                <c:pt idx="2">
                  <c:v>REPORTING</c:v>
                </c:pt>
                <c:pt idx="3">
                  <c:v>RESPONSE</c:v>
                </c:pt>
                <c:pt idx="4">
                  <c:v>SCHOOL CLIMATE</c:v>
                </c:pt>
              </c:strCache>
            </c:strRef>
          </c:cat>
          <c:val>
            <c:numRef>
              <c:f>'DET Charts_Part B'!$B$144:$F$144</c:f>
              <c:numCache>
                <c:formatCode>0</c:formatCode>
                <c:ptCount val="5"/>
                <c:pt idx="0">
                  <c:v>55.815972222222207</c:v>
                </c:pt>
                <c:pt idx="1">
                  <c:v>54.583333333333336</c:v>
                </c:pt>
                <c:pt idx="2">
                  <c:v>56.309523809523803</c:v>
                </c:pt>
                <c:pt idx="3">
                  <c:v>63.809523809523803</c:v>
                </c:pt>
                <c:pt idx="4">
                  <c:v>68.6111111111111</c:v>
                </c:pt>
              </c:numCache>
            </c:numRef>
          </c:val>
          <c:extLst>
            <c:ext xmlns:c16="http://schemas.microsoft.com/office/drawing/2014/chart" uri="{C3380CC4-5D6E-409C-BE32-E72D297353CC}">
              <c16:uniqueId val="{00000003-D0C4-4084-AF5F-7E4D90043FA6}"/>
            </c:ext>
          </c:extLst>
        </c:ser>
        <c:dLbls>
          <c:dLblPos val="outEnd"/>
          <c:showLegendKey val="0"/>
          <c:showVal val="1"/>
          <c:showCatName val="0"/>
          <c:showSerName val="0"/>
          <c:showPercent val="0"/>
          <c:showBubbleSize val="0"/>
        </c:dLbls>
        <c:gapWidth val="182"/>
        <c:axId val="240889288"/>
        <c:axId val="240889616"/>
      </c:barChart>
      <c:catAx>
        <c:axId val="240889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616"/>
        <c:crosses val="autoZero"/>
        <c:auto val="1"/>
        <c:lblAlgn val="ctr"/>
        <c:lblOffset val="100"/>
        <c:noMultiLvlLbl val="0"/>
      </c:catAx>
      <c:valAx>
        <c:axId val="2408896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'DET Charts_Part B'!$A$146</c:f>
              <c:strCache>
                <c:ptCount val="1"/>
                <c:pt idx="0">
                  <c:v>All schools</c:v>
                </c:pt>
              </c:strCache>
            </c:strRef>
          </c:tx>
          <c:spPr>
            <a:solidFill>
              <a:schemeClr val="tx1">
                <a:lumMod val="85000"/>
                <a:lumOff val="1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B'!$B$122:$F$122</c:f>
              <c:strCache>
                <c:ptCount val="5"/>
                <c:pt idx="0">
                  <c:v>DATA</c:v>
                </c:pt>
                <c:pt idx="1">
                  <c:v>GATEWAY BEHAVIOURS</c:v>
                </c:pt>
                <c:pt idx="2">
                  <c:v>REPORTING</c:v>
                </c:pt>
                <c:pt idx="3">
                  <c:v>RESPONSE</c:v>
                </c:pt>
                <c:pt idx="4">
                  <c:v>SCHOOL CLIMATE</c:v>
                </c:pt>
              </c:strCache>
            </c:strRef>
          </c:cat>
          <c:val>
            <c:numRef>
              <c:f>'DET Charts_Part B'!$B$146:$F$146</c:f>
              <c:numCache>
                <c:formatCode>0</c:formatCode>
                <c:ptCount val="5"/>
                <c:pt idx="0">
                  <c:v>55.024801587301582</c:v>
                </c:pt>
                <c:pt idx="1">
                  <c:v>55.277777777777779</c:v>
                </c:pt>
                <c:pt idx="2">
                  <c:v>57.698412698412689</c:v>
                </c:pt>
                <c:pt idx="3">
                  <c:v>63.650793650793631</c:v>
                </c:pt>
                <c:pt idx="4">
                  <c:v>69.166666666666686</c:v>
                </c:pt>
              </c:numCache>
            </c:numRef>
          </c:val>
          <c:extLst>
            <c:ext xmlns:c16="http://schemas.microsoft.com/office/drawing/2014/chart" uri="{C3380CC4-5D6E-409C-BE32-E72D297353CC}">
              <c16:uniqueId val="{00000000-8A5E-4561-885B-93FAF535E24C}"/>
            </c:ext>
          </c:extLst>
        </c:ser>
        <c:dLbls>
          <c:dLblPos val="inEnd"/>
          <c:showLegendKey val="0"/>
          <c:showVal val="1"/>
          <c:showCatName val="0"/>
          <c:showSerName val="0"/>
          <c:showPercent val="0"/>
          <c:showBubbleSize val="0"/>
        </c:dLbls>
        <c:gapWidth val="219"/>
        <c:overlap val="-27"/>
        <c:axId val="240889288"/>
        <c:axId val="240889616"/>
      </c:barChart>
      <c:catAx>
        <c:axId val="240889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616"/>
        <c:crosses val="autoZero"/>
        <c:auto val="1"/>
        <c:lblAlgn val="ctr"/>
        <c:lblOffset val="100"/>
        <c:noMultiLvlLbl val="0"/>
      </c:catAx>
      <c:valAx>
        <c:axId val="240889616"/>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Score 0-80</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28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AU" sz="1000" b="0" i="0" u="none" strike="noStrike" kern="1200" spc="0" baseline="0">
                <a:solidFill>
                  <a:schemeClr val="tx1"/>
                </a:solidFill>
                <a:latin typeface="+mn-lt"/>
                <a:ea typeface="+mn-ea"/>
                <a:cs typeface="+mn-cs"/>
              </a:defRPr>
            </a:pPr>
            <a:r>
              <a:rPr lang="en-AU" sz="1000" b="0" i="0" u="none" strike="noStrike" kern="1200" baseline="0">
                <a:solidFill>
                  <a:schemeClr val="tx1"/>
                </a:solidFill>
                <a:latin typeface="+mn-lt"/>
                <a:ea typeface="+mn-ea"/>
                <a:cs typeface="+mn-cs"/>
              </a:rPr>
              <a:t>Results by Domain by Metro / Non-metro</a:t>
            </a:r>
          </a:p>
        </c:rich>
      </c:tx>
      <c:overlay val="0"/>
      <c:spPr>
        <a:noFill/>
        <a:ln>
          <a:noFill/>
        </a:ln>
        <a:effectLst/>
      </c:spPr>
      <c:txPr>
        <a:bodyPr rot="0" spcFirstLastPara="1" vertOverflow="ellipsis" vert="horz" wrap="square" anchor="ctr" anchorCtr="1"/>
        <a:lstStyle/>
        <a:p>
          <a:pPr>
            <a:defRPr lang="en-AU" sz="1000" b="0"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strRef>
              <c:f>'DET Charts_Part B'!$A$148</c:f>
              <c:strCache>
                <c:ptCount val="1"/>
                <c:pt idx="0">
                  <c:v>Metro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B'!$B$122:$F$122</c:f>
              <c:strCache>
                <c:ptCount val="5"/>
                <c:pt idx="0">
                  <c:v>DATA</c:v>
                </c:pt>
                <c:pt idx="1">
                  <c:v>GATEWAY BEHAVIOURS</c:v>
                </c:pt>
                <c:pt idx="2">
                  <c:v>REPORTING</c:v>
                </c:pt>
                <c:pt idx="3">
                  <c:v>RESPONSE</c:v>
                </c:pt>
                <c:pt idx="4">
                  <c:v>SCHOOL CLIMATE</c:v>
                </c:pt>
              </c:strCache>
            </c:strRef>
          </c:cat>
          <c:val>
            <c:numRef>
              <c:f>'DET Charts_Part B'!$B$148:$F$148</c:f>
              <c:numCache>
                <c:formatCode>0</c:formatCode>
                <c:ptCount val="5"/>
                <c:pt idx="0">
                  <c:v>55.623433583959887</c:v>
                </c:pt>
                <c:pt idx="1">
                  <c:v>53.684210526315788</c:v>
                </c:pt>
                <c:pt idx="2">
                  <c:v>55.338345864661648</c:v>
                </c:pt>
                <c:pt idx="3">
                  <c:v>63.007518796992464</c:v>
                </c:pt>
                <c:pt idx="4">
                  <c:v>67.719298245614027</c:v>
                </c:pt>
              </c:numCache>
            </c:numRef>
          </c:val>
          <c:extLst>
            <c:ext xmlns:c16="http://schemas.microsoft.com/office/drawing/2014/chart" uri="{C3380CC4-5D6E-409C-BE32-E72D297353CC}">
              <c16:uniqueId val="{00000000-95FA-4C10-A285-6859BE0AE086}"/>
            </c:ext>
          </c:extLst>
        </c:ser>
        <c:ser>
          <c:idx val="1"/>
          <c:order val="1"/>
          <c:tx>
            <c:strRef>
              <c:f>'DET Charts_Part B'!$A$149</c:f>
              <c:strCache>
                <c:ptCount val="1"/>
                <c:pt idx="0">
                  <c:v>Non-metro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B'!$B$122:$F$122</c:f>
              <c:strCache>
                <c:ptCount val="5"/>
                <c:pt idx="0">
                  <c:v>DATA</c:v>
                </c:pt>
                <c:pt idx="1">
                  <c:v>GATEWAY BEHAVIOURS</c:v>
                </c:pt>
                <c:pt idx="2">
                  <c:v>REPORTING</c:v>
                </c:pt>
                <c:pt idx="3">
                  <c:v>RESPONSE</c:v>
                </c:pt>
                <c:pt idx="4">
                  <c:v>SCHOOL CLIMATE</c:v>
                </c:pt>
              </c:strCache>
            </c:strRef>
          </c:cat>
          <c:val>
            <c:numRef>
              <c:f>'DET Charts_Part B'!$B$149:$F$149</c:f>
              <c:numCache>
                <c:formatCode>0</c:formatCode>
                <c:ptCount val="5"/>
                <c:pt idx="0">
                  <c:v>54.355742296918763</c:v>
                </c:pt>
                <c:pt idx="1">
                  <c:v>57.058823529411768</c:v>
                </c:pt>
                <c:pt idx="2">
                  <c:v>60.336134453781519</c:v>
                </c:pt>
                <c:pt idx="3">
                  <c:v>64.369747899159663</c:v>
                </c:pt>
                <c:pt idx="4">
                  <c:v>70.784313725490193</c:v>
                </c:pt>
              </c:numCache>
            </c:numRef>
          </c:val>
          <c:extLst>
            <c:ext xmlns:c16="http://schemas.microsoft.com/office/drawing/2014/chart" uri="{C3380CC4-5D6E-409C-BE32-E72D297353CC}">
              <c16:uniqueId val="{00000002-95FA-4C10-A285-6859BE0AE086}"/>
            </c:ext>
          </c:extLst>
        </c:ser>
        <c:dLbls>
          <c:dLblPos val="outEnd"/>
          <c:showLegendKey val="0"/>
          <c:showVal val="1"/>
          <c:showCatName val="0"/>
          <c:showSerName val="0"/>
          <c:showPercent val="0"/>
          <c:showBubbleSize val="0"/>
        </c:dLbls>
        <c:gapWidth val="182"/>
        <c:axId val="240889288"/>
        <c:axId val="240889616"/>
      </c:barChart>
      <c:catAx>
        <c:axId val="240889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616"/>
        <c:crosses val="autoZero"/>
        <c:auto val="1"/>
        <c:lblAlgn val="ctr"/>
        <c:lblOffset val="100"/>
        <c:noMultiLvlLbl val="0"/>
      </c:catAx>
      <c:valAx>
        <c:axId val="2408896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B'!$B$179:$E$179</c:f>
              <c:strCache>
                <c:ptCount val="4"/>
                <c:pt idx="0">
                  <c:v>Starting</c:v>
                </c:pt>
                <c:pt idx="1">
                  <c:v>Emerging</c:v>
                </c:pt>
                <c:pt idx="2">
                  <c:v>Building</c:v>
                </c:pt>
                <c:pt idx="3">
                  <c:v>Flourishing</c:v>
                </c:pt>
              </c:strCache>
            </c:strRef>
          </c:cat>
          <c:val>
            <c:numRef>
              <c:f>'DET Charts_Part B'!$B$180:$E$180</c:f>
              <c:numCache>
                <c:formatCode>General</c:formatCode>
                <c:ptCount val="4"/>
                <c:pt idx="0">
                  <c:v>0</c:v>
                </c:pt>
                <c:pt idx="1">
                  <c:v>2</c:v>
                </c:pt>
                <c:pt idx="2">
                  <c:v>16</c:v>
                </c:pt>
                <c:pt idx="3">
                  <c:v>18</c:v>
                </c:pt>
              </c:numCache>
            </c:numRef>
          </c:val>
          <c:extLst>
            <c:ext xmlns:c16="http://schemas.microsoft.com/office/drawing/2014/chart" uri="{C3380CC4-5D6E-409C-BE32-E72D297353CC}">
              <c16:uniqueId val="{00000000-F3A9-4373-8211-3EB6CDE991FE}"/>
            </c:ext>
          </c:extLst>
        </c:ser>
        <c:dLbls>
          <c:dLblPos val="outEnd"/>
          <c:showLegendKey val="0"/>
          <c:showVal val="1"/>
          <c:showCatName val="0"/>
          <c:showSerName val="0"/>
          <c:showPercent val="0"/>
          <c:showBubbleSize val="0"/>
        </c:dLbls>
        <c:gapWidth val="219"/>
        <c:overlap val="-27"/>
        <c:axId val="756556504"/>
        <c:axId val="756556832"/>
      </c:barChart>
      <c:catAx>
        <c:axId val="756556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556832"/>
        <c:crosses val="autoZero"/>
        <c:auto val="1"/>
        <c:lblAlgn val="ctr"/>
        <c:lblOffset val="100"/>
        <c:noMultiLvlLbl val="0"/>
      </c:catAx>
      <c:valAx>
        <c:axId val="756556832"/>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Number of schools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556504"/>
        <c:crosses val="autoZero"/>
        <c:crossBetween val="between"/>
        <c:maj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'DET Charts_Part B'!$AC$4</c:f>
              <c:strCache>
                <c:ptCount val="1"/>
                <c:pt idx="0">
                  <c:v>Q8.1</c:v>
                </c:pt>
              </c:strCache>
            </c:strRef>
          </c:tx>
          <c:spPr>
            <a:ln w="25400" cap="rnd">
              <a:noFill/>
              <a:round/>
            </a:ln>
            <a:effectLst/>
          </c:spPr>
          <c:marker>
            <c:symbol val="circle"/>
            <c:size val="5"/>
            <c:spPr>
              <a:solidFill>
                <a:schemeClr val="accent1"/>
              </a:solidFill>
              <a:ln w="9525">
                <a:solidFill>
                  <a:schemeClr val="accent1"/>
                </a:solidFill>
              </a:ln>
              <a:effectLst/>
            </c:spPr>
          </c:marker>
          <c:xVal>
            <c:numRef>
              <c:f>'DET Charts_Part B'!$AB$5:$AB$31</c:f>
              <c:numCache>
                <c:formatCode>General</c:formatCode>
                <c:ptCount val="27"/>
                <c:pt idx="0">
                  <c:v>7</c:v>
                </c:pt>
                <c:pt idx="1">
                  <c:v>9</c:v>
                </c:pt>
                <c:pt idx="2">
                  <c:v>7</c:v>
                </c:pt>
                <c:pt idx="3">
                  <c:v>9</c:v>
                </c:pt>
                <c:pt idx="5">
                  <c:v>9</c:v>
                </c:pt>
                <c:pt idx="6">
                  <c:v>6</c:v>
                </c:pt>
                <c:pt idx="8">
                  <c:v>9</c:v>
                </c:pt>
                <c:pt idx="9">
                  <c:v>8</c:v>
                </c:pt>
                <c:pt idx="10">
                  <c:v>9</c:v>
                </c:pt>
                <c:pt idx="12">
                  <c:v>9</c:v>
                </c:pt>
                <c:pt idx="14">
                  <c:v>6</c:v>
                </c:pt>
                <c:pt idx="15">
                  <c:v>8</c:v>
                </c:pt>
                <c:pt idx="16">
                  <c:v>7</c:v>
                </c:pt>
                <c:pt idx="17">
                  <c:v>4</c:v>
                </c:pt>
                <c:pt idx="18">
                  <c:v>2</c:v>
                </c:pt>
                <c:pt idx="19">
                  <c:v>8</c:v>
                </c:pt>
                <c:pt idx="20">
                  <c:v>9</c:v>
                </c:pt>
                <c:pt idx="21">
                  <c:v>7</c:v>
                </c:pt>
                <c:pt idx="22">
                  <c:v>7</c:v>
                </c:pt>
                <c:pt idx="23">
                  <c:v>7</c:v>
                </c:pt>
                <c:pt idx="24">
                  <c:v>7</c:v>
                </c:pt>
                <c:pt idx="25">
                  <c:v>4</c:v>
                </c:pt>
                <c:pt idx="26">
                  <c:v>8</c:v>
                </c:pt>
              </c:numCache>
            </c:numRef>
          </c:xVal>
          <c:yVal>
            <c:numRef>
              <c:f>'DET Charts_Part B'!$AC$5:$AC$31</c:f>
              <c:numCache>
                <c:formatCode>General</c:formatCode>
                <c:ptCount val="27"/>
                <c:pt idx="0">
                  <c:v>7</c:v>
                </c:pt>
                <c:pt idx="1">
                  <c:v>6</c:v>
                </c:pt>
                <c:pt idx="2">
                  <c:v>7</c:v>
                </c:pt>
                <c:pt idx="3">
                  <c:v>8</c:v>
                </c:pt>
                <c:pt idx="5">
                  <c:v>9</c:v>
                </c:pt>
                <c:pt idx="6">
                  <c:v>7</c:v>
                </c:pt>
                <c:pt idx="8">
                  <c:v>9</c:v>
                </c:pt>
                <c:pt idx="9">
                  <c:v>9</c:v>
                </c:pt>
                <c:pt idx="10">
                  <c:v>8</c:v>
                </c:pt>
                <c:pt idx="12">
                  <c:v>7</c:v>
                </c:pt>
                <c:pt idx="15">
                  <c:v>8</c:v>
                </c:pt>
                <c:pt idx="16">
                  <c:v>8</c:v>
                </c:pt>
                <c:pt idx="17">
                  <c:v>5</c:v>
                </c:pt>
                <c:pt idx="18">
                  <c:v>7</c:v>
                </c:pt>
                <c:pt idx="19">
                  <c:v>5</c:v>
                </c:pt>
                <c:pt idx="20">
                  <c:v>9</c:v>
                </c:pt>
                <c:pt idx="21">
                  <c:v>8</c:v>
                </c:pt>
                <c:pt idx="22">
                  <c:v>6</c:v>
                </c:pt>
                <c:pt idx="23">
                  <c:v>7</c:v>
                </c:pt>
                <c:pt idx="24">
                  <c:v>7</c:v>
                </c:pt>
                <c:pt idx="25">
                  <c:v>5</c:v>
                </c:pt>
                <c:pt idx="26">
                  <c:v>8</c:v>
                </c:pt>
              </c:numCache>
            </c:numRef>
          </c:yVal>
          <c:smooth val="0"/>
          <c:extLst>
            <c:ext xmlns:c16="http://schemas.microsoft.com/office/drawing/2014/chart" uri="{C3380CC4-5D6E-409C-BE32-E72D297353CC}">
              <c16:uniqueId val="{00000038-1F73-4BE1-922E-BDEDF9070B05}"/>
            </c:ext>
          </c:extLst>
        </c:ser>
        <c:ser>
          <c:idx val="1"/>
          <c:order val="1"/>
          <c:tx>
            <c:v>Reference line</c:v>
          </c:tx>
          <c:spPr>
            <a:ln w="25400" cap="rnd">
              <a:solidFill>
                <a:schemeClr val="accent6"/>
              </a:solidFill>
              <a:round/>
            </a:ln>
            <a:effectLst/>
          </c:spPr>
          <c:marker>
            <c:symbol val="circle"/>
            <c:size val="5"/>
            <c:spPr>
              <a:solidFill>
                <a:schemeClr val="accent2"/>
              </a:solidFill>
              <a:ln w="9525">
                <a:solidFill>
                  <a:schemeClr val="accent2"/>
                </a:solidFill>
              </a:ln>
              <a:effectLst/>
            </c:spPr>
          </c:marker>
          <c:xVal>
            <c:numRef>
              <c:f>'DET Charts_Part B'!$AF$5:$AF$6</c:f>
              <c:numCache>
                <c:formatCode>General</c:formatCode>
                <c:ptCount val="2"/>
                <c:pt idx="0">
                  <c:v>0</c:v>
                </c:pt>
                <c:pt idx="1">
                  <c:v>10</c:v>
                </c:pt>
              </c:numCache>
            </c:numRef>
          </c:xVal>
          <c:yVal>
            <c:numRef>
              <c:f>'DET Charts_Part B'!$AG$5:$AG$6</c:f>
              <c:numCache>
                <c:formatCode>General</c:formatCode>
                <c:ptCount val="2"/>
                <c:pt idx="0">
                  <c:v>0</c:v>
                </c:pt>
                <c:pt idx="1">
                  <c:v>10</c:v>
                </c:pt>
              </c:numCache>
            </c:numRef>
          </c:yVal>
          <c:smooth val="0"/>
          <c:extLst>
            <c:ext xmlns:c16="http://schemas.microsoft.com/office/drawing/2014/chart" uri="{C3380CC4-5D6E-409C-BE32-E72D297353CC}">
              <c16:uniqueId val="{00000039-1F73-4BE1-922E-BDEDF9070B05}"/>
            </c:ext>
          </c:extLst>
        </c:ser>
        <c:dLbls>
          <c:showLegendKey val="0"/>
          <c:showVal val="0"/>
          <c:showCatName val="0"/>
          <c:showSerName val="0"/>
          <c:showPercent val="0"/>
          <c:showBubbleSize val="0"/>
        </c:dLbls>
        <c:axId val="724276200"/>
        <c:axId val="724276528"/>
      </c:scatterChart>
      <c:valAx>
        <c:axId val="724276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276528"/>
        <c:crosses val="autoZero"/>
        <c:crossBetween val="midCat"/>
      </c:valAx>
      <c:valAx>
        <c:axId val="724276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2762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Ainslie Parklands Primary School: Part A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'AMF Charts_Part A'!$B$1</c:f>
              <c:strCache>
                <c:ptCount val="1"/>
                <c:pt idx="0">
                  <c:v>Ainslie Parklands Primary School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A'!$A$8:$A$13</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'AMF Charts_Part A'!$B$8:$B$13</c:f>
              <c:numCache>
                <c:formatCode>0%</c:formatCode>
                <c:ptCount val="6"/>
                <c:pt idx="0">
                  <c:v>0.6</c:v>
                </c:pt>
                <c:pt idx="1">
                  <c:v>0.66666666666666663</c:v>
                </c:pt>
                <c:pt idx="2">
                  <c:v>1</c:v>
                </c:pt>
                <c:pt idx="3">
                  <c:v>0.75</c:v>
                </c:pt>
                <c:pt idx="4">
                  <c:v>0</c:v>
                </c:pt>
                <c:pt idx="5">
                  <c:v>0.66666666666666663</c:v>
                </c:pt>
              </c:numCache>
            </c:numRef>
          </c:val>
          <c:extLst>
            <c:ext xmlns:c16="http://schemas.microsoft.com/office/drawing/2014/chart" uri="{C3380CC4-5D6E-409C-BE32-E72D297353CC}">
              <c16:uniqueId val="{00000000-D8D9-4292-AC7A-059AE7563837}"/>
            </c:ext>
          </c:extLst>
        </c:ser>
        <c:dLbls>
          <c:dLblPos val="outEnd"/>
          <c:showLegendKey val="0"/>
          <c:showVal val="1"/>
          <c:showCatName val="0"/>
          <c:showSerName val="0"/>
          <c:showPercent val="0"/>
          <c:showBubbleSize val="0"/>
        </c:dLbls>
        <c:gapWidth val="219"/>
        <c:overlap val="-27"/>
        <c:axId val="698700608"/>
        <c:axId val="698700936"/>
      </c:barChart>
      <c:catAx>
        <c:axId val="698700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Part A: 6 Domains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700936"/>
        <c:crosses val="autoZero"/>
        <c:auto val="1"/>
        <c:lblAlgn val="ctr"/>
        <c:lblOffset val="100"/>
        <c:noMultiLvlLbl val="0"/>
      </c:catAx>
      <c:valAx>
        <c:axId val="698700936"/>
        <c:scaling>
          <c:orientation val="minMax"/>
        </c:scaling>
        <c:delete val="0"/>
        <c:axPos val="l"/>
        <c:majorGridlines>
          <c:spPr>
            <a:ln w="9525" cap="flat" cmpd="sng" algn="ctr">
              <a:no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700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1"/>
        <c:ser>
          <c:idx val="0"/>
          <c:order val="0"/>
          <c:tx>
            <c:strRef>
              <c:f>'AMF Charts_Part A'!$Q$50</c:f>
              <c:strCache>
                <c:ptCount val="1"/>
                <c:pt idx="0">
                  <c:v>Total score</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B599-43CC-990F-B5A79388857C}"/>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B599-43CC-990F-B5A79388857C}"/>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B599-43CC-990F-B5A79388857C}"/>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B599-43CC-990F-B5A79388857C}"/>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B599-43CC-990F-B5A79388857C}"/>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B599-43CC-990F-B5A79388857C}"/>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B599-43CC-990F-B5A79388857C}"/>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B599-43CC-990F-B5A79388857C}"/>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B599-43CC-990F-B5A79388857C}"/>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B599-43CC-990F-B5A79388857C}"/>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B599-43CC-990F-B5A79388857C}"/>
              </c:ext>
            </c:extLst>
          </c:dPt>
          <c:dPt>
            <c:idx val="11"/>
            <c:invertIfNegative val="0"/>
            <c:bubble3D val="0"/>
            <c:spPr>
              <a:solidFill>
                <a:schemeClr val="accent6">
                  <a:lumMod val="60000"/>
                </a:schemeClr>
              </a:solidFill>
              <a:ln>
                <a:noFill/>
              </a:ln>
              <a:effectLst/>
            </c:spPr>
            <c:extLst>
              <c:ext xmlns:c16="http://schemas.microsoft.com/office/drawing/2014/chart" uri="{C3380CC4-5D6E-409C-BE32-E72D297353CC}">
                <c16:uniqueId val="{00000017-B599-43CC-990F-B5A79388857C}"/>
              </c:ext>
            </c:extLst>
          </c:dPt>
          <c:dPt>
            <c:idx val="12"/>
            <c:invertIfNegative val="0"/>
            <c:bubble3D val="0"/>
            <c:spPr>
              <a:solidFill>
                <a:schemeClr val="accent1">
                  <a:lumMod val="80000"/>
                  <a:lumOff val="20000"/>
                </a:schemeClr>
              </a:solidFill>
              <a:ln>
                <a:noFill/>
              </a:ln>
              <a:effectLst/>
            </c:spPr>
            <c:extLst>
              <c:ext xmlns:c16="http://schemas.microsoft.com/office/drawing/2014/chart" uri="{C3380CC4-5D6E-409C-BE32-E72D297353CC}">
                <c16:uniqueId val="{00000019-B599-43CC-990F-B5A79388857C}"/>
              </c:ext>
            </c:extLst>
          </c:dPt>
          <c:dPt>
            <c:idx val="13"/>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01B-B599-43CC-990F-B5A79388857C}"/>
              </c:ext>
            </c:extLst>
          </c:dPt>
          <c:dPt>
            <c:idx val="14"/>
            <c:invertIfNegative val="0"/>
            <c:bubble3D val="0"/>
            <c:spPr>
              <a:solidFill>
                <a:schemeClr val="accent3">
                  <a:lumMod val="80000"/>
                  <a:lumOff val="20000"/>
                </a:schemeClr>
              </a:solidFill>
              <a:ln>
                <a:noFill/>
              </a:ln>
              <a:effectLst/>
            </c:spPr>
            <c:extLst>
              <c:ext xmlns:c16="http://schemas.microsoft.com/office/drawing/2014/chart" uri="{C3380CC4-5D6E-409C-BE32-E72D297353CC}">
                <c16:uniqueId val="{0000001D-B599-43CC-990F-B5A79388857C}"/>
              </c:ext>
            </c:extLst>
          </c:dPt>
          <c:dPt>
            <c:idx val="15"/>
            <c:invertIfNegative val="0"/>
            <c:bubble3D val="0"/>
            <c:spPr>
              <a:solidFill>
                <a:schemeClr val="accent4">
                  <a:lumMod val="80000"/>
                  <a:lumOff val="20000"/>
                </a:schemeClr>
              </a:solidFill>
              <a:ln>
                <a:noFill/>
              </a:ln>
              <a:effectLst/>
            </c:spPr>
            <c:extLst>
              <c:ext xmlns:c16="http://schemas.microsoft.com/office/drawing/2014/chart" uri="{C3380CC4-5D6E-409C-BE32-E72D297353CC}">
                <c16:uniqueId val="{0000001F-B599-43CC-990F-B5A79388857C}"/>
              </c:ext>
            </c:extLst>
          </c:dPt>
          <c:dPt>
            <c:idx val="16"/>
            <c:invertIfNegative val="0"/>
            <c:bubble3D val="0"/>
            <c:spPr>
              <a:solidFill>
                <a:schemeClr val="accent5">
                  <a:lumMod val="80000"/>
                  <a:lumOff val="20000"/>
                </a:schemeClr>
              </a:solidFill>
              <a:ln>
                <a:noFill/>
              </a:ln>
              <a:effectLst/>
            </c:spPr>
            <c:extLst>
              <c:ext xmlns:c16="http://schemas.microsoft.com/office/drawing/2014/chart" uri="{C3380CC4-5D6E-409C-BE32-E72D297353CC}">
                <c16:uniqueId val="{00000021-B599-43CC-990F-B5A79388857C}"/>
              </c:ext>
            </c:extLst>
          </c:dPt>
          <c:dPt>
            <c:idx val="17"/>
            <c:invertIfNegative val="0"/>
            <c:bubble3D val="0"/>
            <c:spPr>
              <a:solidFill>
                <a:schemeClr val="accent6">
                  <a:lumMod val="80000"/>
                  <a:lumOff val="20000"/>
                </a:schemeClr>
              </a:solidFill>
              <a:ln>
                <a:noFill/>
              </a:ln>
              <a:effectLst/>
            </c:spPr>
            <c:extLst>
              <c:ext xmlns:c16="http://schemas.microsoft.com/office/drawing/2014/chart" uri="{C3380CC4-5D6E-409C-BE32-E72D297353CC}">
                <c16:uniqueId val="{00000023-B599-43CC-990F-B5A79388857C}"/>
              </c:ext>
            </c:extLst>
          </c:dPt>
          <c:dPt>
            <c:idx val="18"/>
            <c:invertIfNegative val="0"/>
            <c:bubble3D val="0"/>
            <c:spPr>
              <a:solidFill>
                <a:schemeClr val="accent1">
                  <a:lumMod val="80000"/>
                </a:schemeClr>
              </a:solidFill>
              <a:ln>
                <a:noFill/>
              </a:ln>
              <a:effectLst/>
            </c:spPr>
            <c:extLst>
              <c:ext xmlns:c16="http://schemas.microsoft.com/office/drawing/2014/chart" uri="{C3380CC4-5D6E-409C-BE32-E72D297353CC}">
                <c16:uniqueId val="{00000025-B599-43CC-990F-B5A79388857C}"/>
              </c:ext>
            </c:extLst>
          </c:dPt>
          <c:dPt>
            <c:idx val="19"/>
            <c:invertIfNegative val="0"/>
            <c:bubble3D val="0"/>
            <c:spPr>
              <a:solidFill>
                <a:schemeClr val="accent2">
                  <a:lumMod val="80000"/>
                </a:schemeClr>
              </a:solidFill>
              <a:ln>
                <a:noFill/>
              </a:ln>
              <a:effectLst/>
            </c:spPr>
            <c:extLst>
              <c:ext xmlns:c16="http://schemas.microsoft.com/office/drawing/2014/chart" uri="{C3380CC4-5D6E-409C-BE32-E72D297353CC}">
                <c16:uniqueId val="{00000027-B599-43CC-990F-B5A79388857C}"/>
              </c:ext>
            </c:extLst>
          </c:dPt>
          <c:dPt>
            <c:idx val="20"/>
            <c:invertIfNegative val="0"/>
            <c:bubble3D val="0"/>
            <c:spPr>
              <a:solidFill>
                <a:schemeClr val="accent3">
                  <a:lumMod val="80000"/>
                </a:schemeClr>
              </a:solidFill>
              <a:ln>
                <a:noFill/>
              </a:ln>
              <a:effectLst/>
            </c:spPr>
            <c:extLst>
              <c:ext xmlns:c16="http://schemas.microsoft.com/office/drawing/2014/chart" uri="{C3380CC4-5D6E-409C-BE32-E72D297353CC}">
                <c16:uniqueId val="{00000029-B599-43CC-990F-B5A79388857C}"/>
              </c:ext>
            </c:extLst>
          </c:dPt>
          <c:dPt>
            <c:idx val="21"/>
            <c:invertIfNegative val="0"/>
            <c:bubble3D val="0"/>
            <c:spPr>
              <a:solidFill>
                <a:schemeClr val="accent4">
                  <a:lumMod val="80000"/>
                </a:schemeClr>
              </a:solidFill>
              <a:ln>
                <a:noFill/>
              </a:ln>
              <a:effectLst/>
            </c:spPr>
            <c:extLst>
              <c:ext xmlns:c16="http://schemas.microsoft.com/office/drawing/2014/chart" uri="{C3380CC4-5D6E-409C-BE32-E72D297353CC}">
                <c16:uniqueId val="{0000002B-B599-43CC-990F-B5A79388857C}"/>
              </c:ext>
            </c:extLst>
          </c:dPt>
          <c:dPt>
            <c:idx val="22"/>
            <c:invertIfNegative val="0"/>
            <c:bubble3D val="0"/>
            <c:spPr>
              <a:solidFill>
                <a:schemeClr val="accent5">
                  <a:lumMod val="80000"/>
                </a:schemeClr>
              </a:solidFill>
              <a:ln>
                <a:noFill/>
              </a:ln>
              <a:effectLst/>
            </c:spPr>
            <c:extLst>
              <c:ext xmlns:c16="http://schemas.microsoft.com/office/drawing/2014/chart" uri="{C3380CC4-5D6E-409C-BE32-E72D297353CC}">
                <c16:uniqueId val="{0000002D-B599-43CC-990F-B5A79388857C}"/>
              </c:ext>
            </c:extLst>
          </c:dPt>
          <c:dPt>
            <c:idx val="23"/>
            <c:invertIfNegative val="0"/>
            <c:bubble3D val="0"/>
            <c:spPr>
              <a:solidFill>
                <a:schemeClr val="accent6">
                  <a:lumMod val="80000"/>
                </a:schemeClr>
              </a:solidFill>
              <a:ln>
                <a:noFill/>
              </a:ln>
              <a:effectLst/>
            </c:spPr>
            <c:extLst>
              <c:ext xmlns:c16="http://schemas.microsoft.com/office/drawing/2014/chart" uri="{C3380CC4-5D6E-409C-BE32-E72D297353CC}">
                <c16:uniqueId val="{0000002F-B599-43CC-990F-B5A79388857C}"/>
              </c:ext>
            </c:extLst>
          </c:dPt>
          <c:dPt>
            <c:idx val="2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31-B599-43CC-990F-B5A79388857C}"/>
              </c:ext>
            </c:extLst>
          </c:dPt>
          <c:dPt>
            <c:idx val="25"/>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33-B599-43CC-990F-B5A79388857C}"/>
              </c:ext>
            </c:extLst>
          </c:dPt>
          <c:dPt>
            <c:idx val="26"/>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35-B599-43CC-990F-B5A79388857C}"/>
              </c:ext>
            </c:extLst>
          </c:dPt>
          <c:dPt>
            <c:idx val="27"/>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37-B599-43CC-990F-B5A79388857C}"/>
              </c:ext>
            </c:extLst>
          </c:dPt>
          <c:dPt>
            <c:idx val="28"/>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39-B599-43CC-990F-B5A79388857C}"/>
              </c:ext>
            </c:extLst>
          </c:dPt>
          <c:dPt>
            <c:idx val="29"/>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3B-B599-43CC-990F-B5A79388857C}"/>
              </c:ext>
            </c:extLst>
          </c:dPt>
          <c:dPt>
            <c:idx val="30"/>
            <c:invertIfNegative val="0"/>
            <c:bubble3D val="0"/>
            <c:spPr>
              <a:solidFill>
                <a:schemeClr val="accent1">
                  <a:lumMod val="50000"/>
                </a:schemeClr>
              </a:solidFill>
              <a:ln>
                <a:noFill/>
              </a:ln>
              <a:effectLst/>
            </c:spPr>
            <c:extLst>
              <c:ext xmlns:c16="http://schemas.microsoft.com/office/drawing/2014/chart" uri="{C3380CC4-5D6E-409C-BE32-E72D297353CC}">
                <c16:uniqueId val="{0000003D-B599-43CC-990F-B5A79388857C}"/>
              </c:ext>
            </c:extLst>
          </c:dPt>
          <c:dPt>
            <c:idx val="31"/>
            <c:invertIfNegative val="0"/>
            <c:bubble3D val="0"/>
            <c:spPr>
              <a:solidFill>
                <a:schemeClr val="accent2">
                  <a:lumMod val="50000"/>
                </a:schemeClr>
              </a:solidFill>
              <a:ln>
                <a:noFill/>
              </a:ln>
              <a:effectLst/>
            </c:spPr>
            <c:extLst>
              <c:ext xmlns:c16="http://schemas.microsoft.com/office/drawing/2014/chart" uri="{C3380CC4-5D6E-409C-BE32-E72D297353CC}">
                <c16:uniqueId val="{0000003F-B599-43CC-990F-B5A79388857C}"/>
              </c:ext>
            </c:extLst>
          </c:dPt>
          <c:dPt>
            <c:idx val="32"/>
            <c:invertIfNegative val="0"/>
            <c:bubble3D val="0"/>
            <c:spPr>
              <a:solidFill>
                <a:schemeClr val="accent3">
                  <a:lumMod val="50000"/>
                </a:schemeClr>
              </a:solidFill>
              <a:ln>
                <a:noFill/>
              </a:ln>
              <a:effectLst/>
            </c:spPr>
            <c:extLst>
              <c:ext xmlns:c16="http://schemas.microsoft.com/office/drawing/2014/chart" uri="{C3380CC4-5D6E-409C-BE32-E72D297353CC}">
                <c16:uniqueId val="{00000041-B599-43CC-990F-B5A79388857C}"/>
              </c:ext>
            </c:extLst>
          </c:dPt>
          <c:dPt>
            <c:idx val="33"/>
            <c:invertIfNegative val="0"/>
            <c:bubble3D val="0"/>
            <c:spPr>
              <a:solidFill>
                <a:schemeClr val="accent4">
                  <a:lumMod val="50000"/>
                </a:schemeClr>
              </a:solidFill>
              <a:ln>
                <a:noFill/>
              </a:ln>
              <a:effectLst/>
            </c:spPr>
            <c:extLst>
              <c:ext xmlns:c16="http://schemas.microsoft.com/office/drawing/2014/chart" uri="{C3380CC4-5D6E-409C-BE32-E72D297353CC}">
                <c16:uniqueId val="{00000043-B599-43CC-990F-B5A79388857C}"/>
              </c:ext>
            </c:extLst>
          </c:dPt>
          <c:dPt>
            <c:idx val="34"/>
            <c:invertIfNegative val="0"/>
            <c:bubble3D val="0"/>
            <c:spPr>
              <a:solidFill>
                <a:schemeClr val="accent5">
                  <a:lumMod val="50000"/>
                </a:schemeClr>
              </a:solidFill>
              <a:ln>
                <a:noFill/>
              </a:ln>
              <a:effectLst/>
            </c:spPr>
            <c:extLst>
              <c:ext xmlns:c16="http://schemas.microsoft.com/office/drawing/2014/chart" uri="{C3380CC4-5D6E-409C-BE32-E72D297353CC}">
                <c16:uniqueId val="{00000045-B599-43CC-990F-B5A79388857C}"/>
              </c:ext>
            </c:extLst>
          </c:dPt>
          <c:dPt>
            <c:idx val="35"/>
            <c:invertIfNegative val="0"/>
            <c:bubble3D val="0"/>
            <c:spPr>
              <a:solidFill>
                <a:schemeClr val="accent6">
                  <a:lumMod val="50000"/>
                </a:schemeClr>
              </a:solidFill>
              <a:ln>
                <a:noFill/>
              </a:ln>
              <a:effectLst/>
            </c:spPr>
            <c:extLst>
              <c:ext xmlns:c16="http://schemas.microsoft.com/office/drawing/2014/chart" uri="{C3380CC4-5D6E-409C-BE32-E72D297353CC}">
                <c16:uniqueId val="{00000047-B599-43CC-990F-B5A79388857C}"/>
              </c:ext>
            </c:extLst>
          </c:dPt>
          <c:dPt>
            <c:idx val="36"/>
            <c:invertIfNegative val="0"/>
            <c:bubble3D val="0"/>
            <c:spPr>
              <a:solidFill>
                <a:schemeClr val="accent1">
                  <a:lumMod val="70000"/>
                  <a:lumOff val="30000"/>
                </a:schemeClr>
              </a:solidFill>
              <a:ln>
                <a:noFill/>
              </a:ln>
              <a:effectLst/>
            </c:spPr>
            <c:extLst>
              <c:ext xmlns:c16="http://schemas.microsoft.com/office/drawing/2014/chart" uri="{C3380CC4-5D6E-409C-BE32-E72D297353CC}">
                <c16:uniqueId val="{00000049-B599-43CC-990F-B5A79388857C}"/>
              </c:ext>
            </c:extLst>
          </c:dPt>
          <c:dPt>
            <c:idx val="37"/>
            <c:invertIfNegative val="0"/>
            <c:bubble3D val="0"/>
            <c:spPr>
              <a:solidFill>
                <a:schemeClr val="accent2">
                  <a:lumMod val="70000"/>
                  <a:lumOff val="30000"/>
                </a:schemeClr>
              </a:solidFill>
              <a:ln>
                <a:noFill/>
              </a:ln>
              <a:effectLst/>
            </c:spPr>
            <c:extLst>
              <c:ext xmlns:c16="http://schemas.microsoft.com/office/drawing/2014/chart" uri="{C3380CC4-5D6E-409C-BE32-E72D297353CC}">
                <c16:uniqueId val="{0000004B-B599-43CC-990F-B5A79388857C}"/>
              </c:ext>
            </c:extLst>
          </c:dPt>
          <c:dPt>
            <c:idx val="38"/>
            <c:invertIfNegative val="0"/>
            <c:bubble3D val="0"/>
            <c:spPr>
              <a:solidFill>
                <a:schemeClr val="accent3">
                  <a:lumMod val="70000"/>
                  <a:lumOff val="30000"/>
                </a:schemeClr>
              </a:solidFill>
              <a:ln>
                <a:noFill/>
              </a:ln>
              <a:effectLst/>
            </c:spPr>
            <c:extLst>
              <c:ext xmlns:c16="http://schemas.microsoft.com/office/drawing/2014/chart" uri="{C3380CC4-5D6E-409C-BE32-E72D297353CC}">
                <c16:uniqueId val="{0000004D-B599-43CC-990F-B5A79388857C}"/>
              </c:ext>
            </c:extLst>
          </c:dPt>
          <c:dPt>
            <c:idx val="39"/>
            <c:invertIfNegative val="0"/>
            <c:bubble3D val="0"/>
            <c:spPr>
              <a:solidFill>
                <a:schemeClr val="accent4">
                  <a:lumMod val="70000"/>
                  <a:lumOff val="30000"/>
                </a:schemeClr>
              </a:solidFill>
              <a:ln>
                <a:noFill/>
              </a:ln>
              <a:effectLst/>
            </c:spPr>
            <c:extLst>
              <c:ext xmlns:c16="http://schemas.microsoft.com/office/drawing/2014/chart" uri="{C3380CC4-5D6E-409C-BE32-E72D297353CC}">
                <c16:uniqueId val="{0000004F-B599-43CC-990F-B5A79388857C}"/>
              </c:ext>
            </c:extLst>
          </c:dPt>
          <c:dPt>
            <c:idx val="40"/>
            <c:invertIfNegative val="0"/>
            <c:bubble3D val="0"/>
            <c:spPr>
              <a:solidFill>
                <a:schemeClr val="accent5">
                  <a:lumMod val="70000"/>
                  <a:lumOff val="30000"/>
                </a:schemeClr>
              </a:solidFill>
              <a:ln>
                <a:noFill/>
              </a:ln>
              <a:effectLst/>
            </c:spPr>
            <c:extLst>
              <c:ext xmlns:c16="http://schemas.microsoft.com/office/drawing/2014/chart" uri="{C3380CC4-5D6E-409C-BE32-E72D297353CC}">
                <c16:uniqueId val="{00000051-B599-43CC-990F-B5A79388857C}"/>
              </c:ext>
            </c:extLst>
          </c:dPt>
          <c:dPt>
            <c:idx val="41"/>
            <c:invertIfNegative val="0"/>
            <c:bubble3D val="0"/>
            <c:spPr>
              <a:solidFill>
                <a:schemeClr val="accent6">
                  <a:lumMod val="70000"/>
                  <a:lumOff val="30000"/>
                </a:schemeClr>
              </a:solidFill>
              <a:ln>
                <a:noFill/>
              </a:ln>
              <a:effectLst/>
            </c:spPr>
            <c:extLst>
              <c:ext xmlns:c16="http://schemas.microsoft.com/office/drawing/2014/chart" uri="{C3380CC4-5D6E-409C-BE32-E72D297353CC}">
                <c16:uniqueId val="{00000053-B599-43CC-990F-B5A79388857C}"/>
              </c:ext>
            </c:extLst>
          </c:dPt>
          <c:dPt>
            <c:idx val="42"/>
            <c:invertIfNegative val="0"/>
            <c:bubble3D val="0"/>
            <c:spPr>
              <a:solidFill>
                <a:schemeClr val="accent1">
                  <a:lumMod val="70000"/>
                </a:schemeClr>
              </a:solidFill>
              <a:ln>
                <a:noFill/>
              </a:ln>
              <a:effectLst/>
            </c:spPr>
            <c:extLst>
              <c:ext xmlns:c16="http://schemas.microsoft.com/office/drawing/2014/chart" uri="{C3380CC4-5D6E-409C-BE32-E72D297353CC}">
                <c16:uniqueId val="{00000055-B599-43CC-990F-B5A79388857C}"/>
              </c:ext>
            </c:extLst>
          </c:dPt>
          <c:dPt>
            <c:idx val="43"/>
            <c:invertIfNegative val="0"/>
            <c:bubble3D val="0"/>
            <c:spPr>
              <a:solidFill>
                <a:schemeClr val="accent2">
                  <a:lumMod val="70000"/>
                </a:schemeClr>
              </a:solidFill>
              <a:ln>
                <a:noFill/>
              </a:ln>
              <a:effectLst/>
            </c:spPr>
            <c:extLst>
              <c:ext xmlns:c16="http://schemas.microsoft.com/office/drawing/2014/chart" uri="{C3380CC4-5D6E-409C-BE32-E72D297353CC}">
                <c16:uniqueId val="{00000057-B599-43CC-990F-B5A79388857C}"/>
              </c:ext>
            </c:extLst>
          </c:dPt>
          <c:dPt>
            <c:idx val="44"/>
            <c:invertIfNegative val="0"/>
            <c:bubble3D val="0"/>
            <c:spPr>
              <a:solidFill>
                <a:schemeClr val="accent3">
                  <a:lumMod val="70000"/>
                </a:schemeClr>
              </a:solidFill>
              <a:ln>
                <a:noFill/>
              </a:ln>
              <a:effectLst/>
            </c:spPr>
            <c:extLst>
              <c:ext xmlns:c16="http://schemas.microsoft.com/office/drawing/2014/chart" uri="{C3380CC4-5D6E-409C-BE32-E72D297353CC}">
                <c16:uniqueId val="{00000059-B599-43CC-990F-B5A79388857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A'!$P$51:$P$95</c:f>
              <c:strCache>
                <c:ptCount val="45"/>
                <c:pt idx="0">
                  <c:v>Yarra Primary</c:v>
                </c:pt>
                <c:pt idx="1">
                  <c:v>Tyrrell College</c:v>
                </c:pt>
                <c:pt idx="2">
                  <c:v>The Knox School</c:v>
                </c:pt>
                <c:pt idx="3">
                  <c:v>Swan Reach Primary School</c:v>
                </c:pt>
                <c:pt idx="4">
                  <c:v>St. Patrick's </c:v>
                </c:pt>
                <c:pt idx="5">
                  <c:v>St. Bernard's </c:v>
                </c:pt>
                <c:pt idx="6">
                  <c:v>St Peter's Primary School</c:v>
                </c:pt>
                <c:pt idx="7">
                  <c:v>St Paul's</c:v>
                </c:pt>
                <c:pt idx="8">
                  <c:v>St Oliver Plunkett</c:v>
                </c:pt>
                <c:pt idx="9">
                  <c:v>St Mary's</c:v>
                </c:pt>
                <c:pt idx="10">
                  <c:v>St Mary MacKillop</c:v>
                </c:pt>
                <c:pt idx="11">
                  <c:v>St Leonard's</c:v>
                </c:pt>
                <c:pt idx="12">
                  <c:v>St Jospeh's Primary School</c:v>
                </c:pt>
                <c:pt idx="13">
                  <c:v>St John's </c:v>
                </c:pt>
                <c:pt idx="14">
                  <c:v>Our Lady Star of the Sea</c:v>
                </c:pt>
                <c:pt idx="15">
                  <c:v>Our Lady of Mount Carmel PS</c:v>
                </c:pt>
                <c:pt idx="16">
                  <c:v>Officer Specialist School</c:v>
                </c:pt>
                <c:pt idx="17">
                  <c:v>Nungurner Primary School</c:v>
                </c:pt>
                <c:pt idx="18">
                  <c:v>Natimuk Primary School</c:v>
                </c:pt>
                <c:pt idx="19">
                  <c:v>Mazenod College</c:v>
                </c:pt>
                <c:pt idx="20">
                  <c:v>Lynbrook Primary</c:v>
                </c:pt>
                <c:pt idx="21">
                  <c:v>Longwood PS</c:v>
                </c:pt>
                <c:pt idx="22">
                  <c:v>Loch Sport Primary School</c:v>
                </c:pt>
                <c:pt idx="23">
                  <c:v>Lisieux Catholic Primary School</c:v>
                </c:pt>
                <c:pt idx="24">
                  <c:v>Linton Primary School</c:v>
                </c:pt>
                <c:pt idx="25">
                  <c:v>Kananook Primary </c:v>
                </c:pt>
                <c:pt idx="26">
                  <c:v>Hoa nghiem primary school</c:v>
                </c:pt>
                <c:pt idx="27">
                  <c:v>Heathmont East Primary School</c:v>
                </c:pt>
                <c:pt idx="28">
                  <c:v>Gladstone Views Primary School</c:v>
                </c:pt>
                <c:pt idx="29">
                  <c:v>Garrang Wilam Primary School</c:v>
                </c:pt>
                <c:pt idx="30">
                  <c:v>Flowerdale Primary School</c:v>
                </c:pt>
                <c:pt idx="31">
                  <c:v>Edgars Creek Secondary College</c:v>
                </c:pt>
                <c:pt idx="32">
                  <c:v>Croydon Community School </c:v>
                </c:pt>
                <c:pt idx="33">
                  <c:v>Christ Our Holy Redeemer</c:v>
                </c:pt>
                <c:pt idx="34">
                  <c:v>Charlton College</c:v>
                </c:pt>
                <c:pt idx="35">
                  <c:v>Box Hill Senior Secondary College</c:v>
                </c:pt>
                <c:pt idx="36">
                  <c:v>beveridge primary</c:v>
                </c:pt>
                <c:pt idx="37">
                  <c:v>Beverford District Primary School</c:v>
                </c:pt>
                <c:pt idx="38">
                  <c:v>Beechworth Montessori School</c:v>
                </c:pt>
                <c:pt idx="39">
                  <c:v>Beaumaris Secondary College</c:v>
                </c:pt>
                <c:pt idx="40">
                  <c:v>Bayview College</c:v>
                </c:pt>
                <c:pt idx="41">
                  <c:v>Ardeer South Primary School</c:v>
                </c:pt>
                <c:pt idx="42">
                  <c:v>Alberton Primary School</c:v>
                </c:pt>
                <c:pt idx="43">
                  <c:v>Al Iman College</c:v>
                </c:pt>
                <c:pt idx="44">
                  <c:v>Ainslie Parklands Primary School</c:v>
                </c:pt>
              </c:strCache>
            </c:strRef>
          </c:cat>
          <c:val>
            <c:numRef>
              <c:f>'AMF Charts_Part A'!$Q$51:$Q$95</c:f>
              <c:numCache>
                <c:formatCode>General</c:formatCode>
                <c:ptCount val="45"/>
                <c:pt idx="0">
                  <c:v>18</c:v>
                </c:pt>
                <c:pt idx="1">
                  <c:v>20</c:v>
                </c:pt>
                <c:pt idx="2">
                  <c:v>20</c:v>
                </c:pt>
                <c:pt idx="3">
                  <c:v>19</c:v>
                </c:pt>
                <c:pt idx="4">
                  <c:v>23</c:v>
                </c:pt>
                <c:pt idx="5">
                  <c:v>21</c:v>
                </c:pt>
                <c:pt idx="6">
                  <c:v>14</c:v>
                </c:pt>
                <c:pt idx="7">
                  <c:v>23</c:v>
                </c:pt>
                <c:pt idx="8">
                  <c:v>20</c:v>
                </c:pt>
                <c:pt idx="9">
                  <c:v>23</c:v>
                </c:pt>
                <c:pt idx="10">
                  <c:v>11</c:v>
                </c:pt>
                <c:pt idx="11">
                  <c:v>17</c:v>
                </c:pt>
                <c:pt idx="12">
                  <c:v>22</c:v>
                </c:pt>
                <c:pt idx="13">
                  <c:v>23</c:v>
                </c:pt>
                <c:pt idx="14">
                  <c:v>16</c:v>
                </c:pt>
                <c:pt idx="15">
                  <c:v>18</c:v>
                </c:pt>
                <c:pt idx="16">
                  <c:v>19</c:v>
                </c:pt>
                <c:pt idx="17">
                  <c:v>17</c:v>
                </c:pt>
                <c:pt idx="18">
                  <c:v>14</c:v>
                </c:pt>
                <c:pt idx="19">
                  <c:v>23</c:v>
                </c:pt>
                <c:pt idx="20">
                  <c:v>21</c:v>
                </c:pt>
                <c:pt idx="21">
                  <c:v>21</c:v>
                </c:pt>
                <c:pt idx="22">
                  <c:v>12</c:v>
                </c:pt>
                <c:pt idx="23">
                  <c:v>19</c:v>
                </c:pt>
                <c:pt idx="24">
                  <c:v>22</c:v>
                </c:pt>
                <c:pt idx="25">
                  <c:v>15</c:v>
                </c:pt>
                <c:pt idx="26">
                  <c:v>23</c:v>
                </c:pt>
                <c:pt idx="27">
                  <c:v>14</c:v>
                </c:pt>
                <c:pt idx="28">
                  <c:v>17</c:v>
                </c:pt>
                <c:pt idx="29">
                  <c:v>17</c:v>
                </c:pt>
                <c:pt idx="30">
                  <c:v>19</c:v>
                </c:pt>
                <c:pt idx="31">
                  <c:v>23</c:v>
                </c:pt>
                <c:pt idx="32">
                  <c:v>15</c:v>
                </c:pt>
                <c:pt idx="33">
                  <c:v>23</c:v>
                </c:pt>
                <c:pt idx="34">
                  <c:v>16</c:v>
                </c:pt>
                <c:pt idx="35">
                  <c:v>18</c:v>
                </c:pt>
                <c:pt idx="36">
                  <c:v>13</c:v>
                </c:pt>
                <c:pt idx="37">
                  <c:v>18</c:v>
                </c:pt>
                <c:pt idx="38">
                  <c:v>17</c:v>
                </c:pt>
                <c:pt idx="39">
                  <c:v>21</c:v>
                </c:pt>
                <c:pt idx="40">
                  <c:v>19</c:v>
                </c:pt>
                <c:pt idx="41">
                  <c:v>20</c:v>
                </c:pt>
                <c:pt idx="42">
                  <c:v>19</c:v>
                </c:pt>
                <c:pt idx="43">
                  <c:v>16</c:v>
                </c:pt>
                <c:pt idx="44">
                  <c:v>13</c:v>
                </c:pt>
              </c:numCache>
            </c:numRef>
          </c:val>
          <c:extLst>
            <c:ext xmlns:c16="http://schemas.microsoft.com/office/drawing/2014/chart" uri="{C3380CC4-5D6E-409C-BE32-E72D297353CC}">
              <c16:uniqueId val="{00000000-1935-421C-A366-4BBF4F8FBAAB}"/>
            </c:ext>
          </c:extLst>
        </c:ser>
        <c:dLbls>
          <c:showLegendKey val="0"/>
          <c:showVal val="0"/>
          <c:showCatName val="0"/>
          <c:showSerName val="0"/>
          <c:showPercent val="0"/>
          <c:showBubbleSize val="0"/>
        </c:dLbls>
        <c:gapWidth val="50"/>
        <c:axId val="731405336"/>
        <c:axId val="731405664"/>
      </c:barChart>
      <c:catAx>
        <c:axId val="731405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05664"/>
        <c:crosses val="autoZero"/>
        <c:auto val="1"/>
        <c:lblAlgn val="ctr"/>
        <c:lblOffset val="100"/>
        <c:noMultiLvlLbl val="0"/>
      </c:catAx>
      <c:valAx>
        <c:axId val="731405664"/>
        <c:scaling>
          <c:orientation val="minMax"/>
          <c:max val="23"/>
          <c:min val="0"/>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Total score (0-23)</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05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Part B: Total Score by school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'AMF Charts_Part B'!$A$2:$C$2</c:f>
              <c:strCache>
                <c:ptCount val="3"/>
                <c:pt idx="0">
                  <c:v>Total Score</c:v>
                </c:pt>
                <c:pt idx="1">
                  <c:v>254</c:v>
                </c:pt>
                <c:pt idx="2">
                  <c:v>233</c:v>
                </c:pt>
              </c:strCache>
            </c:strRef>
          </c:tx>
          <c:spPr>
            <a:solidFill>
              <a:schemeClr val="accent1"/>
            </a:solidFill>
            <a:ln>
              <a:noFill/>
            </a:ln>
            <a:effectLst/>
          </c:spPr>
          <c:invertIfNegative val="0"/>
          <c:dPt>
            <c:idx val="0"/>
            <c:invertIfNegative val="0"/>
            <c:bubble3D val="0"/>
            <c:spPr>
              <a:solidFill>
                <a:schemeClr val="accent3"/>
              </a:solidFill>
              <a:ln>
                <a:noFill/>
              </a:ln>
              <a:effectLst/>
            </c:spPr>
            <c:extLst>
              <c:ext xmlns:c16="http://schemas.microsoft.com/office/drawing/2014/chart" uri="{C3380CC4-5D6E-409C-BE32-E72D297353CC}">
                <c16:uniqueId val="{00000001-226D-4510-849A-A3DDFCA5135E}"/>
              </c:ext>
            </c:extLst>
          </c:dPt>
          <c:dPt>
            <c:idx val="1"/>
            <c:invertIfNegative val="0"/>
            <c:bubble3D val="0"/>
            <c:spPr>
              <a:solidFill>
                <a:schemeClr val="accent3"/>
              </a:solidFill>
              <a:ln>
                <a:noFill/>
              </a:ln>
              <a:effectLst/>
            </c:spPr>
            <c:extLst>
              <c:ext xmlns:c16="http://schemas.microsoft.com/office/drawing/2014/chart" uri="{C3380CC4-5D6E-409C-BE32-E72D297353CC}">
                <c16:uniqueId val="{00000002-226D-4510-849A-A3DDFCA5135E}"/>
              </c:ext>
            </c:extLst>
          </c:dPt>
          <c:dPt>
            <c:idx val="3"/>
            <c:invertIfNegative val="0"/>
            <c:bubble3D val="0"/>
            <c:spPr>
              <a:solidFill>
                <a:schemeClr val="accent3"/>
              </a:solidFill>
              <a:ln>
                <a:noFill/>
              </a:ln>
              <a:effectLst/>
            </c:spPr>
            <c:extLst>
              <c:ext xmlns:c16="http://schemas.microsoft.com/office/drawing/2014/chart" uri="{C3380CC4-5D6E-409C-BE32-E72D297353CC}">
                <c16:uniqueId val="{00000003-226D-4510-849A-A3DDFCA5135E}"/>
              </c:ext>
            </c:extLst>
          </c:dPt>
          <c:dPt>
            <c:idx val="8"/>
            <c:invertIfNegative val="0"/>
            <c:bubble3D val="0"/>
            <c:spPr>
              <a:solidFill>
                <a:schemeClr val="accent3"/>
              </a:solidFill>
              <a:ln>
                <a:noFill/>
              </a:ln>
              <a:effectLst/>
            </c:spPr>
            <c:extLst>
              <c:ext xmlns:c16="http://schemas.microsoft.com/office/drawing/2014/chart" uri="{C3380CC4-5D6E-409C-BE32-E72D297353CC}">
                <c16:uniqueId val="{00000004-226D-4510-849A-A3DDFCA5135E}"/>
              </c:ext>
            </c:extLst>
          </c:dPt>
          <c:dPt>
            <c:idx val="10"/>
            <c:invertIfNegative val="0"/>
            <c:bubble3D val="0"/>
            <c:spPr>
              <a:solidFill>
                <a:schemeClr val="accent3"/>
              </a:solidFill>
              <a:ln>
                <a:noFill/>
              </a:ln>
              <a:effectLst/>
            </c:spPr>
            <c:extLst>
              <c:ext xmlns:c16="http://schemas.microsoft.com/office/drawing/2014/chart" uri="{C3380CC4-5D6E-409C-BE32-E72D297353CC}">
                <c16:uniqueId val="{00000005-226D-4510-849A-A3DDFCA5135E}"/>
              </c:ext>
            </c:extLst>
          </c:dPt>
          <c:dPt>
            <c:idx val="14"/>
            <c:invertIfNegative val="0"/>
            <c:bubble3D val="0"/>
            <c:spPr>
              <a:solidFill>
                <a:schemeClr val="accent3"/>
              </a:solidFill>
              <a:ln>
                <a:noFill/>
              </a:ln>
              <a:effectLst/>
            </c:spPr>
            <c:extLst>
              <c:ext xmlns:c16="http://schemas.microsoft.com/office/drawing/2014/chart" uri="{C3380CC4-5D6E-409C-BE32-E72D297353CC}">
                <c16:uniqueId val="{00000006-226D-4510-849A-A3DDFCA5135E}"/>
              </c:ext>
            </c:extLst>
          </c:dPt>
          <c:dPt>
            <c:idx val="17"/>
            <c:invertIfNegative val="0"/>
            <c:bubble3D val="0"/>
            <c:spPr>
              <a:solidFill>
                <a:schemeClr val="accent3"/>
              </a:solidFill>
              <a:ln>
                <a:noFill/>
              </a:ln>
              <a:effectLst/>
            </c:spPr>
            <c:extLst>
              <c:ext xmlns:c16="http://schemas.microsoft.com/office/drawing/2014/chart" uri="{C3380CC4-5D6E-409C-BE32-E72D297353CC}">
                <c16:uniqueId val="{00000007-226D-4510-849A-A3DDFCA5135E}"/>
              </c:ext>
            </c:extLst>
          </c:dPt>
          <c:dPt>
            <c:idx val="19"/>
            <c:invertIfNegative val="0"/>
            <c:bubble3D val="0"/>
            <c:spPr>
              <a:solidFill>
                <a:schemeClr val="accent3"/>
              </a:solidFill>
              <a:ln>
                <a:noFill/>
              </a:ln>
              <a:effectLst/>
            </c:spPr>
            <c:extLst>
              <c:ext xmlns:c16="http://schemas.microsoft.com/office/drawing/2014/chart" uri="{C3380CC4-5D6E-409C-BE32-E72D297353CC}">
                <c16:uniqueId val="{00000008-226D-4510-849A-A3DDFCA5135E}"/>
              </c:ext>
            </c:extLst>
          </c:dPt>
          <c:dPt>
            <c:idx val="27"/>
            <c:invertIfNegative val="0"/>
            <c:bubble3D val="0"/>
            <c:spPr>
              <a:solidFill>
                <a:schemeClr val="accent3"/>
              </a:solidFill>
              <a:ln>
                <a:noFill/>
              </a:ln>
              <a:effectLst/>
            </c:spPr>
            <c:extLst>
              <c:ext xmlns:c16="http://schemas.microsoft.com/office/drawing/2014/chart" uri="{C3380CC4-5D6E-409C-BE32-E72D297353CC}">
                <c16:uniqueId val="{00000009-226D-4510-849A-A3DDFCA5135E}"/>
              </c:ext>
            </c:extLst>
          </c:dPt>
          <c:dPt>
            <c:idx val="28"/>
            <c:invertIfNegative val="0"/>
            <c:bubble3D val="0"/>
            <c:spPr>
              <a:solidFill>
                <a:schemeClr val="accent3"/>
              </a:solidFill>
              <a:ln>
                <a:noFill/>
              </a:ln>
              <a:effectLst/>
            </c:spPr>
            <c:extLst>
              <c:ext xmlns:c16="http://schemas.microsoft.com/office/drawing/2014/chart" uri="{C3380CC4-5D6E-409C-BE32-E72D297353CC}">
                <c16:uniqueId val="{0000000A-226D-4510-849A-A3DDFCA5135E}"/>
              </c:ext>
            </c:extLst>
          </c:dPt>
          <c:dPt>
            <c:idx val="29"/>
            <c:invertIfNegative val="0"/>
            <c:bubble3D val="0"/>
            <c:spPr>
              <a:solidFill>
                <a:schemeClr val="accent3"/>
              </a:solidFill>
              <a:ln>
                <a:noFill/>
              </a:ln>
              <a:effectLst/>
            </c:spPr>
            <c:extLst>
              <c:ext xmlns:c16="http://schemas.microsoft.com/office/drawing/2014/chart" uri="{C3380CC4-5D6E-409C-BE32-E72D297353CC}">
                <c16:uniqueId val="{0000000B-226D-4510-849A-A3DDFCA5135E}"/>
              </c:ext>
            </c:extLst>
          </c:dPt>
          <c:dPt>
            <c:idx val="33"/>
            <c:invertIfNegative val="0"/>
            <c:bubble3D val="0"/>
            <c:spPr>
              <a:solidFill>
                <a:schemeClr val="accent3"/>
              </a:solidFill>
              <a:ln>
                <a:noFill/>
              </a:ln>
              <a:effectLst/>
            </c:spPr>
            <c:extLst>
              <c:ext xmlns:c16="http://schemas.microsoft.com/office/drawing/2014/chart" uri="{C3380CC4-5D6E-409C-BE32-E72D297353CC}">
                <c16:uniqueId val="{0000000C-226D-4510-849A-A3DDFCA5135E}"/>
              </c:ext>
            </c:extLst>
          </c:dPt>
          <c:dPt>
            <c:idx val="34"/>
            <c:invertIfNegative val="0"/>
            <c:bubble3D val="0"/>
            <c:spPr>
              <a:solidFill>
                <a:schemeClr val="accent2"/>
              </a:solidFill>
              <a:ln>
                <a:noFill/>
              </a:ln>
              <a:effectLst/>
            </c:spPr>
            <c:extLst>
              <c:ext xmlns:c16="http://schemas.microsoft.com/office/drawing/2014/chart" uri="{C3380CC4-5D6E-409C-BE32-E72D297353CC}">
                <c16:uniqueId val="{00000011-226D-4510-849A-A3DDFCA5135E}"/>
              </c:ext>
            </c:extLst>
          </c:dPt>
          <c:dPt>
            <c:idx val="36"/>
            <c:invertIfNegative val="0"/>
            <c:bubble3D val="0"/>
            <c:spPr>
              <a:solidFill>
                <a:schemeClr val="accent3"/>
              </a:solidFill>
              <a:ln>
                <a:noFill/>
              </a:ln>
              <a:effectLst/>
            </c:spPr>
            <c:extLst>
              <c:ext xmlns:c16="http://schemas.microsoft.com/office/drawing/2014/chart" uri="{C3380CC4-5D6E-409C-BE32-E72D297353CC}">
                <c16:uniqueId val="{0000000D-226D-4510-849A-A3DDFCA5135E}"/>
              </c:ext>
            </c:extLst>
          </c:dPt>
          <c:dPt>
            <c:idx val="37"/>
            <c:invertIfNegative val="0"/>
            <c:bubble3D val="0"/>
            <c:spPr>
              <a:solidFill>
                <a:schemeClr val="accent3"/>
              </a:solidFill>
              <a:ln>
                <a:noFill/>
              </a:ln>
              <a:effectLst/>
            </c:spPr>
            <c:extLst>
              <c:ext xmlns:c16="http://schemas.microsoft.com/office/drawing/2014/chart" uri="{C3380CC4-5D6E-409C-BE32-E72D297353CC}">
                <c16:uniqueId val="{0000000E-226D-4510-849A-A3DDFCA5135E}"/>
              </c:ext>
            </c:extLst>
          </c:dPt>
          <c:dPt>
            <c:idx val="38"/>
            <c:invertIfNegative val="0"/>
            <c:bubble3D val="0"/>
            <c:spPr>
              <a:solidFill>
                <a:schemeClr val="accent2"/>
              </a:solidFill>
              <a:ln>
                <a:noFill/>
              </a:ln>
              <a:effectLst/>
            </c:spPr>
            <c:extLst>
              <c:ext xmlns:c16="http://schemas.microsoft.com/office/drawing/2014/chart" uri="{C3380CC4-5D6E-409C-BE32-E72D297353CC}">
                <c16:uniqueId val="{00000012-226D-4510-849A-A3DDFCA5135E}"/>
              </c:ext>
            </c:extLst>
          </c:dPt>
          <c:dPt>
            <c:idx val="42"/>
            <c:invertIfNegative val="0"/>
            <c:bubble3D val="0"/>
            <c:spPr>
              <a:solidFill>
                <a:schemeClr val="accent3"/>
              </a:solidFill>
              <a:ln>
                <a:noFill/>
              </a:ln>
              <a:effectLst/>
            </c:spPr>
            <c:extLst>
              <c:ext xmlns:c16="http://schemas.microsoft.com/office/drawing/2014/chart" uri="{C3380CC4-5D6E-409C-BE32-E72D297353CC}">
                <c16:uniqueId val="{0000000F-226D-4510-849A-A3DDFCA5135E}"/>
              </c:ext>
            </c:extLst>
          </c:dPt>
          <c:dPt>
            <c:idx val="44"/>
            <c:invertIfNegative val="0"/>
            <c:bubble3D val="0"/>
            <c:spPr>
              <a:solidFill>
                <a:schemeClr val="accent3"/>
              </a:solidFill>
              <a:ln>
                <a:noFill/>
              </a:ln>
              <a:effectLst/>
            </c:spPr>
            <c:extLst>
              <c:ext xmlns:c16="http://schemas.microsoft.com/office/drawing/2014/chart" uri="{C3380CC4-5D6E-409C-BE32-E72D297353CC}">
                <c16:uniqueId val="{00000010-226D-4510-849A-A3DDFCA5135E}"/>
              </c:ext>
            </c:extLst>
          </c:dPt>
          <c:cat>
            <c:strRef>
              <c:f>'AMF Charts_Part B'!$D$1:$AT$1</c:f>
              <c:strCache>
                <c:ptCount val="43"/>
                <c:pt idx="0">
                  <c:v>Alberton Primary School</c:v>
                </c:pt>
                <c:pt idx="1">
                  <c:v>Ardeer South Primary School</c:v>
                </c:pt>
                <c:pt idx="2">
                  <c:v>Bayview College</c:v>
                </c:pt>
                <c:pt idx="3">
                  <c:v>Beaumaris Secondary College</c:v>
                </c:pt>
                <c:pt idx="4">
                  <c:v>Beechworth Montessori School</c:v>
                </c:pt>
                <c:pt idx="5">
                  <c:v>Beverford District Primary School</c:v>
                </c:pt>
                <c:pt idx="6">
                  <c:v>beveridge primary</c:v>
                </c:pt>
                <c:pt idx="7">
                  <c:v>Box Hill Senior Secondary College</c:v>
                </c:pt>
                <c:pt idx="8">
                  <c:v>Charlton College</c:v>
                </c:pt>
                <c:pt idx="9">
                  <c:v>Christ Our Holy Redeemer</c:v>
                </c:pt>
                <c:pt idx="10">
                  <c:v>Croydon Community School </c:v>
                </c:pt>
                <c:pt idx="11">
                  <c:v>Edgars Creek Secondary College</c:v>
                </c:pt>
                <c:pt idx="12">
                  <c:v>Flowerdale Primary School</c:v>
                </c:pt>
                <c:pt idx="13">
                  <c:v>Garrang Wilam Primary School</c:v>
                </c:pt>
                <c:pt idx="14">
                  <c:v>Gladstone Views Primary School</c:v>
                </c:pt>
                <c:pt idx="15">
                  <c:v>Heathmont East Primary School</c:v>
                </c:pt>
                <c:pt idx="16">
                  <c:v>Hoa nghiem primary school</c:v>
                </c:pt>
                <c:pt idx="17">
                  <c:v>Kananook Primary </c:v>
                </c:pt>
                <c:pt idx="18">
                  <c:v>Linton Primary School</c:v>
                </c:pt>
                <c:pt idx="19">
                  <c:v>Lisieux Catholic Primary School</c:v>
                </c:pt>
                <c:pt idx="20">
                  <c:v>Loch Sport Primary School</c:v>
                </c:pt>
                <c:pt idx="21">
                  <c:v>Longwood PS</c:v>
                </c:pt>
                <c:pt idx="22">
                  <c:v>Lynbrook Primary</c:v>
                </c:pt>
                <c:pt idx="23">
                  <c:v>Mazenod College</c:v>
                </c:pt>
                <c:pt idx="24">
                  <c:v>Natimuk Primary School</c:v>
                </c:pt>
                <c:pt idx="25">
                  <c:v>Nungurner Primary School</c:v>
                </c:pt>
                <c:pt idx="26">
                  <c:v>Officer Specialist School</c:v>
                </c:pt>
                <c:pt idx="27">
                  <c:v>Our Lady of Mount Carmel PS</c:v>
                </c:pt>
                <c:pt idx="28">
                  <c:v>Our Lady Star of the Sea</c:v>
                </c:pt>
                <c:pt idx="29">
                  <c:v>St John's </c:v>
                </c:pt>
                <c:pt idx="30">
                  <c:v>St Jospeh's Primary School</c:v>
                </c:pt>
                <c:pt idx="31">
                  <c:v>St Leonard's</c:v>
                </c:pt>
                <c:pt idx="32">
                  <c:v>St Mary MacKillop</c:v>
                </c:pt>
                <c:pt idx="33">
                  <c:v>St Mary's</c:v>
                </c:pt>
                <c:pt idx="34">
                  <c:v>St Oliver Plunkett</c:v>
                </c:pt>
                <c:pt idx="35">
                  <c:v>St Paul's</c:v>
                </c:pt>
                <c:pt idx="36">
                  <c:v>St Peter's Primary School</c:v>
                </c:pt>
                <c:pt idx="37">
                  <c:v>St. Bernard's </c:v>
                </c:pt>
                <c:pt idx="38">
                  <c:v>St. Patrick's </c:v>
                </c:pt>
                <c:pt idx="39">
                  <c:v>Swan Reach Primary School</c:v>
                </c:pt>
                <c:pt idx="40">
                  <c:v>The Knox School</c:v>
                </c:pt>
                <c:pt idx="41">
                  <c:v>Tyrrell College</c:v>
                </c:pt>
                <c:pt idx="42">
                  <c:v>Yarra Primary</c:v>
                </c:pt>
              </c:strCache>
            </c:strRef>
          </c:cat>
          <c:val>
            <c:numRef>
              <c:f>'AMF Charts_Part B'!$D$2:$AT$2</c:f>
              <c:numCache>
                <c:formatCode>0</c:formatCode>
                <c:ptCount val="43"/>
                <c:pt idx="1">
                  <c:v>267.14285714285711</c:v>
                </c:pt>
                <c:pt idx="2">
                  <c:v>376.25</c:v>
                </c:pt>
                <c:pt idx="3">
                  <c:v>316.90476190476187</c:v>
                </c:pt>
                <c:pt idx="5">
                  <c:v>346.07142857142856</c:v>
                </c:pt>
                <c:pt idx="6">
                  <c:v>290.59523809523807</c:v>
                </c:pt>
                <c:pt idx="7">
                  <c:v>357.85714285714289</c:v>
                </c:pt>
                <c:pt idx="8">
                  <c:v>259.64285714285711</c:v>
                </c:pt>
                <c:pt idx="10">
                  <c:v>390</c:v>
                </c:pt>
                <c:pt idx="11">
                  <c:v>358.45238095238096</c:v>
                </c:pt>
                <c:pt idx="12">
                  <c:v>290.83333333333337</c:v>
                </c:pt>
                <c:pt idx="13">
                  <c:v>326.66666666666663</c:v>
                </c:pt>
                <c:pt idx="15">
                  <c:v>280.71428571428572</c:v>
                </c:pt>
                <c:pt idx="17">
                  <c:v>299.52380952380952</c:v>
                </c:pt>
                <c:pt idx="18">
                  <c:v>394.28571428571428</c:v>
                </c:pt>
                <c:pt idx="20">
                  <c:v>301.42857142857144</c:v>
                </c:pt>
                <c:pt idx="21">
                  <c:v>352.14285714285717</c:v>
                </c:pt>
                <c:pt idx="22">
                  <c:v>340.71428571428572</c:v>
                </c:pt>
                <c:pt idx="23">
                  <c:v>330.95238095238096</c:v>
                </c:pt>
                <c:pt idx="24">
                  <c:v>340.05952380952385</c:v>
                </c:pt>
                <c:pt idx="25">
                  <c:v>278.45238095238091</c:v>
                </c:pt>
                <c:pt idx="26">
                  <c:v>237.5</c:v>
                </c:pt>
                <c:pt idx="27">
                  <c:v>286.84523809523807</c:v>
                </c:pt>
                <c:pt idx="28">
                  <c:v>310.83333333333331</c:v>
                </c:pt>
                <c:pt idx="29">
                  <c:v>345.71428571428567</c:v>
                </c:pt>
                <c:pt idx="30">
                  <c:v>316.07142857142856</c:v>
                </c:pt>
                <c:pt idx="31">
                  <c:v>252.14285714285711</c:v>
                </c:pt>
                <c:pt idx="32">
                  <c:v>170.95238095238093</c:v>
                </c:pt>
                <c:pt idx="34">
                  <c:v>268.09523809523807</c:v>
                </c:pt>
                <c:pt idx="35">
                  <c:v>264.7619047619047</c:v>
                </c:pt>
                <c:pt idx="36">
                  <c:v>195.53571428571428</c:v>
                </c:pt>
                <c:pt idx="38">
                  <c:v>334.94047619047615</c:v>
                </c:pt>
                <c:pt idx="40">
                  <c:v>267.20238095238091</c:v>
                </c:pt>
                <c:pt idx="41">
                  <c:v>313.57142857142856</c:v>
                </c:pt>
                <c:pt idx="42">
                  <c:v>279.82142857142856</c:v>
                </c:pt>
              </c:numCache>
            </c:numRef>
          </c:val>
          <c:extLst>
            <c:ext xmlns:c16="http://schemas.microsoft.com/office/drawing/2014/chart" uri="{C3380CC4-5D6E-409C-BE32-E72D297353CC}">
              <c16:uniqueId val="{00000000-226D-4510-849A-A3DDFCA5135E}"/>
            </c:ext>
          </c:extLst>
        </c:ser>
        <c:ser>
          <c:idx val="1"/>
          <c:order val="1"/>
          <c:tx>
            <c:strRef>
              <c:f>'AMF Charts_Part B'!$A$9:$C$9</c:f>
              <c:strCache>
                <c:ptCount val="3"/>
                <c:pt idx="0">
                  <c:v>Quadrant</c:v>
                </c:pt>
                <c:pt idx="1">
                  <c:v>Q3</c:v>
                </c:pt>
                <c:pt idx="2">
                  <c:v>Q3</c:v>
                </c:pt>
              </c:strCache>
            </c:strRef>
          </c:tx>
          <c:spPr>
            <a:solidFill>
              <a:schemeClr val="accent2"/>
            </a:solidFill>
            <a:ln>
              <a:noFill/>
            </a:ln>
            <a:effectLst/>
          </c:spPr>
          <c:invertIfNegative val="0"/>
          <c:cat>
            <c:strRef>
              <c:f>'AMF Charts_Part B'!$D$1:$AT$1</c:f>
              <c:strCache>
                <c:ptCount val="43"/>
                <c:pt idx="0">
                  <c:v>Alberton Primary School</c:v>
                </c:pt>
                <c:pt idx="1">
                  <c:v>Ardeer South Primary School</c:v>
                </c:pt>
                <c:pt idx="2">
                  <c:v>Bayview College</c:v>
                </c:pt>
                <c:pt idx="3">
                  <c:v>Beaumaris Secondary College</c:v>
                </c:pt>
                <c:pt idx="4">
                  <c:v>Beechworth Montessori School</c:v>
                </c:pt>
                <c:pt idx="5">
                  <c:v>Beverford District Primary School</c:v>
                </c:pt>
                <c:pt idx="6">
                  <c:v>beveridge primary</c:v>
                </c:pt>
                <c:pt idx="7">
                  <c:v>Box Hill Senior Secondary College</c:v>
                </c:pt>
                <c:pt idx="8">
                  <c:v>Charlton College</c:v>
                </c:pt>
                <c:pt idx="9">
                  <c:v>Christ Our Holy Redeemer</c:v>
                </c:pt>
                <c:pt idx="10">
                  <c:v>Croydon Community School </c:v>
                </c:pt>
                <c:pt idx="11">
                  <c:v>Edgars Creek Secondary College</c:v>
                </c:pt>
                <c:pt idx="12">
                  <c:v>Flowerdale Primary School</c:v>
                </c:pt>
                <c:pt idx="13">
                  <c:v>Garrang Wilam Primary School</c:v>
                </c:pt>
                <c:pt idx="14">
                  <c:v>Gladstone Views Primary School</c:v>
                </c:pt>
                <c:pt idx="15">
                  <c:v>Heathmont East Primary School</c:v>
                </c:pt>
                <c:pt idx="16">
                  <c:v>Hoa nghiem primary school</c:v>
                </c:pt>
                <c:pt idx="17">
                  <c:v>Kananook Primary </c:v>
                </c:pt>
                <c:pt idx="18">
                  <c:v>Linton Primary School</c:v>
                </c:pt>
                <c:pt idx="19">
                  <c:v>Lisieux Catholic Primary School</c:v>
                </c:pt>
                <c:pt idx="20">
                  <c:v>Loch Sport Primary School</c:v>
                </c:pt>
                <c:pt idx="21">
                  <c:v>Longwood PS</c:v>
                </c:pt>
                <c:pt idx="22">
                  <c:v>Lynbrook Primary</c:v>
                </c:pt>
                <c:pt idx="23">
                  <c:v>Mazenod College</c:v>
                </c:pt>
                <c:pt idx="24">
                  <c:v>Natimuk Primary School</c:v>
                </c:pt>
                <c:pt idx="25">
                  <c:v>Nungurner Primary School</c:v>
                </c:pt>
                <c:pt idx="26">
                  <c:v>Officer Specialist School</c:v>
                </c:pt>
                <c:pt idx="27">
                  <c:v>Our Lady of Mount Carmel PS</c:v>
                </c:pt>
                <c:pt idx="28">
                  <c:v>Our Lady Star of the Sea</c:v>
                </c:pt>
                <c:pt idx="29">
                  <c:v>St John's </c:v>
                </c:pt>
                <c:pt idx="30">
                  <c:v>St Jospeh's Primary School</c:v>
                </c:pt>
                <c:pt idx="31">
                  <c:v>St Leonard's</c:v>
                </c:pt>
                <c:pt idx="32">
                  <c:v>St Mary MacKillop</c:v>
                </c:pt>
                <c:pt idx="33">
                  <c:v>St Mary's</c:v>
                </c:pt>
                <c:pt idx="34">
                  <c:v>St Oliver Plunkett</c:v>
                </c:pt>
                <c:pt idx="35">
                  <c:v>St Paul's</c:v>
                </c:pt>
                <c:pt idx="36">
                  <c:v>St Peter's Primary School</c:v>
                </c:pt>
                <c:pt idx="37">
                  <c:v>St. Bernard's </c:v>
                </c:pt>
                <c:pt idx="38">
                  <c:v>St. Patrick's </c:v>
                </c:pt>
                <c:pt idx="39">
                  <c:v>Swan Reach Primary School</c:v>
                </c:pt>
                <c:pt idx="40">
                  <c:v>The Knox School</c:v>
                </c:pt>
                <c:pt idx="41">
                  <c:v>Tyrrell College</c:v>
                </c:pt>
                <c:pt idx="42">
                  <c:v>Yarra Primary</c:v>
                </c:pt>
              </c:strCache>
            </c:strRef>
          </c:cat>
          <c:val>
            <c:numRef>
              <c:f>'AMF Charts_Part B'!$D$9:$AT$9</c:f>
              <c:numCache>
                <c:formatCode>General</c:formatCode>
                <c:ptCount val="43"/>
                <c:pt idx="1">
                  <c:v>0</c:v>
                </c:pt>
                <c:pt idx="2">
                  <c:v>0</c:v>
                </c:pt>
                <c:pt idx="3">
                  <c:v>0</c:v>
                </c:pt>
                <c:pt idx="5">
                  <c:v>0</c:v>
                </c:pt>
                <c:pt idx="6">
                  <c:v>0</c:v>
                </c:pt>
                <c:pt idx="7">
                  <c:v>0</c:v>
                </c:pt>
                <c:pt idx="8">
                  <c:v>0</c:v>
                </c:pt>
                <c:pt idx="10">
                  <c:v>0</c:v>
                </c:pt>
                <c:pt idx="11">
                  <c:v>0</c:v>
                </c:pt>
                <c:pt idx="12">
                  <c:v>0</c:v>
                </c:pt>
                <c:pt idx="13">
                  <c:v>0</c:v>
                </c:pt>
                <c:pt idx="15">
                  <c:v>0</c:v>
                </c:pt>
                <c:pt idx="17">
                  <c:v>0</c:v>
                </c:pt>
                <c:pt idx="18">
                  <c:v>0</c:v>
                </c:pt>
                <c:pt idx="20">
                  <c:v>0</c:v>
                </c:pt>
                <c:pt idx="21">
                  <c:v>0</c:v>
                </c:pt>
                <c:pt idx="22">
                  <c:v>0</c:v>
                </c:pt>
                <c:pt idx="23">
                  <c:v>0</c:v>
                </c:pt>
                <c:pt idx="24">
                  <c:v>0</c:v>
                </c:pt>
                <c:pt idx="25">
                  <c:v>0</c:v>
                </c:pt>
                <c:pt idx="26">
                  <c:v>0</c:v>
                </c:pt>
                <c:pt idx="27">
                  <c:v>0</c:v>
                </c:pt>
                <c:pt idx="28">
                  <c:v>0</c:v>
                </c:pt>
                <c:pt idx="29">
                  <c:v>0</c:v>
                </c:pt>
                <c:pt idx="30">
                  <c:v>0</c:v>
                </c:pt>
                <c:pt idx="31">
                  <c:v>0</c:v>
                </c:pt>
                <c:pt idx="32">
                  <c:v>0</c:v>
                </c:pt>
                <c:pt idx="34">
                  <c:v>0</c:v>
                </c:pt>
                <c:pt idx="35">
                  <c:v>0</c:v>
                </c:pt>
                <c:pt idx="36">
                  <c:v>0</c:v>
                </c:pt>
                <c:pt idx="38">
                  <c:v>0</c:v>
                </c:pt>
                <c:pt idx="40">
                  <c:v>0</c:v>
                </c:pt>
                <c:pt idx="41">
                  <c:v>0</c:v>
                </c:pt>
                <c:pt idx="42">
                  <c:v>0</c:v>
                </c:pt>
              </c:numCache>
            </c:numRef>
          </c:val>
          <c:extLst>
            <c:ext xmlns:c16="http://schemas.microsoft.com/office/drawing/2014/chart" uri="{C3380CC4-5D6E-409C-BE32-E72D297353CC}">
              <c16:uniqueId val="{00000013-226D-4510-849A-A3DDFCA5135E}"/>
            </c:ext>
          </c:extLst>
        </c:ser>
        <c:dLbls>
          <c:showLegendKey val="0"/>
          <c:showVal val="0"/>
          <c:showCatName val="0"/>
          <c:showSerName val="0"/>
          <c:showPercent val="0"/>
          <c:showBubbleSize val="0"/>
        </c:dLbls>
        <c:gapWidth val="219"/>
        <c:overlap val="-27"/>
        <c:axId val="340362328"/>
        <c:axId val="399731384"/>
      </c:barChart>
      <c:catAx>
        <c:axId val="340362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731384"/>
        <c:crosses val="autoZero"/>
        <c:auto val="1"/>
        <c:lblAlgn val="ctr"/>
        <c:lblOffset val="100"/>
        <c:noMultiLvlLbl val="0"/>
      </c:catAx>
      <c:valAx>
        <c:axId val="399731384"/>
        <c:scaling>
          <c:orientation val="minMax"/>
          <c:max val="400"/>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362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0" i="0" baseline="0">
                <a:effectLst/>
              </a:rPr>
              <a:t>School X compared with average of all schools - by Focus Area</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'AMF Charts_Part B'!$B$1</c:f>
              <c:strCache>
                <c:ptCount val="1"/>
                <c:pt idx="0">
                  <c:v>Ainslie Parklands Primary School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B'!$A$4:$A$8</c:f>
              <c:strCache>
                <c:ptCount val="5"/>
                <c:pt idx="0">
                  <c:v>Data</c:v>
                </c:pt>
                <c:pt idx="1">
                  <c:v>Gateway behaviours</c:v>
                </c:pt>
                <c:pt idx="2">
                  <c:v>Reporting</c:v>
                </c:pt>
                <c:pt idx="3">
                  <c:v>Response</c:v>
                </c:pt>
                <c:pt idx="4">
                  <c:v>School climate</c:v>
                </c:pt>
              </c:strCache>
            </c:strRef>
          </c:cat>
          <c:val>
            <c:numRef>
              <c:f>'AMF Charts_Part B'!$B$4:$B$8</c:f>
              <c:numCache>
                <c:formatCode>General</c:formatCode>
                <c:ptCount val="5"/>
                <c:pt idx="0" formatCode="0">
                  <c:v>51.428571428571416</c:v>
                </c:pt>
                <c:pt idx="1">
                  <c:v>45</c:v>
                </c:pt>
                <c:pt idx="2">
                  <c:v>40</c:v>
                </c:pt>
                <c:pt idx="3" formatCode="0">
                  <c:v>54.285714285714278</c:v>
                </c:pt>
                <c:pt idx="4" formatCode="0">
                  <c:v>63.333333333333329</c:v>
                </c:pt>
              </c:numCache>
            </c:numRef>
          </c:val>
          <c:extLst>
            <c:ext xmlns:c16="http://schemas.microsoft.com/office/drawing/2014/chart" uri="{C3380CC4-5D6E-409C-BE32-E72D297353CC}">
              <c16:uniqueId val="{00000000-F8FE-4C8F-AF46-B30F19566FF4}"/>
            </c:ext>
          </c:extLst>
        </c:ser>
        <c:ser>
          <c:idx val="1"/>
          <c:order val="1"/>
          <c:tx>
            <c:strRef>
              <c:f>'AMF Charts_Part B'!$AW$1</c:f>
              <c:strCache>
                <c:ptCount val="1"/>
                <c:pt idx="0">
                  <c:v>All schools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B'!$A$4:$A$8</c:f>
              <c:strCache>
                <c:ptCount val="5"/>
                <c:pt idx="0">
                  <c:v>Data</c:v>
                </c:pt>
                <c:pt idx="1">
                  <c:v>Gateway behaviours</c:v>
                </c:pt>
                <c:pt idx="2">
                  <c:v>Reporting</c:v>
                </c:pt>
                <c:pt idx="3">
                  <c:v>Response</c:v>
                </c:pt>
                <c:pt idx="4">
                  <c:v>School climate</c:v>
                </c:pt>
              </c:strCache>
            </c:strRef>
          </c:cat>
          <c:val>
            <c:numRef>
              <c:f>'AMF Charts_Part B'!$AW$4:$AW$8</c:f>
              <c:numCache>
                <c:formatCode>0</c:formatCode>
                <c:ptCount val="5"/>
                <c:pt idx="0">
                  <c:v>55.024801587301582</c:v>
                </c:pt>
                <c:pt idx="1">
                  <c:v>55.277777777777779</c:v>
                </c:pt>
                <c:pt idx="2">
                  <c:v>57.698412698412689</c:v>
                </c:pt>
                <c:pt idx="3">
                  <c:v>63.650793650793631</c:v>
                </c:pt>
                <c:pt idx="4">
                  <c:v>69.166666666666671</c:v>
                </c:pt>
              </c:numCache>
            </c:numRef>
          </c:val>
          <c:extLst>
            <c:ext xmlns:c16="http://schemas.microsoft.com/office/drawing/2014/chart" uri="{C3380CC4-5D6E-409C-BE32-E72D297353CC}">
              <c16:uniqueId val="{00000001-F8FE-4C8F-AF46-B30F19566FF4}"/>
            </c:ext>
          </c:extLst>
        </c:ser>
        <c:dLbls>
          <c:dLblPos val="outEnd"/>
          <c:showLegendKey val="0"/>
          <c:showVal val="1"/>
          <c:showCatName val="0"/>
          <c:showSerName val="0"/>
          <c:showPercent val="0"/>
          <c:showBubbleSize val="0"/>
        </c:dLbls>
        <c:gapWidth val="219"/>
        <c:overlap val="-27"/>
        <c:axId val="556716720"/>
        <c:axId val="556717048"/>
      </c:barChart>
      <c:catAx>
        <c:axId val="556716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Part B Domains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717048"/>
        <c:crosses val="autoZero"/>
        <c:auto val="1"/>
        <c:lblAlgn val="ctr"/>
        <c:lblOffset val="100"/>
        <c:noMultiLvlLbl val="0"/>
      </c:catAx>
      <c:valAx>
        <c:axId val="55671704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716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Ainslie Parklands Primary School: Part B</a:t>
            </a:r>
            <a:r>
              <a:rPr lang="en-AU" baseline="0"/>
              <a:t> results by Focus Area -</a:t>
            </a:r>
            <a:r>
              <a:rPr lang="en-AU"/>
              <a:t> compared with average of all schools in sector (govt) and type  (Primary)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'AMF Charts_Part B'!$B$1</c:f>
              <c:strCache>
                <c:ptCount val="1"/>
                <c:pt idx="0">
                  <c:v>Ainslie Parklands Primary School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B'!$A$4:$A$8</c:f>
              <c:strCache>
                <c:ptCount val="5"/>
                <c:pt idx="0">
                  <c:v>Data</c:v>
                </c:pt>
                <c:pt idx="1">
                  <c:v>Gateway behaviours</c:v>
                </c:pt>
                <c:pt idx="2">
                  <c:v>Reporting</c:v>
                </c:pt>
                <c:pt idx="3">
                  <c:v>Response</c:v>
                </c:pt>
                <c:pt idx="4">
                  <c:v>School climate</c:v>
                </c:pt>
              </c:strCache>
            </c:strRef>
          </c:cat>
          <c:val>
            <c:numRef>
              <c:f>'AMF Charts_Part B'!$B$4:$B$8</c:f>
              <c:numCache>
                <c:formatCode>General</c:formatCode>
                <c:ptCount val="5"/>
                <c:pt idx="0" formatCode="0">
                  <c:v>51.428571428571416</c:v>
                </c:pt>
                <c:pt idx="1">
                  <c:v>45</c:v>
                </c:pt>
                <c:pt idx="2">
                  <c:v>40</c:v>
                </c:pt>
                <c:pt idx="3" formatCode="0">
                  <c:v>54.285714285714278</c:v>
                </c:pt>
                <c:pt idx="4" formatCode="0">
                  <c:v>63.333333333333329</c:v>
                </c:pt>
              </c:numCache>
            </c:numRef>
          </c:val>
          <c:extLst>
            <c:ext xmlns:c16="http://schemas.microsoft.com/office/drawing/2014/chart" uri="{C3380CC4-5D6E-409C-BE32-E72D297353CC}">
              <c16:uniqueId val="{00000000-6980-4A57-B9BF-6D8A6D6838D1}"/>
            </c:ext>
          </c:extLst>
        </c:ser>
        <c:ser>
          <c:idx val="1"/>
          <c:order val="1"/>
          <c:tx>
            <c:strRef>
              <c:f>'AMF Charts_Part B'!$AU$1</c:f>
              <c:strCache>
                <c:ptCount val="1"/>
                <c:pt idx="0">
                  <c:v>All Primary schools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B'!$A$4:$A$8</c:f>
              <c:strCache>
                <c:ptCount val="5"/>
                <c:pt idx="0">
                  <c:v>Data</c:v>
                </c:pt>
                <c:pt idx="1">
                  <c:v>Gateway behaviours</c:v>
                </c:pt>
                <c:pt idx="2">
                  <c:v>Reporting</c:v>
                </c:pt>
                <c:pt idx="3">
                  <c:v>Response</c:v>
                </c:pt>
                <c:pt idx="4">
                  <c:v>School climate</c:v>
                </c:pt>
              </c:strCache>
            </c:strRef>
          </c:cat>
          <c:val>
            <c:numRef>
              <c:f>'AMF Charts_Part B'!$AU$4:$AU$8</c:f>
              <c:numCache>
                <c:formatCode>0</c:formatCode>
                <c:ptCount val="5"/>
                <c:pt idx="0">
                  <c:v>57.621173469387756</c:v>
                </c:pt>
                <c:pt idx="1">
                  <c:v>58.392857142857146</c:v>
                </c:pt>
                <c:pt idx="2">
                  <c:v>59.795918367346921</c:v>
                </c:pt>
                <c:pt idx="3">
                  <c:v>65.306122448979593</c:v>
                </c:pt>
                <c:pt idx="4">
                  <c:v>70.833333333333343</c:v>
                </c:pt>
              </c:numCache>
            </c:numRef>
          </c:val>
          <c:extLst>
            <c:ext xmlns:c16="http://schemas.microsoft.com/office/drawing/2014/chart" uri="{C3380CC4-5D6E-409C-BE32-E72D297353CC}">
              <c16:uniqueId val="{0000000B-6980-4A57-B9BF-6D8A6D6838D1}"/>
            </c:ext>
          </c:extLst>
        </c:ser>
        <c:ser>
          <c:idx val="2"/>
          <c:order val="2"/>
          <c:tx>
            <c:strRef>
              <c:f>'AMF Charts_Part B'!$AV$1</c:f>
              <c:strCache>
                <c:ptCount val="1"/>
                <c:pt idx="0">
                  <c:v>All govt schools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B'!$A$4:$A$8</c:f>
              <c:strCache>
                <c:ptCount val="5"/>
                <c:pt idx="0">
                  <c:v>Data</c:v>
                </c:pt>
                <c:pt idx="1">
                  <c:v>Gateway behaviours</c:v>
                </c:pt>
                <c:pt idx="2">
                  <c:v>Reporting</c:v>
                </c:pt>
                <c:pt idx="3">
                  <c:v>Response</c:v>
                </c:pt>
                <c:pt idx="4">
                  <c:v>School climate</c:v>
                </c:pt>
              </c:strCache>
            </c:strRef>
          </c:cat>
          <c:val>
            <c:numRef>
              <c:f>'AMF Charts_Part B'!$AV$4:$AV$8</c:f>
              <c:numCache>
                <c:formatCode>0</c:formatCode>
                <c:ptCount val="5"/>
                <c:pt idx="0">
                  <c:v>56.515151515151508</c:v>
                </c:pt>
                <c:pt idx="1">
                  <c:v>58.863636363636367</c:v>
                </c:pt>
                <c:pt idx="2">
                  <c:v>60.389610389610375</c:v>
                </c:pt>
                <c:pt idx="3">
                  <c:v>65.584415584415581</c:v>
                </c:pt>
                <c:pt idx="4">
                  <c:v>71.212121212121218</c:v>
                </c:pt>
              </c:numCache>
            </c:numRef>
          </c:val>
          <c:extLst>
            <c:ext xmlns:c16="http://schemas.microsoft.com/office/drawing/2014/chart" uri="{C3380CC4-5D6E-409C-BE32-E72D297353CC}">
              <c16:uniqueId val="{0000000C-6980-4A57-B9BF-6D8A6D6838D1}"/>
            </c:ext>
          </c:extLst>
        </c:ser>
        <c:dLbls>
          <c:dLblPos val="outEnd"/>
          <c:showLegendKey val="0"/>
          <c:showVal val="1"/>
          <c:showCatName val="0"/>
          <c:showSerName val="0"/>
          <c:showPercent val="0"/>
          <c:showBubbleSize val="0"/>
        </c:dLbls>
        <c:gapWidth val="219"/>
        <c:overlap val="-27"/>
        <c:axId val="548042848"/>
        <c:axId val="548043176"/>
      </c:barChart>
      <c:catAx>
        <c:axId val="548042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Part B Domains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043176"/>
        <c:crosses val="autoZero"/>
        <c:auto val="1"/>
        <c:lblAlgn val="ctr"/>
        <c:lblOffset val="100"/>
        <c:noMultiLvlLbl val="0"/>
      </c:catAx>
      <c:valAx>
        <c:axId val="548043176"/>
        <c:scaling>
          <c:orientation val="minMax"/>
        </c:scaling>
        <c:delete val="0"/>
        <c:axPos val="l"/>
        <c:majorGridlines>
          <c:spPr>
            <a:ln w="9525" cap="flat" cmpd="sng" algn="ctr">
              <a:no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042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withinLinearReversed" id="23">
  <a:schemeClr val="accent3"/>
</cs:colorStyle>
</file>

<file path=xl/charts/colors18.xml><?xml version="1.0" encoding="utf-8"?>
<cs:colorStyle xmlns:cs="http://schemas.microsoft.com/office/drawing/2012/chartStyle" xmlns:a="http://schemas.openxmlformats.org/drawingml/2006/main" meth="withinLinearReversed" id="22">
  <a:schemeClr val="accent2"/>
</cs:colorStyle>
</file>

<file path=xl/charts/colors1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Reversed" id="24">
  <a:schemeClr val="accent4"/>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withinLinearReversed" id="22">
  <a:schemeClr val="accent2"/>
</cs:colorStyle>
</file>

<file path=xl/charts/colors2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withinLinearReversed" id="24">
  <a:schemeClr val="accent4"/>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withinLinearReversed" id="25">
  <a:schemeClr val="accent5"/>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withinLinear" id="14">
  <a:schemeClr val="accent1"/>
</cs:colorStyle>
</file>

<file path=xl/charts/colors36.xml><?xml version="1.0" encoding="utf-8"?>
<cs:colorStyle xmlns:cs="http://schemas.microsoft.com/office/drawing/2012/chartStyle" xmlns:a="http://schemas.openxmlformats.org/drawingml/2006/main" meth="withinLinear" id="15">
  <a:schemeClr val="accent2"/>
</cs:colorStyle>
</file>

<file path=xl/charts/colors37.xml><?xml version="1.0" encoding="utf-8"?>
<cs:colorStyle xmlns:cs="http://schemas.microsoft.com/office/drawing/2012/chartStyle" xmlns:a="http://schemas.openxmlformats.org/drawingml/2006/main" meth="withinLinear" id="16">
  <a:schemeClr val="accent3"/>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chart" Target="../charts/chart38.xml"/><Relationship Id="rId13" Type="http://schemas.openxmlformats.org/officeDocument/2006/relationships/chart" Target="../charts/chart43.xml"/><Relationship Id="rId3" Type="http://schemas.openxmlformats.org/officeDocument/2006/relationships/chart" Target="../charts/chart33.xml"/><Relationship Id="rId7" Type="http://schemas.openxmlformats.org/officeDocument/2006/relationships/chart" Target="../charts/chart37.xml"/><Relationship Id="rId12" Type="http://schemas.openxmlformats.org/officeDocument/2006/relationships/chart" Target="../charts/chart42.xml"/><Relationship Id="rId17" Type="http://schemas.openxmlformats.org/officeDocument/2006/relationships/chart" Target="../charts/chart47.xml"/><Relationship Id="rId2" Type="http://schemas.openxmlformats.org/officeDocument/2006/relationships/chart" Target="../charts/chart32.xml"/><Relationship Id="rId16" Type="http://schemas.openxmlformats.org/officeDocument/2006/relationships/chart" Target="../charts/chart46.xml"/><Relationship Id="rId1" Type="http://schemas.openxmlformats.org/officeDocument/2006/relationships/chart" Target="../charts/chart31.xml"/><Relationship Id="rId6" Type="http://schemas.openxmlformats.org/officeDocument/2006/relationships/chart" Target="../charts/chart36.xml"/><Relationship Id="rId11" Type="http://schemas.openxmlformats.org/officeDocument/2006/relationships/chart" Target="../charts/chart41.xml"/><Relationship Id="rId5" Type="http://schemas.openxmlformats.org/officeDocument/2006/relationships/chart" Target="../charts/chart35.xml"/><Relationship Id="rId15" Type="http://schemas.openxmlformats.org/officeDocument/2006/relationships/chart" Target="../charts/chart45.xml"/><Relationship Id="rId10" Type="http://schemas.openxmlformats.org/officeDocument/2006/relationships/chart" Target="../charts/chart40.xml"/><Relationship Id="rId4" Type="http://schemas.openxmlformats.org/officeDocument/2006/relationships/chart" Target="../charts/chart34.xml"/><Relationship Id="rId9" Type="http://schemas.openxmlformats.org/officeDocument/2006/relationships/chart" Target="../charts/chart39.xml"/><Relationship Id="rId14" Type="http://schemas.openxmlformats.org/officeDocument/2006/relationships/chart" Target="../charts/chart4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6.xml"/><Relationship Id="rId7" Type="http://schemas.openxmlformats.org/officeDocument/2006/relationships/chart" Target="../charts/chart20.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5" Type="http://schemas.openxmlformats.org/officeDocument/2006/relationships/chart" Target="../charts/chart18.xml"/><Relationship Id="rId4" Type="http://schemas.openxmlformats.org/officeDocument/2006/relationships/chart" Target="../charts/chart17.xml"/></Relationships>
</file>

<file path=xl/drawings/_rels/drawing8.xml.rels><?xml version="1.0" encoding="UTF-8" standalone="yes"?>
<Relationships xmlns="http://schemas.openxmlformats.org/package/2006/relationships"><Relationship Id="rId8" Type="http://schemas.openxmlformats.org/officeDocument/2006/relationships/chart" Target="../charts/chart28.xml"/><Relationship Id="rId3" Type="http://schemas.openxmlformats.org/officeDocument/2006/relationships/chart" Target="../charts/chart23.xml"/><Relationship Id="rId7" Type="http://schemas.openxmlformats.org/officeDocument/2006/relationships/chart" Target="../charts/chart27.xml"/><Relationship Id="rId2" Type="http://schemas.openxmlformats.org/officeDocument/2006/relationships/chart" Target="../charts/chart22.xml"/><Relationship Id="rId1" Type="http://schemas.openxmlformats.org/officeDocument/2006/relationships/chart" Target="../charts/chart21.xml"/><Relationship Id="rId6" Type="http://schemas.openxmlformats.org/officeDocument/2006/relationships/chart" Target="../charts/chart26.xml"/><Relationship Id="rId5" Type="http://schemas.openxmlformats.org/officeDocument/2006/relationships/chart" Target="../charts/chart25.xml"/><Relationship Id="rId10" Type="http://schemas.openxmlformats.org/officeDocument/2006/relationships/chart" Target="../charts/chart30.xml"/><Relationship Id="rId4" Type="http://schemas.openxmlformats.org/officeDocument/2006/relationships/chart" Target="../charts/chart24.xml"/><Relationship Id="rId9" Type="http://schemas.openxmlformats.org/officeDocument/2006/relationships/chart" Target="../charts/chart29.xml"/></Relationships>
</file>

<file path=xl/drawings/drawing1.xml><?xml version="1.0" encoding="utf-8"?>
<xdr:wsDr xmlns:xdr="http://schemas.openxmlformats.org/drawingml/2006/spreadsheetDrawing" xmlns:a="http://schemas.openxmlformats.org/drawingml/2006/main">
  <xdr:twoCellAnchor>
    <xdr:from>
      <xdr:col>21</xdr:col>
      <xdr:colOff>412579</xdr:colOff>
      <xdr:row>8</xdr:row>
      <xdr:rowOff>16019</xdr:rowOff>
    </xdr:from>
    <xdr:to>
      <xdr:col>32</xdr:col>
      <xdr:colOff>72668</xdr:colOff>
      <xdr:row>27</xdr:row>
      <xdr:rowOff>98943</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247649</xdr:colOff>
      <xdr:row>7</xdr:row>
      <xdr:rowOff>71437</xdr:rowOff>
    </xdr:from>
    <xdr:to>
      <xdr:col>20</xdr:col>
      <xdr:colOff>447674</xdr:colOff>
      <xdr:row>31</xdr:row>
      <xdr:rowOff>47625</xdr:rowOff>
    </xdr:to>
    <xdr:graphicFrame macro="">
      <xdr:nvGraphicFramePr>
        <xdr:cNvPr id="3" name="Chart 2">
          <a:extLst>
            <a:ext uri="{FF2B5EF4-FFF2-40B4-BE49-F238E27FC236}">
              <a16:creationId xmlns:a16="http://schemas.microsoft.com/office/drawing/2014/main" id="{00000000-0008-0000-0700-000003000000}"/>
            </a:ext>
            <a:ext uri="{147F2762-F138-4A5C-976F-8EAC2B608ADB}">
              <a16:predDERef xmlns:a16="http://schemas.microsoft.com/office/drawing/2014/main" pre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514349</xdr:colOff>
      <xdr:row>11</xdr:row>
      <xdr:rowOff>28576</xdr:rowOff>
    </xdr:from>
    <xdr:to>
      <xdr:col>13</xdr:col>
      <xdr:colOff>600075</xdr:colOff>
      <xdr:row>28</xdr:row>
      <xdr:rowOff>19050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465260</xdr:colOff>
      <xdr:row>30</xdr:row>
      <xdr:rowOff>14654</xdr:rowOff>
    </xdr:from>
    <xdr:to>
      <xdr:col>13</xdr:col>
      <xdr:colOff>590549</xdr:colOff>
      <xdr:row>46</xdr:row>
      <xdr:rowOff>180975</xdr:rowOff>
    </xdr:to>
    <xdr:graphicFrame macro="">
      <xdr:nvGraphicFramePr>
        <xdr:cNvPr id="5" name="Chart 4">
          <a:extLst>
            <a:ext uri="{FF2B5EF4-FFF2-40B4-BE49-F238E27FC236}">
              <a16:creationId xmlns:a16="http://schemas.microsoft.com/office/drawing/2014/main" id="{00000000-0008-0000-0600-000005000000}"/>
            </a:ext>
            <a:ext uri="{147F2762-F138-4A5C-976F-8EAC2B608ADB}">
              <a16:predDERef xmlns:a16="http://schemas.microsoft.com/office/drawing/2014/main" pre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581025</xdr:colOff>
      <xdr:row>52</xdr:row>
      <xdr:rowOff>133350</xdr:rowOff>
    </xdr:from>
    <xdr:to>
      <xdr:col>14</xdr:col>
      <xdr:colOff>276225</xdr:colOff>
      <xdr:row>67</xdr:row>
      <xdr:rowOff>19050</xdr:rowOff>
    </xdr:to>
    <xdr:graphicFrame macro="">
      <xdr:nvGraphicFramePr>
        <xdr:cNvPr id="8" name="Chart 7">
          <a:extLst>
            <a:ext uri="{FF2B5EF4-FFF2-40B4-BE49-F238E27FC236}">
              <a16:creationId xmlns:a16="http://schemas.microsoft.com/office/drawing/2014/main" id="{00000000-0008-0000-0600-000008000000}"/>
            </a:ext>
            <a:ext uri="{147F2762-F138-4A5C-976F-8EAC2B608ADB}">
              <a16:predDERef xmlns:a16="http://schemas.microsoft.com/office/drawing/2014/main" pre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52</xdr:row>
      <xdr:rowOff>142875</xdr:rowOff>
    </xdr:from>
    <xdr:to>
      <xdr:col>22</xdr:col>
      <xdr:colOff>552450</xdr:colOff>
      <xdr:row>66</xdr:row>
      <xdr:rowOff>180975</xdr:rowOff>
    </xdr:to>
    <xdr:graphicFrame macro="">
      <xdr:nvGraphicFramePr>
        <xdr:cNvPr id="12" name="Chart 11">
          <a:extLst>
            <a:ext uri="{FF2B5EF4-FFF2-40B4-BE49-F238E27FC236}">
              <a16:creationId xmlns:a16="http://schemas.microsoft.com/office/drawing/2014/main" id="{00000000-0008-0000-0600-00000C000000}"/>
            </a:ext>
            <a:ext uri="{147F2762-F138-4A5C-976F-8EAC2B608ADB}">
              <a16:predDERef xmlns:a16="http://schemas.microsoft.com/office/drawing/2014/main" pred="{00000000-0008-0000-06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514350</xdr:colOff>
      <xdr:row>68</xdr:row>
      <xdr:rowOff>0</xdr:rowOff>
    </xdr:from>
    <xdr:to>
      <xdr:col>14</xdr:col>
      <xdr:colOff>209550</xdr:colOff>
      <xdr:row>83</xdr:row>
      <xdr:rowOff>95250</xdr:rowOff>
    </xdr:to>
    <xdr:graphicFrame macro="">
      <xdr:nvGraphicFramePr>
        <xdr:cNvPr id="14" name="Chart 13">
          <a:extLst>
            <a:ext uri="{FF2B5EF4-FFF2-40B4-BE49-F238E27FC236}">
              <a16:creationId xmlns:a16="http://schemas.microsoft.com/office/drawing/2014/main" id="{00000000-0008-0000-0600-00000E000000}"/>
            </a:ext>
            <a:ext uri="{147F2762-F138-4A5C-976F-8EAC2B608ADB}">
              <a16:predDERef xmlns:a16="http://schemas.microsoft.com/office/drawing/2014/main" pred="{00000000-0008-0000-06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85</xdr:row>
      <xdr:rowOff>0</xdr:rowOff>
    </xdr:from>
    <xdr:to>
      <xdr:col>14</xdr:col>
      <xdr:colOff>304800</xdr:colOff>
      <xdr:row>100</xdr:row>
      <xdr:rowOff>95250</xdr:rowOff>
    </xdr:to>
    <xdr:graphicFrame macro="">
      <xdr:nvGraphicFramePr>
        <xdr:cNvPr id="16" name="Chart 15">
          <a:extLst>
            <a:ext uri="{FF2B5EF4-FFF2-40B4-BE49-F238E27FC236}">
              <a16:creationId xmlns:a16="http://schemas.microsoft.com/office/drawing/2014/main" id="{00000000-0008-0000-0600-000010000000}"/>
            </a:ext>
            <a:ext uri="{147F2762-F138-4A5C-976F-8EAC2B608ADB}">
              <a16:predDERef xmlns:a16="http://schemas.microsoft.com/office/drawing/2014/main" pred="{00000000-0008-0000-06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102</xdr:row>
      <xdr:rowOff>0</xdr:rowOff>
    </xdr:from>
    <xdr:to>
      <xdr:col>14</xdr:col>
      <xdr:colOff>304800</xdr:colOff>
      <xdr:row>117</xdr:row>
      <xdr:rowOff>95250</xdr:rowOff>
    </xdr:to>
    <xdr:graphicFrame macro="">
      <xdr:nvGraphicFramePr>
        <xdr:cNvPr id="17" name="Chart 16">
          <a:extLst>
            <a:ext uri="{FF2B5EF4-FFF2-40B4-BE49-F238E27FC236}">
              <a16:creationId xmlns:a16="http://schemas.microsoft.com/office/drawing/2014/main" id="{00000000-0008-0000-0600-000011000000}"/>
            </a:ext>
            <a:ext uri="{147F2762-F138-4A5C-976F-8EAC2B608ADB}">
              <a16:predDERef xmlns:a16="http://schemas.microsoft.com/office/drawing/2014/main" pred="{00000000-0008-0000-06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19049</xdr:colOff>
      <xdr:row>121</xdr:row>
      <xdr:rowOff>0</xdr:rowOff>
    </xdr:from>
    <xdr:to>
      <xdr:col>17</xdr:col>
      <xdr:colOff>329712</xdr:colOff>
      <xdr:row>136</xdr:row>
      <xdr:rowOff>104775</xdr:rowOff>
    </xdr:to>
    <xdr:graphicFrame macro="">
      <xdr:nvGraphicFramePr>
        <xdr:cNvPr id="21" name="Chart 20">
          <a:extLst>
            <a:ext uri="{FF2B5EF4-FFF2-40B4-BE49-F238E27FC236}">
              <a16:creationId xmlns:a16="http://schemas.microsoft.com/office/drawing/2014/main" id="{00000000-0008-0000-0600-000015000000}"/>
            </a:ext>
            <a:ext uri="{147F2762-F138-4A5C-976F-8EAC2B608ADB}">
              <a16:predDERef xmlns:a16="http://schemas.microsoft.com/office/drawing/2014/main" pred="{00000000-0008-0000-06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564173</xdr:colOff>
      <xdr:row>137</xdr:row>
      <xdr:rowOff>175846</xdr:rowOff>
    </xdr:from>
    <xdr:to>
      <xdr:col>17</xdr:col>
      <xdr:colOff>109904</xdr:colOff>
      <xdr:row>151</xdr:row>
      <xdr:rowOff>146538</xdr:rowOff>
    </xdr:to>
    <xdr:graphicFrame macro="">
      <xdr:nvGraphicFramePr>
        <xdr:cNvPr id="10" name="Chart 9">
          <a:extLst>
            <a:ext uri="{FF2B5EF4-FFF2-40B4-BE49-F238E27FC236}">
              <a16:creationId xmlns:a16="http://schemas.microsoft.com/office/drawing/2014/main" id="{00000000-0008-0000-0600-00000A000000}"/>
            </a:ext>
            <a:ext uri="{147F2762-F138-4A5C-976F-8EAC2B608ADB}">
              <a16:predDERef xmlns:a16="http://schemas.microsoft.com/office/drawing/2014/main" pred="{00000000-0008-0000-06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609599</xdr:colOff>
      <xdr:row>158</xdr:row>
      <xdr:rowOff>0</xdr:rowOff>
    </xdr:from>
    <xdr:to>
      <xdr:col>16</xdr:col>
      <xdr:colOff>95250</xdr:colOff>
      <xdr:row>169</xdr:row>
      <xdr:rowOff>161925</xdr:rowOff>
    </xdr:to>
    <xdr:graphicFrame macro="">
      <xdr:nvGraphicFramePr>
        <xdr:cNvPr id="11" name="Chart 10">
          <a:extLst>
            <a:ext uri="{FF2B5EF4-FFF2-40B4-BE49-F238E27FC236}">
              <a16:creationId xmlns:a16="http://schemas.microsoft.com/office/drawing/2014/main" id="{00000000-0008-0000-0600-00000B000000}"/>
            </a:ext>
            <a:ext uri="{147F2762-F138-4A5C-976F-8EAC2B608ADB}">
              <a16:predDERef xmlns:a16="http://schemas.microsoft.com/office/drawing/2014/main" pred="{00000000-0008-0000-06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0</xdr:colOff>
      <xdr:row>178</xdr:row>
      <xdr:rowOff>0</xdr:rowOff>
    </xdr:from>
    <xdr:to>
      <xdr:col>16</xdr:col>
      <xdr:colOff>0</xdr:colOff>
      <xdr:row>196</xdr:row>
      <xdr:rowOff>128588</xdr:rowOff>
    </xdr:to>
    <xdr:graphicFrame macro="">
      <xdr:nvGraphicFramePr>
        <xdr:cNvPr id="13" name="Chart 12">
          <a:extLst>
            <a:ext uri="{FF2B5EF4-FFF2-40B4-BE49-F238E27FC236}">
              <a16:creationId xmlns:a16="http://schemas.microsoft.com/office/drawing/2014/main" id="{00000000-0008-0000-0600-00000D000000}"/>
            </a:ext>
            <a:ext uri="{147F2762-F138-4A5C-976F-8EAC2B608ADB}">
              <a16:predDERef xmlns:a16="http://schemas.microsoft.com/office/drawing/2014/main" pred="{00000000-0008-0000-06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0</xdr:colOff>
      <xdr:row>197</xdr:row>
      <xdr:rowOff>190499</xdr:rowOff>
    </xdr:from>
    <xdr:to>
      <xdr:col>16</xdr:col>
      <xdr:colOff>564173</xdr:colOff>
      <xdr:row>214</xdr:row>
      <xdr:rowOff>73268</xdr:rowOff>
    </xdr:to>
    <xdr:graphicFrame macro="">
      <xdr:nvGraphicFramePr>
        <xdr:cNvPr id="15" name="Chart 14">
          <a:extLst>
            <a:ext uri="{FF2B5EF4-FFF2-40B4-BE49-F238E27FC236}">
              <a16:creationId xmlns:a16="http://schemas.microsoft.com/office/drawing/2014/main" id="{00000000-0008-0000-0600-00000F000000}"/>
            </a:ext>
            <a:ext uri="{147F2762-F138-4A5C-976F-8EAC2B608ADB}">
              <a16:predDERef xmlns:a16="http://schemas.microsoft.com/office/drawing/2014/main" pred="{00000000-0008-0000-06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0</xdr:colOff>
      <xdr:row>218</xdr:row>
      <xdr:rowOff>0</xdr:rowOff>
    </xdr:from>
    <xdr:to>
      <xdr:col>16</xdr:col>
      <xdr:colOff>0</xdr:colOff>
      <xdr:row>236</xdr:row>
      <xdr:rowOff>128588</xdr:rowOff>
    </xdr:to>
    <xdr:graphicFrame macro="">
      <xdr:nvGraphicFramePr>
        <xdr:cNvPr id="18" name="Chart 17">
          <a:extLst>
            <a:ext uri="{FF2B5EF4-FFF2-40B4-BE49-F238E27FC236}">
              <a16:creationId xmlns:a16="http://schemas.microsoft.com/office/drawing/2014/main" id="{00000000-0008-0000-0600-000012000000}"/>
            </a:ext>
            <a:ext uri="{147F2762-F138-4A5C-976F-8EAC2B608ADB}">
              <a16:predDERef xmlns:a16="http://schemas.microsoft.com/office/drawing/2014/main" pred="{00000000-0008-0000-06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0</xdr:colOff>
      <xdr:row>263</xdr:row>
      <xdr:rowOff>0</xdr:rowOff>
    </xdr:from>
    <xdr:to>
      <xdr:col>16</xdr:col>
      <xdr:colOff>0</xdr:colOff>
      <xdr:row>281</xdr:row>
      <xdr:rowOff>128588</xdr:rowOff>
    </xdr:to>
    <xdr:graphicFrame macro="">
      <xdr:nvGraphicFramePr>
        <xdr:cNvPr id="19" name="Chart 18">
          <a:extLst>
            <a:ext uri="{FF2B5EF4-FFF2-40B4-BE49-F238E27FC236}">
              <a16:creationId xmlns:a16="http://schemas.microsoft.com/office/drawing/2014/main" id="{00000000-0008-0000-0600-000013000000}"/>
            </a:ext>
            <a:ext uri="{147F2762-F138-4A5C-976F-8EAC2B608ADB}">
              <a16:predDERef xmlns:a16="http://schemas.microsoft.com/office/drawing/2014/main" pred="{00000000-0008-0000-06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0</xdr:colOff>
      <xdr:row>239</xdr:row>
      <xdr:rowOff>0</xdr:rowOff>
    </xdr:from>
    <xdr:to>
      <xdr:col>16</xdr:col>
      <xdr:colOff>0</xdr:colOff>
      <xdr:row>257</xdr:row>
      <xdr:rowOff>128588</xdr:rowOff>
    </xdr:to>
    <xdr:graphicFrame macro="">
      <xdr:nvGraphicFramePr>
        <xdr:cNvPr id="20" name="Chart 19">
          <a:extLst>
            <a:ext uri="{FF2B5EF4-FFF2-40B4-BE49-F238E27FC236}">
              <a16:creationId xmlns:a16="http://schemas.microsoft.com/office/drawing/2014/main" id="{00000000-0008-0000-0600-000014000000}"/>
            </a:ext>
            <a:ext uri="{147F2762-F138-4A5C-976F-8EAC2B608ADB}">
              <a16:predDERef xmlns:a16="http://schemas.microsoft.com/office/drawing/2014/main" pred="{00000000-0008-0000-06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1751134</xdr:colOff>
      <xdr:row>182</xdr:row>
      <xdr:rowOff>13188</xdr:rowOff>
    </xdr:from>
    <xdr:to>
      <xdr:col>7</xdr:col>
      <xdr:colOff>300402</xdr:colOff>
      <xdr:row>196</xdr:row>
      <xdr:rowOff>29307</xdr:rowOff>
    </xdr:to>
    <xdr:graphicFrame macro="">
      <xdr:nvGraphicFramePr>
        <xdr:cNvPr id="3" name="Chart 2">
          <a:extLst>
            <a:ext uri="{FF2B5EF4-FFF2-40B4-BE49-F238E27FC236}">
              <a16:creationId xmlns:a16="http://schemas.microsoft.com/office/drawing/2014/main" id="{00000000-0008-0000-0600-000003000000}"/>
            </a:ext>
            <a:ext uri="{147F2762-F138-4A5C-976F-8EAC2B608ADB}">
              <a16:predDERef xmlns:a16="http://schemas.microsoft.com/office/drawing/2014/main" pred="{00000000-0008-0000-06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34</xdr:col>
      <xdr:colOff>0</xdr:colOff>
      <xdr:row>3</xdr:row>
      <xdr:rowOff>185737</xdr:rowOff>
    </xdr:from>
    <xdr:to>
      <xdr:col>41</xdr:col>
      <xdr:colOff>304800</xdr:colOff>
      <xdr:row>18</xdr:row>
      <xdr:rowOff>71437</xdr:rowOff>
    </xdr:to>
    <xdr:graphicFrame macro="">
      <xdr:nvGraphicFramePr>
        <xdr:cNvPr id="4" name="Chart 3">
          <a:extLst>
            <a:ext uri="{FF2B5EF4-FFF2-40B4-BE49-F238E27FC236}">
              <a16:creationId xmlns:a16="http://schemas.microsoft.com/office/drawing/2014/main" id="{4C411F00-DC88-4F39-9517-B93FB49C8E4A}"/>
            </a:ext>
            <a:ext uri="{147F2762-F138-4A5C-976F-8EAC2B608ADB}">
              <a16:predDERef xmlns:a16="http://schemas.microsoft.com/office/drawing/2014/main" pre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114300</xdr:colOff>
      <xdr:row>4</xdr:row>
      <xdr:rowOff>128587</xdr:rowOff>
    </xdr:from>
    <xdr:to>
      <xdr:col>11</xdr:col>
      <xdr:colOff>419100</xdr:colOff>
      <xdr:row>19</xdr:row>
      <xdr:rowOff>14287</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465666</xdr:colOff>
      <xdr:row>14</xdr:row>
      <xdr:rowOff>69319</xdr:rowOff>
    </xdr:from>
    <xdr:to>
      <xdr:col>23</xdr:col>
      <xdr:colOff>427566</xdr:colOff>
      <xdr:row>41</xdr:row>
      <xdr:rowOff>7408</xdr:rowOff>
    </xdr:to>
    <xdr:graphicFrame macro="">
      <xdr:nvGraphicFramePr>
        <xdr:cNvPr id="2" name="Chart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41</xdr:row>
      <xdr:rowOff>138112</xdr:rowOff>
    </xdr:from>
    <xdr:to>
      <xdr:col>12</xdr:col>
      <xdr:colOff>552450</xdr:colOff>
      <xdr:row>59</xdr:row>
      <xdr:rowOff>152400</xdr:rowOff>
    </xdr:to>
    <xdr:graphicFrame macro="">
      <xdr:nvGraphicFramePr>
        <xdr:cNvPr id="3" name="Chart 2">
          <a:extLst>
            <a:ext uri="{FF2B5EF4-FFF2-40B4-BE49-F238E27FC236}">
              <a16:creationId xmlns:a16="http://schemas.microsoft.com/office/drawing/2014/main" id="{00000000-0008-0000-0B00-000003000000}"/>
            </a:ext>
            <a:ext uri="{147F2762-F138-4A5C-976F-8EAC2B608ADB}">
              <a16:predDERef xmlns:a16="http://schemas.microsoft.com/office/drawing/2014/main" pre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253999</xdr:colOff>
      <xdr:row>16</xdr:row>
      <xdr:rowOff>78316</xdr:rowOff>
    </xdr:from>
    <xdr:to>
      <xdr:col>40</xdr:col>
      <xdr:colOff>359833</xdr:colOff>
      <xdr:row>56</xdr:row>
      <xdr:rowOff>10583</xdr:rowOff>
    </xdr:to>
    <xdr:graphicFrame macro="">
      <xdr:nvGraphicFramePr>
        <xdr:cNvPr id="4" name="Chart 3">
          <a:extLst>
            <a:ext uri="{FF2B5EF4-FFF2-40B4-BE49-F238E27FC236}">
              <a16:creationId xmlns:a16="http://schemas.microsoft.com/office/drawing/2014/main" id="{1D2D713F-9C21-4195-98A7-57D22353E461}"/>
            </a:ext>
            <a:ext uri="{147F2762-F138-4A5C-976F-8EAC2B608ADB}">
              <a16:predDERef xmlns:a16="http://schemas.microsoft.com/office/drawing/2014/main" pred="{00000000-0008-0000-0B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600074</xdr:colOff>
      <xdr:row>12</xdr:row>
      <xdr:rowOff>80961</xdr:rowOff>
    </xdr:from>
    <xdr:to>
      <xdr:col>16</xdr:col>
      <xdr:colOff>19049</xdr:colOff>
      <xdr:row>33</xdr:row>
      <xdr:rowOff>28574</xdr:rowOff>
    </xdr:to>
    <xdr:graphicFrame macro="">
      <xdr:nvGraphicFramePr>
        <xdr:cNvPr id="2" name="Chart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xdr:colOff>
      <xdr:row>35</xdr:row>
      <xdr:rowOff>52387</xdr:rowOff>
    </xdr:from>
    <xdr:to>
      <xdr:col>13</xdr:col>
      <xdr:colOff>57150</xdr:colOff>
      <xdr:row>53</xdr:row>
      <xdr:rowOff>85725</xdr:rowOff>
    </xdr:to>
    <xdr:graphicFrame macro="">
      <xdr:nvGraphicFramePr>
        <xdr:cNvPr id="3" name="Chart 2">
          <a:extLst>
            <a:ext uri="{FF2B5EF4-FFF2-40B4-BE49-F238E27FC236}">
              <a16:creationId xmlns:a16="http://schemas.microsoft.com/office/drawing/2014/main" id="{00000000-0008-0000-0D00-000003000000}"/>
            </a:ext>
            <a:ext uri="{147F2762-F138-4A5C-976F-8EAC2B608ADB}">
              <a16:predDERef xmlns:a16="http://schemas.microsoft.com/office/drawing/2014/main" pre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28574</xdr:colOff>
      <xdr:row>55</xdr:row>
      <xdr:rowOff>4761</xdr:rowOff>
    </xdr:from>
    <xdr:to>
      <xdr:col>12</xdr:col>
      <xdr:colOff>609599</xdr:colOff>
      <xdr:row>72</xdr:row>
      <xdr:rowOff>180974</xdr:rowOff>
    </xdr:to>
    <xdr:graphicFrame macro="">
      <xdr:nvGraphicFramePr>
        <xdr:cNvPr id="4" name="Chart 3">
          <a:extLst>
            <a:ext uri="{FF2B5EF4-FFF2-40B4-BE49-F238E27FC236}">
              <a16:creationId xmlns:a16="http://schemas.microsoft.com/office/drawing/2014/main" id="{00000000-0008-0000-0D00-000004000000}"/>
            </a:ext>
            <a:ext uri="{147F2762-F138-4A5C-976F-8EAC2B608ADB}">
              <a16:predDERef xmlns:a16="http://schemas.microsoft.com/office/drawing/2014/main" pred="{00000000-0008-0000-0D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581024</xdr:colOff>
      <xdr:row>75</xdr:row>
      <xdr:rowOff>185736</xdr:rowOff>
    </xdr:from>
    <xdr:to>
      <xdr:col>11</xdr:col>
      <xdr:colOff>609599</xdr:colOff>
      <xdr:row>92</xdr:row>
      <xdr:rowOff>190499</xdr:rowOff>
    </xdr:to>
    <xdr:graphicFrame macro="">
      <xdr:nvGraphicFramePr>
        <xdr:cNvPr id="5" name="Chart 4">
          <a:extLst>
            <a:ext uri="{FF2B5EF4-FFF2-40B4-BE49-F238E27FC236}">
              <a16:creationId xmlns:a16="http://schemas.microsoft.com/office/drawing/2014/main" id="{00000000-0008-0000-0D00-000005000000}"/>
            </a:ext>
            <a:ext uri="{147F2762-F138-4A5C-976F-8EAC2B608ADB}">
              <a16:predDERef xmlns:a16="http://schemas.microsoft.com/office/drawing/2014/main" pred="{00000000-0008-0000-0D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576262</xdr:colOff>
      <xdr:row>74</xdr:row>
      <xdr:rowOff>176212</xdr:rowOff>
    </xdr:from>
    <xdr:to>
      <xdr:col>20</xdr:col>
      <xdr:colOff>271462</xdr:colOff>
      <xdr:row>89</xdr:row>
      <xdr:rowOff>61912</xdr:rowOff>
    </xdr:to>
    <xdr:graphicFrame macro="">
      <xdr:nvGraphicFramePr>
        <xdr:cNvPr id="6" name="Chart 5">
          <a:extLst>
            <a:ext uri="{FF2B5EF4-FFF2-40B4-BE49-F238E27FC236}">
              <a16:creationId xmlns:a16="http://schemas.microsoft.com/office/drawing/2014/main" id="{00000000-0008-0000-0D00-000006000000}"/>
            </a:ext>
            <a:ext uri="{147F2762-F138-4A5C-976F-8EAC2B608ADB}">
              <a16:predDERef xmlns:a16="http://schemas.microsoft.com/office/drawing/2014/main" pred="{00000000-0008-0000-0D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361950</xdr:colOff>
      <xdr:row>12</xdr:row>
      <xdr:rowOff>80961</xdr:rowOff>
    </xdr:from>
    <xdr:to>
      <xdr:col>35</xdr:col>
      <xdr:colOff>19050</xdr:colOff>
      <xdr:row>56</xdr:row>
      <xdr:rowOff>180974</xdr:rowOff>
    </xdr:to>
    <xdr:graphicFrame macro="">
      <xdr:nvGraphicFramePr>
        <xdr:cNvPr id="9" name="Chart 8">
          <a:extLst>
            <a:ext uri="{FF2B5EF4-FFF2-40B4-BE49-F238E27FC236}">
              <a16:creationId xmlns:a16="http://schemas.microsoft.com/office/drawing/2014/main" id="{8DF6F82D-0E59-4E26-A5FD-7CE45096B668}"/>
            </a:ext>
            <a:ext uri="{147F2762-F138-4A5C-976F-8EAC2B608ADB}">
              <a16:predDERef xmlns:a16="http://schemas.microsoft.com/office/drawing/2014/main" pred="{00000000-0008-0000-0D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0.53021</cdr:x>
      <cdr:y>0.37326</cdr:y>
    </cdr:from>
    <cdr:to>
      <cdr:x>0.61979</cdr:x>
      <cdr:y>0.47396</cdr:y>
    </cdr:to>
    <cdr:sp macro="" textlink="">
      <cdr:nvSpPr>
        <cdr:cNvPr id="2" name="TextBox 1">
          <a:extLst xmlns:a="http://schemas.openxmlformats.org/drawingml/2006/main">
            <a:ext uri="{FF2B5EF4-FFF2-40B4-BE49-F238E27FC236}">
              <a16:creationId xmlns:a16="http://schemas.microsoft.com/office/drawing/2014/main" id="{1296447D-E182-40D2-B355-831D83BC7CD7}"/>
            </a:ext>
          </a:extLst>
        </cdr:cNvPr>
        <cdr:cNvSpPr txBox="1"/>
      </cdr:nvSpPr>
      <cdr:spPr>
        <a:xfrm xmlns:a="http://schemas.openxmlformats.org/drawingml/2006/main">
          <a:off x="2424113" y="1023938"/>
          <a:ext cx="40957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AU" sz="1100"/>
            <a:t>Q1</a:t>
          </a:r>
        </a:p>
      </cdr:txBody>
    </cdr:sp>
  </cdr:relSizeAnchor>
  <cdr:relSizeAnchor xmlns:cdr="http://schemas.openxmlformats.org/drawingml/2006/chartDrawing">
    <cdr:from>
      <cdr:x>0.54063</cdr:x>
      <cdr:y>0.63021</cdr:y>
    </cdr:from>
    <cdr:to>
      <cdr:x>0.61979</cdr:x>
      <cdr:y>0.71701</cdr:y>
    </cdr:to>
    <cdr:sp macro="" textlink="">
      <cdr:nvSpPr>
        <cdr:cNvPr id="3" name="TextBox 2">
          <a:extLst xmlns:a="http://schemas.openxmlformats.org/drawingml/2006/main">
            <a:ext uri="{FF2B5EF4-FFF2-40B4-BE49-F238E27FC236}">
              <a16:creationId xmlns:a16="http://schemas.microsoft.com/office/drawing/2014/main" id="{770C46DD-33BF-4F56-B1E8-AE0455C7C264}"/>
            </a:ext>
          </a:extLst>
        </cdr:cNvPr>
        <cdr:cNvSpPr txBox="1"/>
      </cdr:nvSpPr>
      <cdr:spPr>
        <a:xfrm xmlns:a="http://schemas.openxmlformats.org/drawingml/2006/main">
          <a:off x="2471738" y="1728788"/>
          <a:ext cx="361950" cy="2381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AU" sz="1100"/>
            <a:t>Q2</a:t>
          </a:r>
        </a:p>
      </cdr:txBody>
    </cdr:sp>
  </cdr:relSizeAnchor>
  <cdr:relSizeAnchor xmlns:cdr="http://schemas.openxmlformats.org/drawingml/2006/chartDrawing">
    <cdr:from>
      <cdr:x>0.37188</cdr:x>
      <cdr:y>0.59549</cdr:y>
    </cdr:from>
    <cdr:to>
      <cdr:x>0.46563</cdr:x>
      <cdr:y>0.68924</cdr:y>
    </cdr:to>
    <cdr:sp macro="" textlink="">
      <cdr:nvSpPr>
        <cdr:cNvPr id="4" name="TextBox 3">
          <a:extLst xmlns:a="http://schemas.openxmlformats.org/drawingml/2006/main">
            <a:ext uri="{FF2B5EF4-FFF2-40B4-BE49-F238E27FC236}">
              <a16:creationId xmlns:a16="http://schemas.microsoft.com/office/drawing/2014/main" id="{0167925A-037E-456D-8313-2D237F483B1A}"/>
            </a:ext>
          </a:extLst>
        </cdr:cNvPr>
        <cdr:cNvSpPr txBox="1"/>
      </cdr:nvSpPr>
      <cdr:spPr>
        <a:xfrm xmlns:a="http://schemas.openxmlformats.org/drawingml/2006/main">
          <a:off x="1700213" y="1633538"/>
          <a:ext cx="428625" cy="257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AU" sz="1100"/>
            <a:t>Q3</a:t>
          </a:r>
        </a:p>
      </cdr:txBody>
    </cdr:sp>
  </cdr:relSizeAnchor>
  <cdr:relSizeAnchor xmlns:cdr="http://schemas.openxmlformats.org/drawingml/2006/chartDrawing">
    <cdr:from>
      <cdr:x>0.38438</cdr:x>
      <cdr:y>0.38368</cdr:y>
    </cdr:from>
    <cdr:to>
      <cdr:x>0.48021</cdr:x>
      <cdr:y>0.48438</cdr:y>
    </cdr:to>
    <cdr:sp macro="" textlink="">
      <cdr:nvSpPr>
        <cdr:cNvPr id="5" name="TextBox 4">
          <a:extLst xmlns:a="http://schemas.openxmlformats.org/drawingml/2006/main">
            <a:ext uri="{FF2B5EF4-FFF2-40B4-BE49-F238E27FC236}">
              <a16:creationId xmlns:a16="http://schemas.microsoft.com/office/drawing/2014/main" id="{327EFC69-649E-496B-AA8B-A203CCD7D8EF}"/>
            </a:ext>
          </a:extLst>
        </cdr:cNvPr>
        <cdr:cNvSpPr txBox="1"/>
      </cdr:nvSpPr>
      <cdr:spPr>
        <a:xfrm xmlns:a="http://schemas.openxmlformats.org/drawingml/2006/main">
          <a:off x="1757363" y="1052513"/>
          <a:ext cx="438150"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AU" sz="1100"/>
            <a:t>Q4</a:t>
          </a:r>
        </a:p>
      </cdr:txBody>
    </cdr:sp>
  </cdr:relSizeAnchor>
</c:userShapes>
</file>

<file path=xl/drawings/drawing6.xml><?xml version="1.0" encoding="utf-8"?>
<xdr:wsDr xmlns:xdr="http://schemas.openxmlformats.org/drawingml/2006/spreadsheetDrawing" xmlns:a="http://schemas.openxmlformats.org/drawingml/2006/main">
  <xdr:twoCellAnchor>
    <xdr:from>
      <xdr:col>6</xdr:col>
      <xdr:colOff>23812</xdr:colOff>
      <xdr:row>0</xdr:row>
      <xdr:rowOff>185737</xdr:rowOff>
    </xdr:from>
    <xdr:to>
      <xdr:col>13</xdr:col>
      <xdr:colOff>328612</xdr:colOff>
      <xdr:row>15</xdr:row>
      <xdr:rowOff>71437</xdr:rowOff>
    </xdr:to>
    <xdr:graphicFrame macro="">
      <xdr:nvGraphicFramePr>
        <xdr:cNvPr id="2" name="Chart 1">
          <a:extLst>
            <a:ext uri="{FF2B5EF4-FFF2-40B4-BE49-F238E27FC236}">
              <a16:creationId xmlns:a16="http://schemas.microsoft.com/office/drawing/2014/main" id="{00000000-0008-0000-0F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13</xdr:col>
      <xdr:colOff>15875</xdr:colOff>
      <xdr:row>4</xdr:row>
      <xdr:rowOff>190499</xdr:rowOff>
    </xdr:from>
    <xdr:to>
      <xdr:col>20</xdr:col>
      <xdr:colOff>596899</xdr:colOff>
      <xdr:row>19</xdr:row>
      <xdr:rowOff>7936</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15874</xdr:colOff>
      <xdr:row>21</xdr:row>
      <xdr:rowOff>15875</xdr:rowOff>
    </xdr:from>
    <xdr:to>
      <xdr:col>20</xdr:col>
      <xdr:colOff>603250</xdr:colOff>
      <xdr:row>35</xdr:row>
      <xdr:rowOff>15875</xdr:rowOff>
    </xdr:to>
    <xdr:graphicFrame macro="">
      <xdr:nvGraphicFramePr>
        <xdr:cNvPr id="4" name="Chart 3">
          <a:extLst>
            <a:ext uri="{FF2B5EF4-FFF2-40B4-BE49-F238E27FC236}">
              <a16:creationId xmlns:a16="http://schemas.microsoft.com/office/drawing/2014/main" id="{00000000-0008-0000-0400-000004000000}"/>
            </a:ext>
            <a:ext uri="{147F2762-F138-4A5C-976F-8EAC2B608ADB}">
              <a16:predDERef xmlns:a16="http://schemas.microsoft.com/office/drawing/2014/main" pre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7938</xdr:colOff>
      <xdr:row>37</xdr:row>
      <xdr:rowOff>15875</xdr:rowOff>
    </xdr:from>
    <xdr:to>
      <xdr:col>21</xdr:col>
      <xdr:colOff>7938</xdr:colOff>
      <xdr:row>51</xdr:row>
      <xdr:rowOff>1</xdr:rowOff>
    </xdr:to>
    <xdr:graphicFrame macro="">
      <xdr:nvGraphicFramePr>
        <xdr:cNvPr id="5" name="Chart 4">
          <a:extLst>
            <a:ext uri="{FF2B5EF4-FFF2-40B4-BE49-F238E27FC236}">
              <a16:creationId xmlns:a16="http://schemas.microsoft.com/office/drawing/2014/main" id="{00000000-0008-0000-0400-000005000000}"/>
            </a:ext>
            <a:ext uri="{147F2762-F138-4A5C-976F-8EAC2B608ADB}">
              <a16:predDERef xmlns:a16="http://schemas.microsoft.com/office/drawing/2014/main" pre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53</xdr:row>
      <xdr:rowOff>0</xdr:rowOff>
    </xdr:from>
    <xdr:to>
      <xdr:col>21</xdr:col>
      <xdr:colOff>7938</xdr:colOff>
      <xdr:row>67</xdr:row>
      <xdr:rowOff>31750</xdr:rowOff>
    </xdr:to>
    <xdr:graphicFrame macro="">
      <xdr:nvGraphicFramePr>
        <xdr:cNvPr id="6" name="Chart 5">
          <a:extLst>
            <a:ext uri="{FF2B5EF4-FFF2-40B4-BE49-F238E27FC236}">
              <a16:creationId xmlns:a16="http://schemas.microsoft.com/office/drawing/2014/main" id="{00000000-0008-0000-0400-000006000000}"/>
            </a:ext>
            <a:ext uri="{147F2762-F138-4A5C-976F-8EAC2B608ADB}">
              <a16:predDERef xmlns:a16="http://schemas.microsoft.com/office/drawing/2014/main" pre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7938</xdr:colOff>
      <xdr:row>69</xdr:row>
      <xdr:rowOff>23813</xdr:rowOff>
    </xdr:from>
    <xdr:to>
      <xdr:col>21</xdr:col>
      <xdr:colOff>23814</xdr:colOff>
      <xdr:row>83</xdr:row>
      <xdr:rowOff>15875</xdr:rowOff>
    </xdr:to>
    <xdr:graphicFrame macro="">
      <xdr:nvGraphicFramePr>
        <xdr:cNvPr id="7" name="Chart 6">
          <a:extLst>
            <a:ext uri="{FF2B5EF4-FFF2-40B4-BE49-F238E27FC236}">
              <a16:creationId xmlns:a16="http://schemas.microsoft.com/office/drawing/2014/main" id="{00000000-0008-0000-0400-000007000000}"/>
            </a:ext>
            <a:ext uri="{147F2762-F138-4A5C-976F-8EAC2B608ADB}">
              <a16:predDERef xmlns:a16="http://schemas.microsoft.com/office/drawing/2014/main" pre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7938</xdr:colOff>
      <xdr:row>85</xdr:row>
      <xdr:rowOff>15874</xdr:rowOff>
    </xdr:from>
    <xdr:to>
      <xdr:col>21</xdr:col>
      <xdr:colOff>31750</xdr:colOff>
      <xdr:row>99</xdr:row>
      <xdr:rowOff>15875</xdr:rowOff>
    </xdr:to>
    <xdr:graphicFrame macro="">
      <xdr:nvGraphicFramePr>
        <xdr:cNvPr id="8" name="Chart 7">
          <a:extLst>
            <a:ext uri="{FF2B5EF4-FFF2-40B4-BE49-F238E27FC236}">
              <a16:creationId xmlns:a16="http://schemas.microsoft.com/office/drawing/2014/main" id="{00000000-0008-0000-0400-000008000000}"/>
            </a:ext>
            <a:ext uri="{147F2762-F138-4A5C-976F-8EAC2B608ADB}">
              <a16:predDERef xmlns:a16="http://schemas.microsoft.com/office/drawing/2014/main" pre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600075</xdr:colOff>
      <xdr:row>101</xdr:row>
      <xdr:rowOff>7938</xdr:rowOff>
    </xdr:from>
    <xdr:to>
      <xdr:col>20</xdr:col>
      <xdr:colOff>611186</xdr:colOff>
      <xdr:row>114</xdr:row>
      <xdr:rowOff>182563</xdr:rowOff>
    </xdr:to>
    <xdr:graphicFrame macro="">
      <xdr:nvGraphicFramePr>
        <xdr:cNvPr id="10" name="Chart 9">
          <a:extLst>
            <a:ext uri="{FF2B5EF4-FFF2-40B4-BE49-F238E27FC236}">
              <a16:creationId xmlns:a16="http://schemas.microsoft.com/office/drawing/2014/main" id="{00000000-0008-0000-0400-00000A000000}"/>
            </a:ext>
            <a:ext uri="{147F2762-F138-4A5C-976F-8EAC2B608ADB}">
              <a16:predDERef xmlns:a16="http://schemas.microsoft.com/office/drawing/2014/main" pre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7939</xdr:colOff>
      <xdr:row>10</xdr:row>
      <xdr:rowOff>33336</xdr:rowOff>
    </xdr:from>
    <xdr:to>
      <xdr:col>13</xdr:col>
      <xdr:colOff>309562</xdr:colOff>
      <xdr:row>28</xdr:row>
      <xdr:rowOff>31750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589641</xdr:colOff>
      <xdr:row>38</xdr:row>
      <xdr:rowOff>670831</xdr:rowOff>
    </xdr:from>
    <xdr:to>
      <xdr:col>39</xdr:col>
      <xdr:colOff>268966</xdr:colOff>
      <xdr:row>54</xdr:row>
      <xdr:rowOff>225197</xdr:rowOff>
    </xdr:to>
    <xdr:graphicFrame macro="">
      <xdr:nvGraphicFramePr>
        <xdr:cNvPr id="3" name="Chart 2">
          <a:extLst>
            <a:ext uri="{FF2B5EF4-FFF2-40B4-BE49-F238E27FC236}">
              <a16:creationId xmlns:a16="http://schemas.microsoft.com/office/drawing/2014/main" id="{00000000-0008-0000-0500-000003000000}"/>
            </a:ext>
            <a:ext uri="{147F2762-F138-4A5C-976F-8EAC2B608ADB}">
              <a16:predDERef xmlns:a16="http://schemas.microsoft.com/office/drawing/2014/main" pre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68036</xdr:colOff>
      <xdr:row>56</xdr:row>
      <xdr:rowOff>2269</xdr:rowOff>
    </xdr:from>
    <xdr:to>
      <xdr:col>41</xdr:col>
      <xdr:colOff>54430</xdr:colOff>
      <xdr:row>67</xdr:row>
      <xdr:rowOff>163286</xdr:rowOff>
    </xdr:to>
    <xdr:graphicFrame macro="">
      <xdr:nvGraphicFramePr>
        <xdr:cNvPr id="4" name="Chart 3">
          <a:extLst>
            <a:ext uri="{FF2B5EF4-FFF2-40B4-BE49-F238E27FC236}">
              <a16:creationId xmlns:a16="http://schemas.microsoft.com/office/drawing/2014/main" id="{00000000-0008-0000-0500-000004000000}"/>
            </a:ext>
            <a:ext uri="{147F2762-F138-4A5C-976F-8EAC2B608ADB}">
              <a16:predDERef xmlns:a16="http://schemas.microsoft.com/office/drawing/2014/main" pre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365124</xdr:colOff>
      <xdr:row>95</xdr:row>
      <xdr:rowOff>116681</xdr:rowOff>
    </xdr:from>
    <xdr:to>
      <xdr:col>18</xdr:col>
      <xdr:colOff>539750</xdr:colOff>
      <xdr:row>102</xdr:row>
      <xdr:rowOff>174625</xdr:rowOff>
    </xdr:to>
    <xdr:graphicFrame macro="">
      <xdr:nvGraphicFramePr>
        <xdr:cNvPr id="9" name="Chart 8">
          <a:extLst>
            <a:ext uri="{FF2B5EF4-FFF2-40B4-BE49-F238E27FC236}">
              <a16:creationId xmlns:a16="http://schemas.microsoft.com/office/drawing/2014/main" id="{00000000-0008-0000-0500-000009000000}"/>
            </a:ext>
            <a:ext uri="{147F2762-F138-4A5C-976F-8EAC2B608ADB}">
              <a16:predDERef xmlns:a16="http://schemas.microsoft.com/office/drawing/2014/main" pre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108</xdr:row>
      <xdr:rowOff>0</xdr:rowOff>
    </xdr:from>
    <xdr:to>
      <xdr:col>20</xdr:col>
      <xdr:colOff>114300</xdr:colOff>
      <xdr:row>120</xdr:row>
      <xdr:rowOff>95250</xdr:rowOff>
    </xdr:to>
    <xdr:graphicFrame macro="">
      <xdr:nvGraphicFramePr>
        <xdr:cNvPr id="10" name="Chart 9">
          <a:extLst>
            <a:ext uri="{FF2B5EF4-FFF2-40B4-BE49-F238E27FC236}">
              <a16:creationId xmlns:a16="http://schemas.microsoft.com/office/drawing/2014/main" id="{00000000-0008-0000-0500-00000A000000}"/>
            </a:ext>
            <a:ext uri="{147F2762-F138-4A5C-976F-8EAC2B608ADB}">
              <a16:predDERef xmlns:a16="http://schemas.microsoft.com/office/drawing/2014/main" pred="{00000000-0008-0000-05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0</xdr:colOff>
      <xdr:row>123</xdr:row>
      <xdr:rowOff>0</xdr:rowOff>
    </xdr:from>
    <xdr:to>
      <xdr:col>18</xdr:col>
      <xdr:colOff>127000</xdr:colOff>
      <xdr:row>134</xdr:row>
      <xdr:rowOff>65882</xdr:rowOff>
    </xdr:to>
    <xdr:graphicFrame macro="">
      <xdr:nvGraphicFramePr>
        <xdr:cNvPr id="11" name="Chart 10">
          <a:extLst>
            <a:ext uri="{FF2B5EF4-FFF2-40B4-BE49-F238E27FC236}">
              <a16:creationId xmlns:a16="http://schemas.microsoft.com/office/drawing/2014/main" id="{00000000-0008-0000-0500-00000B000000}"/>
            </a:ext>
            <a:ext uri="{147F2762-F138-4A5C-976F-8EAC2B608ADB}">
              <a16:predDERef xmlns:a16="http://schemas.microsoft.com/office/drawing/2014/main" pred="{00000000-0008-0000-05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xdr:colOff>
      <xdr:row>137</xdr:row>
      <xdr:rowOff>1</xdr:rowOff>
    </xdr:from>
    <xdr:to>
      <xdr:col>16</xdr:col>
      <xdr:colOff>508001</xdr:colOff>
      <xdr:row>145</xdr:row>
      <xdr:rowOff>69850</xdr:rowOff>
    </xdr:to>
    <xdr:graphicFrame macro="">
      <xdr:nvGraphicFramePr>
        <xdr:cNvPr id="14" name="Chart 13">
          <a:extLst>
            <a:ext uri="{FF2B5EF4-FFF2-40B4-BE49-F238E27FC236}">
              <a16:creationId xmlns:a16="http://schemas.microsoft.com/office/drawing/2014/main" id="{00000000-0008-0000-0500-00000E000000}"/>
            </a:ext>
            <a:ext uri="{147F2762-F138-4A5C-976F-8EAC2B608ADB}">
              <a16:predDERef xmlns:a16="http://schemas.microsoft.com/office/drawing/2014/main" pred="{00000000-0008-0000-05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0</xdr:colOff>
      <xdr:row>149</xdr:row>
      <xdr:rowOff>0</xdr:rowOff>
    </xdr:from>
    <xdr:to>
      <xdr:col>18</xdr:col>
      <xdr:colOff>127000</xdr:colOff>
      <xdr:row>166</xdr:row>
      <xdr:rowOff>65882</xdr:rowOff>
    </xdr:to>
    <xdr:graphicFrame macro="">
      <xdr:nvGraphicFramePr>
        <xdr:cNvPr id="15" name="Chart 14">
          <a:extLst>
            <a:ext uri="{FF2B5EF4-FFF2-40B4-BE49-F238E27FC236}">
              <a16:creationId xmlns:a16="http://schemas.microsoft.com/office/drawing/2014/main" id="{00000000-0008-0000-0500-00000F000000}"/>
            </a:ext>
            <a:ext uri="{147F2762-F138-4A5C-976F-8EAC2B608ADB}">
              <a16:predDERef xmlns:a16="http://schemas.microsoft.com/office/drawing/2014/main" pred="{00000000-0008-0000-05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595311</xdr:colOff>
      <xdr:row>77</xdr:row>
      <xdr:rowOff>157162</xdr:rowOff>
    </xdr:from>
    <xdr:to>
      <xdr:col>17</xdr:col>
      <xdr:colOff>561974</xdr:colOff>
      <xdr:row>94</xdr:row>
      <xdr:rowOff>9525</xdr:rowOff>
    </xdr:to>
    <xdr:graphicFrame macro="">
      <xdr:nvGraphicFramePr>
        <xdr:cNvPr id="5" name="Chart 4">
          <a:extLst>
            <a:ext uri="{FF2B5EF4-FFF2-40B4-BE49-F238E27FC236}">
              <a16:creationId xmlns:a16="http://schemas.microsoft.com/office/drawing/2014/main" id="{00000000-0008-0000-0500-000005000000}"/>
            </a:ext>
            <a:ext uri="{147F2762-F138-4A5C-976F-8EAC2B608ADB}">
              <a16:predDERef xmlns:a16="http://schemas.microsoft.com/office/drawing/2014/main" pred="{00000000-0008-0000-05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0</xdr:colOff>
      <xdr:row>171</xdr:row>
      <xdr:rowOff>0</xdr:rowOff>
    </xdr:from>
    <xdr:to>
      <xdr:col>18</xdr:col>
      <xdr:colOff>127000</xdr:colOff>
      <xdr:row>188</xdr:row>
      <xdr:rowOff>65882</xdr:rowOff>
    </xdr:to>
    <xdr:graphicFrame macro="">
      <xdr:nvGraphicFramePr>
        <xdr:cNvPr id="12" name="Chart 11">
          <a:extLst>
            <a:ext uri="{FF2B5EF4-FFF2-40B4-BE49-F238E27FC236}">
              <a16:creationId xmlns:a16="http://schemas.microsoft.com/office/drawing/2014/main" id="{00000000-0008-0000-0500-00000C000000}"/>
            </a:ext>
            <a:ext uri="{147F2762-F138-4A5C-976F-8EAC2B608ADB}">
              <a16:predDERef xmlns:a16="http://schemas.microsoft.com/office/drawing/2014/main" pre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0.16115</cdr:x>
      <cdr:y>0.36216</cdr:y>
    </cdr:from>
    <cdr:to>
      <cdr:x>0.2439</cdr:x>
      <cdr:y>0.4431</cdr:y>
    </cdr:to>
    <cdr:sp macro="" textlink="">
      <cdr:nvSpPr>
        <cdr:cNvPr id="2" name="TextBox 1">
          <a:extLst xmlns:a="http://schemas.openxmlformats.org/drawingml/2006/main">
            <a:ext uri="{FF2B5EF4-FFF2-40B4-BE49-F238E27FC236}">
              <a16:creationId xmlns:a16="http://schemas.microsoft.com/office/drawing/2014/main" id="{1CC53F16-2357-4110-9EDF-D07C0EE5D9B8}"/>
            </a:ext>
          </a:extLst>
        </cdr:cNvPr>
        <cdr:cNvSpPr txBox="1"/>
      </cdr:nvSpPr>
      <cdr:spPr>
        <a:xfrm xmlns:a="http://schemas.openxmlformats.org/drawingml/2006/main">
          <a:off x="881064" y="1136650"/>
          <a:ext cx="452438" cy="25400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AU" sz="800">
              <a:solidFill>
                <a:schemeClr val="bg1"/>
              </a:solidFill>
            </a:rPr>
            <a:t>3.9/5</a:t>
          </a:r>
        </a:p>
        <a:p xmlns:a="http://schemas.openxmlformats.org/drawingml/2006/main">
          <a:endParaRPr lang="en-AU" sz="800">
            <a:solidFill>
              <a:schemeClr val="bg1"/>
            </a:solidFill>
          </a:endParaRPr>
        </a:p>
      </cdr:txBody>
    </cdr:sp>
  </cdr:relSizeAnchor>
  <cdr:relSizeAnchor xmlns:cdr="http://schemas.openxmlformats.org/drawingml/2006/chartDrawing">
    <cdr:from>
      <cdr:x>0.30343</cdr:x>
      <cdr:y>0.27365</cdr:y>
    </cdr:from>
    <cdr:to>
      <cdr:x>0.37747</cdr:x>
      <cdr:y>0.34446</cdr:y>
    </cdr:to>
    <cdr:sp macro="" textlink="">
      <cdr:nvSpPr>
        <cdr:cNvPr id="3" name="TextBox 2">
          <a:extLst xmlns:a="http://schemas.openxmlformats.org/drawingml/2006/main">
            <a:ext uri="{FF2B5EF4-FFF2-40B4-BE49-F238E27FC236}">
              <a16:creationId xmlns:a16="http://schemas.microsoft.com/office/drawing/2014/main" id="{72C07DA2-7A08-4C6D-9DC1-1EF36A0A87A8}"/>
            </a:ext>
          </a:extLst>
        </cdr:cNvPr>
        <cdr:cNvSpPr txBox="1"/>
      </cdr:nvSpPr>
      <cdr:spPr>
        <a:xfrm xmlns:a="http://schemas.openxmlformats.org/drawingml/2006/main">
          <a:off x="1658940" y="858838"/>
          <a:ext cx="404812" cy="2222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AU" sz="800">
              <a:solidFill>
                <a:schemeClr val="bg1"/>
              </a:solidFill>
            </a:rPr>
            <a:t>2.9/3</a:t>
          </a:r>
        </a:p>
      </cdr:txBody>
    </cdr:sp>
  </cdr:relSizeAnchor>
  <cdr:relSizeAnchor xmlns:cdr="http://schemas.openxmlformats.org/drawingml/2006/chartDrawing">
    <cdr:from>
      <cdr:x>0.4428</cdr:x>
      <cdr:y>0.27112</cdr:y>
    </cdr:from>
    <cdr:to>
      <cdr:x>0.5212</cdr:x>
      <cdr:y>0.34699</cdr:y>
    </cdr:to>
    <cdr:sp macro="" textlink="">
      <cdr:nvSpPr>
        <cdr:cNvPr id="4" name="TextBox 3">
          <a:extLst xmlns:a="http://schemas.openxmlformats.org/drawingml/2006/main">
            <a:ext uri="{FF2B5EF4-FFF2-40B4-BE49-F238E27FC236}">
              <a16:creationId xmlns:a16="http://schemas.microsoft.com/office/drawing/2014/main" id="{57BD27D7-9E4D-4052-A692-252FC9EA3114}"/>
            </a:ext>
          </a:extLst>
        </cdr:cNvPr>
        <cdr:cNvSpPr txBox="1"/>
      </cdr:nvSpPr>
      <cdr:spPr>
        <a:xfrm xmlns:a="http://schemas.openxmlformats.org/drawingml/2006/main">
          <a:off x="2420940" y="850901"/>
          <a:ext cx="428624" cy="2381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AU" sz="800">
              <a:solidFill>
                <a:schemeClr val="bg1"/>
              </a:solidFill>
            </a:rPr>
            <a:t>2.9/3</a:t>
          </a:r>
        </a:p>
        <a:p xmlns:a="http://schemas.openxmlformats.org/drawingml/2006/main">
          <a:endParaRPr lang="en-AU" sz="800">
            <a:solidFill>
              <a:schemeClr val="bg1"/>
            </a:solidFill>
          </a:endParaRPr>
        </a:p>
      </cdr:txBody>
    </cdr:sp>
  </cdr:relSizeAnchor>
  <cdr:relSizeAnchor xmlns:cdr="http://schemas.openxmlformats.org/drawingml/2006/chartDrawing">
    <cdr:from>
      <cdr:x>0.58508</cdr:x>
      <cdr:y>0.29641</cdr:y>
    </cdr:from>
    <cdr:to>
      <cdr:x>0.66347</cdr:x>
      <cdr:y>0.36469</cdr:y>
    </cdr:to>
    <cdr:sp macro="" textlink="">
      <cdr:nvSpPr>
        <cdr:cNvPr id="5" name="TextBox 4">
          <a:extLst xmlns:a="http://schemas.openxmlformats.org/drawingml/2006/main">
            <a:ext uri="{FF2B5EF4-FFF2-40B4-BE49-F238E27FC236}">
              <a16:creationId xmlns:a16="http://schemas.microsoft.com/office/drawing/2014/main" id="{C934980B-5066-427F-8D4B-A87442C1D7AE}"/>
            </a:ext>
          </a:extLst>
        </cdr:cNvPr>
        <cdr:cNvSpPr txBox="1"/>
      </cdr:nvSpPr>
      <cdr:spPr>
        <a:xfrm xmlns:a="http://schemas.openxmlformats.org/drawingml/2006/main">
          <a:off x="3198814" y="930276"/>
          <a:ext cx="428625" cy="2143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AU" sz="800">
              <a:solidFill>
                <a:schemeClr val="bg1"/>
              </a:solidFill>
            </a:rPr>
            <a:t>3.5/4</a:t>
          </a:r>
        </a:p>
      </cdr:txBody>
    </cdr:sp>
  </cdr:relSizeAnchor>
  <cdr:relSizeAnchor xmlns:cdr="http://schemas.openxmlformats.org/drawingml/2006/chartDrawing">
    <cdr:from>
      <cdr:x>0.73026</cdr:x>
      <cdr:y>0.44815</cdr:y>
    </cdr:from>
    <cdr:to>
      <cdr:x>0.8975</cdr:x>
      <cdr:y>0.7395</cdr:y>
    </cdr:to>
    <cdr:sp macro="" textlink="">
      <cdr:nvSpPr>
        <cdr:cNvPr id="7" name="TextBox 6">
          <a:extLst xmlns:a="http://schemas.openxmlformats.org/drawingml/2006/main">
            <a:ext uri="{FF2B5EF4-FFF2-40B4-BE49-F238E27FC236}">
              <a16:creationId xmlns:a16="http://schemas.microsoft.com/office/drawing/2014/main" id="{43CD8B1D-3B26-43C5-B2C7-B55F714AC44B}"/>
            </a:ext>
          </a:extLst>
        </cdr:cNvPr>
        <cdr:cNvSpPr txBox="1"/>
      </cdr:nvSpPr>
      <cdr:spPr>
        <a:xfrm xmlns:a="http://schemas.openxmlformats.org/drawingml/2006/main">
          <a:off x="3992564" y="1406526"/>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AU" sz="1100"/>
        </a:p>
      </cdr:txBody>
    </cdr:sp>
  </cdr:relSizeAnchor>
  <cdr:relSizeAnchor xmlns:cdr="http://schemas.openxmlformats.org/drawingml/2006/chartDrawing">
    <cdr:from>
      <cdr:x>0.72155</cdr:x>
      <cdr:y>0.45068</cdr:y>
    </cdr:from>
    <cdr:to>
      <cdr:x>0.8072</cdr:x>
      <cdr:y>0.5215</cdr:y>
    </cdr:to>
    <cdr:sp macro="" textlink="">
      <cdr:nvSpPr>
        <cdr:cNvPr id="8" name="TextBox 7">
          <a:extLst xmlns:a="http://schemas.openxmlformats.org/drawingml/2006/main">
            <a:ext uri="{FF2B5EF4-FFF2-40B4-BE49-F238E27FC236}">
              <a16:creationId xmlns:a16="http://schemas.microsoft.com/office/drawing/2014/main" id="{814E630C-0564-43F4-9E54-EADD8C577511}"/>
            </a:ext>
          </a:extLst>
        </cdr:cNvPr>
        <cdr:cNvSpPr txBox="1"/>
      </cdr:nvSpPr>
      <cdr:spPr>
        <a:xfrm xmlns:a="http://schemas.openxmlformats.org/drawingml/2006/main">
          <a:off x="3944940" y="1414463"/>
          <a:ext cx="468312" cy="2222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AU" sz="800">
              <a:solidFill>
                <a:schemeClr val="bg1"/>
              </a:solidFill>
            </a:rPr>
            <a:t>3.1/5</a:t>
          </a:r>
        </a:p>
      </cdr:txBody>
    </cdr:sp>
  </cdr:relSizeAnchor>
  <cdr:relSizeAnchor xmlns:cdr="http://schemas.openxmlformats.org/drawingml/2006/chartDrawing">
    <cdr:from>
      <cdr:x>0.86237</cdr:x>
      <cdr:y>0.38998</cdr:y>
    </cdr:from>
    <cdr:to>
      <cdr:x>0.94222</cdr:x>
      <cdr:y>0.46839</cdr:y>
    </cdr:to>
    <cdr:sp macro="" textlink="">
      <cdr:nvSpPr>
        <cdr:cNvPr id="9" name="TextBox 8">
          <a:extLst xmlns:a="http://schemas.openxmlformats.org/drawingml/2006/main">
            <a:ext uri="{FF2B5EF4-FFF2-40B4-BE49-F238E27FC236}">
              <a16:creationId xmlns:a16="http://schemas.microsoft.com/office/drawing/2014/main" id="{0A9DF5C3-4B95-42AC-9424-A8BA4E6349A5}"/>
            </a:ext>
          </a:extLst>
        </cdr:cNvPr>
        <cdr:cNvSpPr txBox="1"/>
      </cdr:nvSpPr>
      <cdr:spPr>
        <a:xfrm xmlns:a="http://schemas.openxmlformats.org/drawingml/2006/main">
          <a:off x="4714877" y="1223963"/>
          <a:ext cx="436561" cy="2460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AU" sz="800">
              <a:solidFill>
                <a:schemeClr val="bg1"/>
              </a:solidFill>
            </a:rPr>
            <a:t>2.2/3</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T51"/>
  <sheetViews>
    <sheetView topLeftCell="BL1" workbookViewId="0">
      <selection activeCell="CI41" sqref="CI41"/>
    </sheetView>
  </sheetViews>
  <sheetFormatPr baseColWidth="10" defaultColWidth="8.83203125" defaultRowHeight="15" x14ac:dyDescent="0.2"/>
  <cols>
    <col min="1" max="1" width="15.5" customWidth="1"/>
    <col min="2" max="2" width="12.5" customWidth="1"/>
    <col min="3" max="3" width="21" customWidth="1"/>
    <col min="4" max="4" width="21.5" customWidth="1"/>
    <col min="5" max="5" width="17.33203125" customWidth="1"/>
    <col min="6" max="6" width="36.83203125" customWidth="1"/>
    <col min="10" max="10" width="25.6640625" customWidth="1"/>
    <col min="11" max="11" width="13.6640625" customWidth="1"/>
    <col min="12" max="12" width="12.83203125" customWidth="1"/>
    <col min="13" max="13" width="17.5" customWidth="1"/>
    <col min="14" max="14" width="21.6640625" customWidth="1"/>
    <col min="16" max="16" width="33.6640625" customWidth="1"/>
    <col min="17" max="17" width="23" customWidth="1"/>
    <col min="18" max="18" width="18.1640625" customWidth="1"/>
    <col min="19" max="19" width="12.33203125" customWidth="1"/>
    <col min="94" max="94" width="9.1640625" style="41"/>
    <col min="95" max="95" width="15.5" style="41" customWidth="1"/>
    <col min="96" max="96" width="23.5" style="41" customWidth="1"/>
    <col min="97" max="97" width="10.83203125" style="41" customWidth="1"/>
    <col min="98" max="98" width="15.5" style="196" customWidth="1"/>
  </cols>
  <sheetData>
    <row r="1" spans="1:98" s="48" customFormat="1" ht="409.6" x14ac:dyDescent="0.2">
      <c r="A1" s="45" t="s">
        <v>0</v>
      </c>
      <c r="B1" s="45" t="s">
        <v>1</v>
      </c>
      <c r="C1" s="45" t="s">
        <v>2</v>
      </c>
      <c r="D1" s="45" t="s">
        <v>3</v>
      </c>
      <c r="E1" s="45" t="s">
        <v>4</v>
      </c>
      <c r="F1" s="45" t="s">
        <v>5</v>
      </c>
      <c r="G1" s="45" t="s">
        <v>6</v>
      </c>
      <c r="H1" s="45" t="s">
        <v>7</v>
      </c>
      <c r="I1" s="45" t="s">
        <v>8</v>
      </c>
      <c r="J1" s="45" t="s">
        <v>9</v>
      </c>
      <c r="K1" s="45" t="s">
        <v>10</v>
      </c>
      <c r="L1" s="45" t="s">
        <v>11</v>
      </c>
      <c r="M1" s="45" t="s">
        <v>12</v>
      </c>
      <c r="N1" s="45" t="s">
        <v>13</v>
      </c>
      <c r="O1" s="45" t="s">
        <v>14</v>
      </c>
      <c r="P1" s="45" t="s">
        <v>15</v>
      </c>
      <c r="Q1" s="45" t="s">
        <v>16</v>
      </c>
      <c r="R1" s="45" t="s">
        <v>17</v>
      </c>
      <c r="S1" s="45" t="s">
        <v>18</v>
      </c>
      <c r="T1" s="45" t="s">
        <v>19</v>
      </c>
      <c r="U1" s="45"/>
      <c r="V1" s="45"/>
      <c r="W1" s="45"/>
      <c r="X1" s="45"/>
      <c r="Y1" s="45" t="s">
        <v>20</v>
      </c>
      <c r="Z1" s="45"/>
      <c r="AA1" s="45"/>
      <c r="AB1" s="45" t="s">
        <v>21</v>
      </c>
      <c r="AC1" s="45"/>
      <c r="AD1" s="45"/>
      <c r="AE1" s="45" t="s">
        <v>22</v>
      </c>
      <c r="AF1" s="45"/>
      <c r="AG1" s="45"/>
      <c r="AH1" s="45"/>
      <c r="AI1" s="45" t="s">
        <v>23</v>
      </c>
      <c r="AJ1" s="45"/>
      <c r="AK1" s="45"/>
      <c r="AL1" s="45"/>
      <c r="AM1" s="45"/>
      <c r="AN1" s="45" t="s">
        <v>24</v>
      </c>
      <c r="AO1" s="45"/>
      <c r="AP1" s="45"/>
      <c r="AQ1" s="45" t="s">
        <v>25</v>
      </c>
      <c r="AR1" s="45" t="s">
        <v>26</v>
      </c>
      <c r="AS1" s="45" t="s">
        <v>27</v>
      </c>
      <c r="AT1" s="45" t="s">
        <v>28</v>
      </c>
      <c r="AU1" s="45" t="s">
        <v>29</v>
      </c>
      <c r="AV1" s="45" t="s">
        <v>30</v>
      </c>
      <c r="AW1" s="45" t="s">
        <v>31</v>
      </c>
      <c r="AX1" s="45"/>
      <c r="AY1" s="45"/>
      <c r="AZ1" s="45"/>
      <c r="BA1" s="45" t="s">
        <v>32</v>
      </c>
      <c r="BB1" s="45"/>
      <c r="BC1" s="45"/>
      <c r="BD1" s="45"/>
      <c r="BE1" s="45" t="s">
        <v>33</v>
      </c>
      <c r="BF1" s="45"/>
      <c r="BG1" s="45" t="s">
        <v>34</v>
      </c>
      <c r="BH1" s="45" t="s">
        <v>35</v>
      </c>
      <c r="BI1" s="45"/>
      <c r="BJ1" s="45"/>
      <c r="BK1" s="45"/>
      <c r="BL1" s="45"/>
      <c r="BM1" s="45"/>
      <c r="BN1" s="45" t="s">
        <v>36</v>
      </c>
      <c r="BO1" s="45" t="s">
        <v>37</v>
      </c>
      <c r="BP1" s="45" t="s">
        <v>38</v>
      </c>
      <c r="BQ1" s="45" t="s">
        <v>39</v>
      </c>
      <c r="BR1" s="45" t="s">
        <v>40</v>
      </c>
      <c r="BS1" s="45" t="s">
        <v>41</v>
      </c>
      <c r="BT1" s="45" t="s">
        <v>42</v>
      </c>
      <c r="BU1" s="45" t="s">
        <v>43</v>
      </c>
      <c r="BV1" s="45" t="s">
        <v>44</v>
      </c>
      <c r="BW1" s="45" t="s">
        <v>45</v>
      </c>
      <c r="BX1" s="45" t="s">
        <v>46</v>
      </c>
      <c r="BY1" s="45" t="s">
        <v>47</v>
      </c>
      <c r="BZ1" s="45" t="s">
        <v>48</v>
      </c>
      <c r="CA1" s="45"/>
      <c r="CB1" s="45" t="s">
        <v>49</v>
      </c>
      <c r="CC1" s="45" t="s">
        <v>50</v>
      </c>
      <c r="CD1" s="45" t="s">
        <v>51</v>
      </c>
      <c r="CE1" s="45" t="s">
        <v>52</v>
      </c>
      <c r="CF1" s="45" t="s">
        <v>53</v>
      </c>
      <c r="CG1" s="45" t="s">
        <v>54</v>
      </c>
      <c r="CH1" s="45"/>
      <c r="CI1" s="45"/>
      <c r="CJ1" s="45" t="s">
        <v>55</v>
      </c>
      <c r="CK1" s="45" t="s">
        <v>56</v>
      </c>
      <c r="CL1" s="45" t="s">
        <v>57</v>
      </c>
      <c r="CM1" s="45"/>
      <c r="CN1" s="45"/>
      <c r="CO1" s="45" t="s">
        <v>58</v>
      </c>
      <c r="CP1" s="46" t="s">
        <v>59</v>
      </c>
      <c r="CQ1" s="46" t="s">
        <v>60</v>
      </c>
      <c r="CR1" s="46" t="s">
        <v>61</v>
      </c>
      <c r="CS1" s="47" t="s">
        <v>62</v>
      </c>
      <c r="CT1" s="194" t="s">
        <v>63</v>
      </c>
    </row>
    <row r="2" spans="1:98" x14ac:dyDescent="0.2">
      <c r="A2" s="49"/>
      <c r="B2" s="49"/>
      <c r="C2" s="49"/>
      <c r="D2" s="49"/>
      <c r="E2" s="49"/>
      <c r="F2" s="49"/>
      <c r="G2" s="49"/>
      <c r="H2" s="49"/>
      <c r="I2" s="49"/>
      <c r="J2" s="49" t="s">
        <v>64</v>
      </c>
      <c r="K2" s="49" t="s">
        <v>65</v>
      </c>
      <c r="L2" s="49" t="s">
        <v>65</v>
      </c>
      <c r="M2" s="49" t="s">
        <v>65</v>
      </c>
      <c r="N2" s="49" t="s">
        <v>65</v>
      </c>
      <c r="O2" s="49" t="s">
        <v>65</v>
      </c>
      <c r="P2" s="49" t="s">
        <v>66</v>
      </c>
      <c r="Q2" s="49" t="s">
        <v>66</v>
      </c>
      <c r="R2" s="49" t="s">
        <v>64</v>
      </c>
      <c r="S2" s="49" t="s">
        <v>64</v>
      </c>
      <c r="T2" s="49" t="s">
        <v>67</v>
      </c>
      <c r="U2" s="49" t="s">
        <v>68</v>
      </c>
      <c r="V2" s="49" t="s">
        <v>69</v>
      </c>
      <c r="W2" s="49" t="s">
        <v>70</v>
      </c>
      <c r="X2" s="49" t="s">
        <v>71</v>
      </c>
      <c r="Y2" s="49" t="s">
        <v>72</v>
      </c>
      <c r="Z2" s="49" t="s">
        <v>73</v>
      </c>
      <c r="AA2" s="49" t="s">
        <v>74</v>
      </c>
      <c r="AB2" s="49" t="s">
        <v>75</v>
      </c>
      <c r="AC2" s="49" t="s">
        <v>76</v>
      </c>
      <c r="AD2" s="49" t="s">
        <v>77</v>
      </c>
      <c r="AE2" s="49" t="s">
        <v>78</v>
      </c>
      <c r="AF2" s="49" t="s">
        <v>79</v>
      </c>
      <c r="AG2" s="49" t="s">
        <v>80</v>
      </c>
      <c r="AH2" s="49" t="s">
        <v>81</v>
      </c>
      <c r="AI2" s="49" t="s">
        <v>82</v>
      </c>
      <c r="AJ2" s="49" t="s">
        <v>83</v>
      </c>
      <c r="AK2" s="49" t="s">
        <v>84</v>
      </c>
      <c r="AL2" s="49" t="s">
        <v>85</v>
      </c>
      <c r="AM2" s="49" t="s">
        <v>86</v>
      </c>
      <c r="AN2" s="49" t="s">
        <v>87</v>
      </c>
      <c r="AO2" s="49" t="s">
        <v>88</v>
      </c>
      <c r="AP2" s="49" t="s">
        <v>89</v>
      </c>
      <c r="AQ2" s="49" t="s">
        <v>64</v>
      </c>
      <c r="AR2" s="49" t="s">
        <v>64</v>
      </c>
      <c r="AS2" s="49" t="s">
        <v>66</v>
      </c>
      <c r="AT2" s="49" t="s">
        <v>66</v>
      </c>
      <c r="AU2" s="49" t="s">
        <v>66</v>
      </c>
      <c r="AV2" s="49" t="s">
        <v>64</v>
      </c>
      <c r="AW2" s="49" t="s">
        <v>90</v>
      </c>
      <c r="AX2" s="49" t="s">
        <v>91</v>
      </c>
      <c r="AY2" s="49" t="s">
        <v>92</v>
      </c>
      <c r="AZ2" s="49" t="s">
        <v>93</v>
      </c>
      <c r="BA2" s="49" t="s">
        <v>94</v>
      </c>
      <c r="BB2" s="49" t="s">
        <v>95</v>
      </c>
      <c r="BC2" s="49" t="s">
        <v>96</v>
      </c>
      <c r="BD2" s="49" t="s">
        <v>97</v>
      </c>
      <c r="BE2" s="49" t="s">
        <v>98</v>
      </c>
      <c r="BF2" s="49" t="s">
        <v>99</v>
      </c>
      <c r="BG2" s="49" t="s">
        <v>64</v>
      </c>
      <c r="BH2" s="49" t="s">
        <v>100</v>
      </c>
      <c r="BI2" s="49" t="s">
        <v>101</v>
      </c>
      <c r="BJ2" s="49" t="s">
        <v>102</v>
      </c>
      <c r="BK2" s="49" t="s">
        <v>103</v>
      </c>
      <c r="BL2" s="49" t="s">
        <v>104</v>
      </c>
      <c r="BM2" s="49" t="s">
        <v>105</v>
      </c>
      <c r="BN2" s="49" t="s">
        <v>64</v>
      </c>
      <c r="BO2" s="49" t="s">
        <v>64</v>
      </c>
      <c r="BP2" s="49" t="s">
        <v>64</v>
      </c>
      <c r="BQ2" s="49" t="s">
        <v>64</v>
      </c>
      <c r="BR2" s="49" t="s">
        <v>64</v>
      </c>
      <c r="BS2" s="49" t="s">
        <v>64</v>
      </c>
      <c r="BT2" s="49" t="s">
        <v>64</v>
      </c>
      <c r="BU2" s="49" t="s">
        <v>64</v>
      </c>
      <c r="BV2" s="49" t="s">
        <v>64</v>
      </c>
      <c r="BW2" s="49" t="s">
        <v>64</v>
      </c>
      <c r="BX2" s="49" t="s">
        <v>64</v>
      </c>
      <c r="BY2" s="49" t="s">
        <v>64</v>
      </c>
      <c r="BZ2" s="49" t="s">
        <v>106</v>
      </c>
      <c r="CA2" s="49" t="s">
        <v>107</v>
      </c>
      <c r="CB2" s="49" t="s">
        <v>64</v>
      </c>
      <c r="CC2" s="49" t="s">
        <v>64</v>
      </c>
      <c r="CD2" s="49" t="s">
        <v>64</v>
      </c>
      <c r="CE2" s="49" t="s">
        <v>64</v>
      </c>
      <c r="CF2" s="49" t="s">
        <v>64</v>
      </c>
      <c r="CG2" s="49" t="s">
        <v>108</v>
      </c>
      <c r="CH2" s="49" t="s">
        <v>109</v>
      </c>
      <c r="CI2" s="49" t="s">
        <v>110</v>
      </c>
      <c r="CJ2" s="49" t="s">
        <v>64</v>
      </c>
      <c r="CK2" s="49" t="s">
        <v>64</v>
      </c>
      <c r="CL2" s="49" t="s">
        <v>111</v>
      </c>
      <c r="CM2" s="49" t="s">
        <v>112</v>
      </c>
      <c r="CN2" s="49" t="s">
        <v>113</v>
      </c>
      <c r="CO2" s="49" t="s">
        <v>66</v>
      </c>
      <c r="CP2" s="50" t="s">
        <v>65</v>
      </c>
      <c r="CQ2" s="50" t="s">
        <v>65</v>
      </c>
      <c r="CR2" s="50" t="s">
        <v>65</v>
      </c>
      <c r="CS2" s="51" t="s">
        <v>65</v>
      </c>
      <c r="CT2" s="194" t="s">
        <v>65</v>
      </c>
    </row>
    <row r="3" spans="1:98" x14ac:dyDescent="0.2">
      <c r="A3" s="52">
        <v>12749699617</v>
      </c>
      <c r="B3" s="52">
        <v>406120268</v>
      </c>
      <c r="C3" s="53">
        <v>44364.401770833334</v>
      </c>
      <c r="D3" s="53">
        <v>44364.414467592593</v>
      </c>
      <c r="E3" s="52" t="s">
        <v>114</v>
      </c>
      <c r="F3" s="52" t="s">
        <v>115</v>
      </c>
      <c r="G3" s="52"/>
      <c r="H3" s="52"/>
      <c r="I3" s="52"/>
      <c r="J3" s="52" t="s">
        <v>116</v>
      </c>
      <c r="K3" s="52" t="s">
        <v>117</v>
      </c>
      <c r="L3" s="52" t="s">
        <v>118</v>
      </c>
      <c r="M3" s="54" t="s">
        <v>119</v>
      </c>
      <c r="N3" s="54" t="s">
        <v>120</v>
      </c>
      <c r="O3" s="52" t="s">
        <v>121</v>
      </c>
      <c r="P3" s="52" t="s">
        <v>122</v>
      </c>
      <c r="Q3" s="52" t="s">
        <v>123</v>
      </c>
      <c r="R3" s="52" t="s">
        <v>124</v>
      </c>
      <c r="S3" s="52" t="s">
        <v>125</v>
      </c>
      <c r="T3" s="52" t="s">
        <v>116</v>
      </c>
      <c r="U3" s="52" t="s">
        <v>126</v>
      </c>
      <c r="V3" s="52" t="s">
        <v>116</v>
      </c>
      <c r="W3" s="52" t="s">
        <v>116</v>
      </c>
      <c r="X3" s="52" t="s">
        <v>126</v>
      </c>
      <c r="Y3" s="52" t="s">
        <v>126</v>
      </c>
      <c r="Z3" s="52" t="s">
        <v>116</v>
      </c>
      <c r="AA3" s="52" t="s">
        <v>116</v>
      </c>
      <c r="AB3" s="52" t="s">
        <v>116</v>
      </c>
      <c r="AC3" s="52" t="s">
        <v>116</v>
      </c>
      <c r="AD3" s="52" t="s">
        <v>116</v>
      </c>
      <c r="AE3" s="52" t="s">
        <v>116</v>
      </c>
      <c r="AF3" s="52" t="s">
        <v>116</v>
      </c>
      <c r="AG3" s="52" t="s">
        <v>116</v>
      </c>
      <c r="AH3" s="52" t="s">
        <v>126</v>
      </c>
      <c r="AI3" s="52" t="s">
        <v>126</v>
      </c>
      <c r="AJ3" s="52" t="s">
        <v>126</v>
      </c>
      <c r="AK3" s="52" t="s">
        <v>126</v>
      </c>
      <c r="AL3" s="52" t="s">
        <v>126</v>
      </c>
      <c r="AM3" s="52" t="s">
        <v>126</v>
      </c>
      <c r="AN3" s="52" t="s">
        <v>116</v>
      </c>
      <c r="AO3" s="52" t="s">
        <v>126</v>
      </c>
      <c r="AP3" s="52" t="s">
        <v>116</v>
      </c>
      <c r="AQ3" s="52">
        <v>5</v>
      </c>
      <c r="AR3" s="52">
        <v>5</v>
      </c>
      <c r="AS3" s="52" t="s">
        <v>127</v>
      </c>
      <c r="AT3" s="52" t="s">
        <v>128</v>
      </c>
      <c r="AU3" s="52" t="s">
        <v>129</v>
      </c>
      <c r="AV3" s="52" t="s">
        <v>130</v>
      </c>
      <c r="AW3" s="52" t="s">
        <v>131</v>
      </c>
      <c r="AX3" s="52" t="s">
        <v>131</v>
      </c>
      <c r="AY3" s="52" t="s">
        <v>130</v>
      </c>
      <c r="AZ3" s="52" t="s">
        <v>132</v>
      </c>
      <c r="BA3" s="52" t="s">
        <v>132</v>
      </c>
      <c r="BB3" s="52" t="s">
        <v>130</v>
      </c>
      <c r="BC3" s="52" t="s">
        <v>130</v>
      </c>
      <c r="BD3" s="52" t="s">
        <v>132</v>
      </c>
      <c r="BE3" s="52" t="s">
        <v>130</v>
      </c>
      <c r="BF3" s="52" t="s">
        <v>131</v>
      </c>
      <c r="BG3" s="52" t="s">
        <v>131</v>
      </c>
      <c r="BH3" s="52" t="s">
        <v>130</v>
      </c>
      <c r="BI3" s="52" t="s">
        <v>131</v>
      </c>
      <c r="BJ3" s="52" t="s">
        <v>130</v>
      </c>
      <c r="BK3" s="52" t="s">
        <v>131</v>
      </c>
      <c r="BL3" s="52" t="s">
        <v>131</v>
      </c>
      <c r="BM3" s="52" t="s">
        <v>130</v>
      </c>
      <c r="BN3" s="52" t="s">
        <v>130</v>
      </c>
      <c r="BO3" s="52" t="s">
        <v>131</v>
      </c>
      <c r="BP3" s="52" t="s">
        <v>131</v>
      </c>
      <c r="BQ3" s="52" t="s">
        <v>131</v>
      </c>
      <c r="BR3" s="52" t="s">
        <v>131</v>
      </c>
      <c r="BS3" s="52" t="s">
        <v>131</v>
      </c>
      <c r="BT3" s="52" t="s">
        <v>131</v>
      </c>
      <c r="BU3" s="52" t="s">
        <v>131</v>
      </c>
      <c r="BV3" s="52" t="s">
        <v>131</v>
      </c>
      <c r="BW3" s="52" t="s">
        <v>131</v>
      </c>
      <c r="BX3" s="52" t="s">
        <v>131</v>
      </c>
      <c r="BY3" s="52" t="s">
        <v>131</v>
      </c>
      <c r="BZ3" s="52" t="s">
        <v>130</v>
      </c>
      <c r="CA3" s="52" t="s">
        <v>130</v>
      </c>
      <c r="CB3" s="52" t="s">
        <v>130</v>
      </c>
      <c r="CC3" s="52" t="s">
        <v>130</v>
      </c>
      <c r="CD3" s="52" t="s">
        <v>131</v>
      </c>
      <c r="CE3" s="52" t="s">
        <v>130</v>
      </c>
      <c r="CF3" s="52" t="s">
        <v>132</v>
      </c>
      <c r="CG3" s="52" t="s">
        <v>130</v>
      </c>
      <c r="CH3" s="52" t="s">
        <v>131</v>
      </c>
      <c r="CI3" s="52" t="s">
        <v>131</v>
      </c>
      <c r="CJ3" s="52">
        <v>6</v>
      </c>
      <c r="CK3" s="52">
        <v>6</v>
      </c>
      <c r="CL3" s="52" t="s">
        <v>133</v>
      </c>
      <c r="CM3" s="52" t="s">
        <v>134</v>
      </c>
      <c r="CN3" s="52" t="s">
        <v>134</v>
      </c>
      <c r="CO3" s="52"/>
      <c r="CP3" s="55" t="s">
        <v>135</v>
      </c>
      <c r="CQ3" s="55" t="s">
        <v>136</v>
      </c>
      <c r="CR3" s="56" t="s">
        <v>137</v>
      </c>
      <c r="CS3" s="57" t="s">
        <v>126</v>
      </c>
      <c r="CT3" s="195" t="s">
        <v>138</v>
      </c>
    </row>
    <row r="4" spans="1:98" x14ac:dyDescent="0.2">
      <c r="A4" s="52">
        <v>12852454060</v>
      </c>
      <c r="B4" s="52">
        <v>406120268</v>
      </c>
      <c r="C4" s="53">
        <v>44406.510636574072</v>
      </c>
      <c r="D4" s="53">
        <v>44407.36440972222</v>
      </c>
      <c r="E4" s="52" t="s">
        <v>139</v>
      </c>
      <c r="F4" s="52" t="s">
        <v>140</v>
      </c>
      <c r="G4" s="52"/>
      <c r="H4" s="52"/>
      <c r="I4" s="52"/>
      <c r="J4" s="52" t="s">
        <v>116</v>
      </c>
      <c r="K4" s="52" t="s">
        <v>141</v>
      </c>
      <c r="L4" s="58">
        <v>43584</v>
      </c>
      <c r="M4" s="52" t="s">
        <v>142</v>
      </c>
      <c r="N4" s="52" t="s">
        <v>143</v>
      </c>
      <c r="O4" s="52" t="s">
        <v>121</v>
      </c>
      <c r="P4" s="52" t="s">
        <v>144</v>
      </c>
      <c r="Q4" s="52" t="s">
        <v>145</v>
      </c>
      <c r="R4" s="52" t="s">
        <v>146</v>
      </c>
      <c r="S4" s="52" t="s">
        <v>147</v>
      </c>
      <c r="T4" s="52" t="s">
        <v>126</v>
      </c>
      <c r="U4" s="52" t="s">
        <v>116</v>
      </c>
      <c r="V4" s="52" t="s">
        <v>126</v>
      </c>
      <c r="W4" s="52" t="s">
        <v>116</v>
      </c>
      <c r="X4" s="52" t="s">
        <v>116</v>
      </c>
      <c r="Y4" s="52" t="s">
        <v>116</v>
      </c>
      <c r="Z4" s="52" t="s">
        <v>116</v>
      </c>
      <c r="AA4" s="52" t="s">
        <v>116</v>
      </c>
      <c r="AB4" s="52" t="s">
        <v>116</v>
      </c>
      <c r="AC4" s="52" t="s">
        <v>116</v>
      </c>
      <c r="AD4" s="52" t="s">
        <v>126</v>
      </c>
      <c r="AE4" s="52" t="s">
        <v>116</v>
      </c>
      <c r="AF4" s="52" t="s">
        <v>116</v>
      </c>
      <c r="AG4" s="52" t="s">
        <v>116</v>
      </c>
      <c r="AH4" s="52" t="s">
        <v>116</v>
      </c>
      <c r="AI4" s="52" t="s">
        <v>116</v>
      </c>
      <c r="AJ4" s="52" t="s">
        <v>126</v>
      </c>
      <c r="AK4" s="52" t="s">
        <v>126</v>
      </c>
      <c r="AL4" s="52" t="s">
        <v>126</v>
      </c>
      <c r="AM4" s="52" t="s">
        <v>126</v>
      </c>
      <c r="AN4" s="52" t="s">
        <v>116</v>
      </c>
      <c r="AO4" s="52" t="s">
        <v>116</v>
      </c>
      <c r="AP4" s="52" t="s">
        <v>116</v>
      </c>
      <c r="AQ4" s="52">
        <v>7</v>
      </c>
      <c r="AR4" s="52">
        <v>7</v>
      </c>
      <c r="AS4" s="52" t="s">
        <v>148</v>
      </c>
      <c r="AT4" s="52" t="s">
        <v>148</v>
      </c>
      <c r="AU4" s="52" t="s">
        <v>148</v>
      </c>
      <c r="AV4" s="52" t="s">
        <v>131</v>
      </c>
      <c r="AW4" s="52" t="s">
        <v>131</v>
      </c>
      <c r="AX4" s="52" t="s">
        <v>131</v>
      </c>
      <c r="AY4" s="52" t="s">
        <v>131</v>
      </c>
      <c r="AZ4" s="52" t="s">
        <v>132</v>
      </c>
      <c r="BA4" s="52" t="s">
        <v>130</v>
      </c>
      <c r="BB4" s="52" t="s">
        <v>130</v>
      </c>
      <c r="BC4" s="52" t="s">
        <v>131</v>
      </c>
      <c r="BD4" s="52" t="s">
        <v>131</v>
      </c>
      <c r="BE4" s="52" t="s">
        <v>131</v>
      </c>
      <c r="BF4" s="52" t="s">
        <v>131</v>
      </c>
      <c r="BG4" s="52" t="s">
        <v>149</v>
      </c>
      <c r="BH4" s="52" t="s">
        <v>149</v>
      </c>
      <c r="BI4" s="52" t="s">
        <v>149</v>
      </c>
      <c r="BJ4" s="52" t="s">
        <v>149</v>
      </c>
      <c r="BK4" s="52" t="s">
        <v>149</v>
      </c>
      <c r="BL4" s="52" t="s">
        <v>131</v>
      </c>
      <c r="BM4" s="52" t="s">
        <v>131</v>
      </c>
      <c r="BN4" s="52" t="s">
        <v>130</v>
      </c>
      <c r="BO4" s="52" t="s">
        <v>131</v>
      </c>
      <c r="BP4" s="52" t="s">
        <v>131</v>
      </c>
      <c r="BQ4" s="52" t="s">
        <v>131</v>
      </c>
      <c r="BR4" s="52" t="s">
        <v>131</v>
      </c>
      <c r="BS4" s="52" t="s">
        <v>131</v>
      </c>
      <c r="BT4" s="52" t="s">
        <v>131</v>
      </c>
      <c r="BU4" s="52" t="s">
        <v>130</v>
      </c>
      <c r="BV4" s="52" t="s">
        <v>131</v>
      </c>
      <c r="BW4" s="52" t="s">
        <v>131</v>
      </c>
      <c r="BX4" s="52" t="s">
        <v>131</v>
      </c>
      <c r="BY4" s="52" t="s">
        <v>130</v>
      </c>
      <c r="BZ4" s="52" t="s">
        <v>131</v>
      </c>
      <c r="CA4" s="52" t="s">
        <v>131</v>
      </c>
      <c r="CB4" s="52" t="s">
        <v>130</v>
      </c>
      <c r="CC4" s="52" t="s">
        <v>130</v>
      </c>
      <c r="CD4" s="52" t="s">
        <v>130</v>
      </c>
      <c r="CE4" s="52" t="s">
        <v>131</v>
      </c>
      <c r="CF4" s="52" t="s">
        <v>132</v>
      </c>
      <c r="CG4" s="52" t="s">
        <v>131</v>
      </c>
      <c r="CH4" s="52" t="s">
        <v>131</v>
      </c>
      <c r="CI4" s="52" t="s">
        <v>131</v>
      </c>
      <c r="CJ4" s="52">
        <v>7</v>
      </c>
      <c r="CK4" s="52">
        <v>7</v>
      </c>
      <c r="CL4" s="52" t="s">
        <v>133</v>
      </c>
      <c r="CM4" s="52" t="s">
        <v>133</v>
      </c>
      <c r="CN4" s="52" t="s">
        <v>133</v>
      </c>
      <c r="CO4" s="52"/>
      <c r="CP4" s="59" t="s">
        <v>135</v>
      </c>
      <c r="CQ4" s="59" t="s">
        <v>136</v>
      </c>
      <c r="CR4" s="56" t="s">
        <v>137</v>
      </c>
      <c r="CS4" s="60" t="s">
        <v>116</v>
      </c>
      <c r="CT4" s="195" t="s">
        <v>138</v>
      </c>
    </row>
    <row r="5" spans="1:98" x14ac:dyDescent="0.2">
      <c r="A5">
        <v>12771324525</v>
      </c>
      <c r="B5">
        <v>406120268</v>
      </c>
      <c r="C5" s="1">
        <v>44372.393136574072</v>
      </c>
      <c r="D5" s="1">
        <v>44372.402025462965</v>
      </c>
      <c r="E5" t="s">
        <v>150</v>
      </c>
      <c r="F5" t="s">
        <v>151</v>
      </c>
      <c r="J5" t="s">
        <v>116</v>
      </c>
      <c r="K5" t="s">
        <v>117</v>
      </c>
      <c r="L5" t="s">
        <v>118</v>
      </c>
      <c r="M5" s="61" t="s">
        <v>152</v>
      </c>
      <c r="N5" s="61" t="s">
        <v>153</v>
      </c>
      <c r="O5" t="s">
        <v>121</v>
      </c>
      <c r="P5" t="s">
        <v>154</v>
      </c>
      <c r="Q5" t="s">
        <v>155</v>
      </c>
      <c r="R5" t="s">
        <v>124</v>
      </c>
      <c r="S5" t="s">
        <v>125</v>
      </c>
      <c r="T5" t="s">
        <v>116</v>
      </c>
      <c r="U5" t="s">
        <v>116</v>
      </c>
      <c r="V5" t="s">
        <v>126</v>
      </c>
      <c r="W5" t="s">
        <v>116</v>
      </c>
      <c r="X5" t="s">
        <v>116</v>
      </c>
      <c r="Y5" t="s">
        <v>116</v>
      </c>
      <c r="Z5" t="s">
        <v>116</v>
      </c>
      <c r="AA5" t="s">
        <v>116</v>
      </c>
      <c r="AB5" t="s">
        <v>116</v>
      </c>
      <c r="AC5" t="s">
        <v>116</v>
      </c>
      <c r="AD5" t="s">
        <v>116</v>
      </c>
      <c r="AE5" t="s">
        <v>116</v>
      </c>
      <c r="AF5" t="s">
        <v>116</v>
      </c>
      <c r="AG5" t="s">
        <v>116</v>
      </c>
      <c r="AH5" t="s">
        <v>126</v>
      </c>
      <c r="AI5" t="s">
        <v>126</v>
      </c>
      <c r="AJ5" t="s">
        <v>116</v>
      </c>
      <c r="AK5" t="s">
        <v>116</v>
      </c>
      <c r="AL5" t="s">
        <v>116</v>
      </c>
      <c r="AM5" t="s">
        <v>126</v>
      </c>
      <c r="AN5" t="s">
        <v>116</v>
      </c>
      <c r="AO5" t="s">
        <v>116</v>
      </c>
      <c r="AP5" t="s">
        <v>116</v>
      </c>
      <c r="CP5" s="56" t="s">
        <v>156</v>
      </c>
      <c r="CQ5" s="56" t="s">
        <v>157</v>
      </c>
      <c r="CR5" s="56" t="s">
        <v>137</v>
      </c>
      <c r="CS5" s="57" t="s">
        <v>126</v>
      </c>
      <c r="CT5" s="196" t="s">
        <v>158</v>
      </c>
    </row>
    <row r="6" spans="1:98" x14ac:dyDescent="0.2">
      <c r="A6">
        <v>12844147289</v>
      </c>
      <c r="B6">
        <v>406120268</v>
      </c>
      <c r="C6" s="1">
        <v>44403.605127314811</v>
      </c>
      <c r="D6" s="1">
        <v>44403.61446759259</v>
      </c>
      <c r="E6" t="s">
        <v>159</v>
      </c>
      <c r="F6" t="s">
        <v>160</v>
      </c>
      <c r="J6" t="s">
        <v>116</v>
      </c>
      <c r="K6" t="s">
        <v>141</v>
      </c>
      <c r="L6" s="62">
        <v>43673</v>
      </c>
      <c r="M6" t="s">
        <v>142</v>
      </c>
      <c r="N6" t="s">
        <v>161</v>
      </c>
      <c r="O6" t="s">
        <v>121</v>
      </c>
      <c r="P6" t="s">
        <v>162</v>
      </c>
      <c r="Q6" t="s">
        <v>163</v>
      </c>
      <c r="R6" t="s">
        <v>124</v>
      </c>
      <c r="S6" t="s">
        <v>125</v>
      </c>
      <c r="T6" t="s">
        <v>116</v>
      </c>
      <c r="U6" t="s">
        <v>116</v>
      </c>
      <c r="V6" t="s">
        <v>116</v>
      </c>
      <c r="W6" t="s">
        <v>116</v>
      </c>
      <c r="X6" t="s">
        <v>126</v>
      </c>
      <c r="Y6" t="s">
        <v>116</v>
      </c>
      <c r="Z6" t="s">
        <v>116</v>
      </c>
      <c r="AA6" t="s">
        <v>116</v>
      </c>
      <c r="AB6" t="s">
        <v>116</v>
      </c>
      <c r="AC6" t="s">
        <v>116</v>
      </c>
      <c r="AD6" t="s">
        <v>116</v>
      </c>
      <c r="AE6" t="s">
        <v>116</v>
      </c>
      <c r="AF6" t="s">
        <v>116</v>
      </c>
      <c r="AG6" t="s">
        <v>116</v>
      </c>
      <c r="AH6" t="s">
        <v>116</v>
      </c>
      <c r="AI6" t="s">
        <v>116</v>
      </c>
      <c r="AJ6" t="s">
        <v>116</v>
      </c>
      <c r="AK6" t="s">
        <v>116</v>
      </c>
      <c r="AL6" t="s">
        <v>116</v>
      </c>
      <c r="AM6" t="s">
        <v>116</v>
      </c>
      <c r="AN6" t="s">
        <v>116</v>
      </c>
      <c r="AO6" t="s">
        <v>126</v>
      </c>
      <c r="AP6" t="s">
        <v>126</v>
      </c>
      <c r="AQ6">
        <v>9</v>
      </c>
      <c r="AR6">
        <v>6</v>
      </c>
      <c r="AS6" t="s">
        <v>164</v>
      </c>
      <c r="AT6" t="s">
        <v>165</v>
      </c>
      <c r="AU6" t="s">
        <v>166</v>
      </c>
      <c r="AV6" t="s">
        <v>131</v>
      </c>
      <c r="AW6" t="s">
        <v>149</v>
      </c>
      <c r="AX6" t="s">
        <v>149</v>
      </c>
      <c r="AY6" t="s">
        <v>131</v>
      </c>
      <c r="AZ6" t="s">
        <v>130</v>
      </c>
      <c r="BA6" t="s">
        <v>131</v>
      </c>
      <c r="BB6" t="s">
        <v>130</v>
      </c>
      <c r="BC6" t="s">
        <v>131</v>
      </c>
      <c r="BD6" t="s">
        <v>149</v>
      </c>
      <c r="BE6" t="s">
        <v>149</v>
      </c>
      <c r="BF6" t="s">
        <v>149</v>
      </c>
      <c r="BG6" t="s">
        <v>149</v>
      </c>
      <c r="BH6" t="s">
        <v>149</v>
      </c>
      <c r="BI6" t="s">
        <v>130</v>
      </c>
      <c r="BJ6" t="s">
        <v>149</v>
      </c>
      <c r="BK6" t="s">
        <v>131</v>
      </c>
      <c r="BL6" t="s">
        <v>131</v>
      </c>
      <c r="BM6" t="s">
        <v>130</v>
      </c>
      <c r="BN6" t="s">
        <v>130</v>
      </c>
      <c r="BO6" t="s">
        <v>149</v>
      </c>
      <c r="BP6" t="s">
        <v>130</v>
      </c>
      <c r="BQ6" t="s">
        <v>130</v>
      </c>
      <c r="BR6" t="s">
        <v>132</v>
      </c>
      <c r="BS6" t="s">
        <v>131</v>
      </c>
      <c r="BT6" t="s">
        <v>131</v>
      </c>
      <c r="BU6" t="s">
        <v>132</v>
      </c>
      <c r="BV6" t="s">
        <v>132</v>
      </c>
      <c r="BW6" t="s">
        <v>130</v>
      </c>
      <c r="BX6" t="s">
        <v>132</v>
      </c>
      <c r="BY6" t="s">
        <v>149</v>
      </c>
      <c r="BZ6" t="s">
        <v>130</v>
      </c>
      <c r="CA6" t="s">
        <v>149</v>
      </c>
      <c r="CB6" t="s">
        <v>131</v>
      </c>
      <c r="CC6" t="s">
        <v>130</v>
      </c>
      <c r="CD6" t="s">
        <v>132</v>
      </c>
      <c r="CE6" t="s">
        <v>130</v>
      </c>
      <c r="CF6" t="s">
        <v>132</v>
      </c>
      <c r="CG6" t="s">
        <v>130</v>
      </c>
      <c r="CH6" t="s">
        <v>130</v>
      </c>
      <c r="CI6" t="s">
        <v>130</v>
      </c>
      <c r="CJ6">
        <v>6</v>
      </c>
      <c r="CK6">
        <v>6</v>
      </c>
      <c r="CL6" t="s">
        <v>167</v>
      </c>
      <c r="CM6" t="s">
        <v>167</v>
      </c>
      <c r="CN6" t="s">
        <v>167</v>
      </c>
      <c r="CP6" s="41" t="s">
        <v>168</v>
      </c>
      <c r="CQ6" s="41" t="s">
        <v>136</v>
      </c>
      <c r="CR6" s="56" t="s">
        <v>137</v>
      </c>
      <c r="CS6" s="63" t="s">
        <v>116</v>
      </c>
      <c r="CT6" s="196" t="s">
        <v>138</v>
      </c>
    </row>
    <row r="7" spans="1:98" x14ac:dyDescent="0.2">
      <c r="A7">
        <v>12761554582</v>
      </c>
      <c r="B7">
        <v>406120268</v>
      </c>
      <c r="C7" s="1">
        <v>44369.398425925923</v>
      </c>
      <c r="D7" s="1">
        <v>44369.412916666668</v>
      </c>
      <c r="E7" t="s">
        <v>169</v>
      </c>
      <c r="F7" t="s">
        <v>170</v>
      </c>
      <c r="J7" t="s">
        <v>116</v>
      </c>
      <c r="K7" t="s">
        <v>141</v>
      </c>
      <c r="L7" s="62">
        <v>44354</v>
      </c>
      <c r="M7" t="s">
        <v>142</v>
      </c>
      <c r="N7" t="s">
        <v>171</v>
      </c>
      <c r="O7" t="s">
        <v>121</v>
      </c>
      <c r="P7" t="s">
        <v>172</v>
      </c>
      <c r="Q7" t="s">
        <v>173</v>
      </c>
      <c r="R7" t="s">
        <v>146</v>
      </c>
      <c r="S7" t="s">
        <v>174</v>
      </c>
      <c r="T7" t="s">
        <v>126</v>
      </c>
      <c r="U7" t="s">
        <v>116</v>
      </c>
      <c r="V7" t="s">
        <v>116</v>
      </c>
      <c r="W7" t="s">
        <v>116</v>
      </c>
      <c r="X7" t="s">
        <v>116</v>
      </c>
      <c r="Y7" t="s">
        <v>116</v>
      </c>
      <c r="Z7" t="s">
        <v>116</v>
      </c>
      <c r="AA7" t="s">
        <v>116</v>
      </c>
      <c r="AB7" t="s">
        <v>116</v>
      </c>
      <c r="AC7" t="s">
        <v>116</v>
      </c>
      <c r="AD7" t="s">
        <v>116</v>
      </c>
      <c r="AE7" t="s">
        <v>116</v>
      </c>
      <c r="AF7" t="s">
        <v>116</v>
      </c>
      <c r="AG7" t="s">
        <v>116</v>
      </c>
      <c r="AH7" t="s">
        <v>116</v>
      </c>
      <c r="AI7" t="s">
        <v>116</v>
      </c>
      <c r="AJ7" t="s">
        <v>116</v>
      </c>
      <c r="AK7" t="s">
        <v>116</v>
      </c>
      <c r="AL7" t="s">
        <v>126</v>
      </c>
      <c r="AM7" t="s">
        <v>126</v>
      </c>
      <c r="AN7" t="s">
        <v>126</v>
      </c>
      <c r="AO7" t="s">
        <v>116</v>
      </c>
      <c r="AP7" t="s">
        <v>116</v>
      </c>
      <c r="AQ7">
        <v>7</v>
      </c>
      <c r="AR7">
        <v>9</v>
      </c>
      <c r="AS7" t="s">
        <v>175</v>
      </c>
      <c r="AT7" t="s">
        <v>176</v>
      </c>
      <c r="AU7" t="s">
        <v>177</v>
      </c>
      <c r="AV7" t="s">
        <v>132</v>
      </c>
      <c r="AW7" t="s">
        <v>132</v>
      </c>
      <c r="AX7" t="s">
        <v>132</v>
      </c>
      <c r="AY7" t="s">
        <v>132</v>
      </c>
      <c r="AZ7" t="s">
        <v>132</v>
      </c>
      <c r="BA7" t="s">
        <v>132</v>
      </c>
      <c r="BB7" t="s">
        <v>130</v>
      </c>
      <c r="BC7" t="s">
        <v>132</v>
      </c>
      <c r="BD7" t="s">
        <v>132</v>
      </c>
      <c r="BE7" t="s">
        <v>132</v>
      </c>
      <c r="BF7" t="s">
        <v>132</v>
      </c>
      <c r="BG7" t="s">
        <v>132</v>
      </c>
      <c r="BH7" t="s">
        <v>132</v>
      </c>
      <c r="BI7" t="s">
        <v>132</v>
      </c>
      <c r="BJ7" t="s">
        <v>132</v>
      </c>
      <c r="BK7" t="s">
        <v>132</v>
      </c>
      <c r="BL7" t="s">
        <v>132</v>
      </c>
      <c r="BM7" t="s">
        <v>132</v>
      </c>
      <c r="BN7" t="s">
        <v>132</v>
      </c>
      <c r="BO7" t="s">
        <v>130</v>
      </c>
      <c r="BP7" t="s">
        <v>130</v>
      </c>
      <c r="BQ7" t="s">
        <v>130</v>
      </c>
      <c r="BR7" t="s">
        <v>132</v>
      </c>
      <c r="BS7" t="s">
        <v>132</v>
      </c>
      <c r="BT7" t="s">
        <v>130</v>
      </c>
      <c r="BU7" t="s">
        <v>130</v>
      </c>
      <c r="BV7" t="s">
        <v>132</v>
      </c>
      <c r="BW7" t="s">
        <v>130</v>
      </c>
      <c r="BX7" t="s">
        <v>132</v>
      </c>
      <c r="BY7" t="s">
        <v>132</v>
      </c>
      <c r="BZ7" t="s">
        <v>132</v>
      </c>
      <c r="CA7" t="s">
        <v>132</v>
      </c>
      <c r="CB7" t="s">
        <v>132</v>
      </c>
      <c r="CC7" t="s">
        <v>132</v>
      </c>
      <c r="CD7" t="s">
        <v>132</v>
      </c>
      <c r="CE7" t="s">
        <v>132</v>
      </c>
      <c r="CF7" t="s">
        <v>132</v>
      </c>
      <c r="CG7" t="s">
        <v>132</v>
      </c>
      <c r="CH7" t="s">
        <v>132</v>
      </c>
      <c r="CI7" t="s">
        <v>132</v>
      </c>
      <c r="CJ7">
        <v>7</v>
      </c>
      <c r="CK7">
        <v>9</v>
      </c>
      <c r="CL7" t="s">
        <v>134</v>
      </c>
      <c r="CM7" t="s">
        <v>167</v>
      </c>
      <c r="CN7" t="s">
        <v>133</v>
      </c>
      <c r="CP7" s="41" t="s">
        <v>168</v>
      </c>
      <c r="CQ7" s="41" t="s">
        <v>136</v>
      </c>
      <c r="CR7" s="56" t="s">
        <v>137</v>
      </c>
      <c r="CS7" s="63" t="s">
        <v>116</v>
      </c>
      <c r="CT7" s="196" t="s">
        <v>158</v>
      </c>
    </row>
    <row r="8" spans="1:98" x14ac:dyDescent="0.2">
      <c r="A8">
        <v>12849461342</v>
      </c>
      <c r="B8">
        <v>406120268</v>
      </c>
      <c r="C8" s="1">
        <v>44405.466956018521</v>
      </c>
      <c r="D8" s="1">
        <v>44405.482523148145</v>
      </c>
      <c r="E8" t="s">
        <v>178</v>
      </c>
      <c r="F8" t="s">
        <v>179</v>
      </c>
      <c r="J8" t="s">
        <v>116</v>
      </c>
      <c r="K8" t="s">
        <v>141</v>
      </c>
      <c r="L8" s="62">
        <v>43593</v>
      </c>
      <c r="M8" t="s">
        <v>152</v>
      </c>
      <c r="N8" t="s">
        <v>180</v>
      </c>
      <c r="O8" t="s">
        <v>121</v>
      </c>
      <c r="P8" t="s">
        <v>181</v>
      </c>
      <c r="Q8" t="s">
        <v>182</v>
      </c>
      <c r="R8" t="s">
        <v>124</v>
      </c>
      <c r="S8" t="s">
        <v>174</v>
      </c>
      <c r="T8" t="s">
        <v>116</v>
      </c>
      <c r="U8" t="s">
        <v>116</v>
      </c>
      <c r="V8" t="s">
        <v>116</v>
      </c>
      <c r="W8" t="s">
        <v>116</v>
      </c>
      <c r="X8" t="s">
        <v>116</v>
      </c>
      <c r="Y8" t="s">
        <v>116</v>
      </c>
      <c r="Z8" t="s">
        <v>116</v>
      </c>
      <c r="AA8" t="s">
        <v>116</v>
      </c>
      <c r="AB8" t="s">
        <v>116</v>
      </c>
      <c r="AC8" t="s">
        <v>116</v>
      </c>
      <c r="AD8" t="s">
        <v>116</v>
      </c>
      <c r="AE8" t="s">
        <v>116</v>
      </c>
      <c r="AF8" t="s">
        <v>116</v>
      </c>
      <c r="AG8" t="s">
        <v>116</v>
      </c>
      <c r="AH8" t="s">
        <v>116</v>
      </c>
      <c r="AI8" t="s">
        <v>116</v>
      </c>
      <c r="AJ8" t="s">
        <v>116</v>
      </c>
      <c r="AK8" t="s">
        <v>126</v>
      </c>
      <c r="AL8" t="s">
        <v>116</v>
      </c>
      <c r="AM8" t="s">
        <v>126</v>
      </c>
      <c r="AN8" t="s">
        <v>116</v>
      </c>
      <c r="AO8" t="s">
        <v>116</v>
      </c>
      <c r="AP8" t="s">
        <v>116</v>
      </c>
      <c r="AQ8">
        <v>9</v>
      </c>
      <c r="AR8">
        <v>9</v>
      </c>
      <c r="AS8" t="s">
        <v>183</v>
      </c>
      <c r="AT8" t="s">
        <v>184</v>
      </c>
      <c r="AU8" t="s">
        <v>185</v>
      </c>
      <c r="AV8" t="s">
        <v>132</v>
      </c>
      <c r="AW8" t="s">
        <v>130</v>
      </c>
      <c r="AX8" t="s">
        <v>130</v>
      </c>
      <c r="AY8" t="s">
        <v>130</v>
      </c>
      <c r="AZ8" t="s">
        <v>132</v>
      </c>
      <c r="BA8" t="s">
        <v>130</v>
      </c>
      <c r="BB8" t="s">
        <v>130</v>
      </c>
      <c r="BC8" t="s">
        <v>130</v>
      </c>
      <c r="BD8" t="s">
        <v>130</v>
      </c>
      <c r="BE8" t="s">
        <v>130</v>
      </c>
      <c r="BF8" t="s">
        <v>130</v>
      </c>
      <c r="BG8" t="s">
        <v>131</v>
      </c>
      <c r="BH8" t="s">
        <v>130</v>
      </c>
      <c r="BI8" t="s">
        <v>130</v>
      </c>
      <c r="BJ8" t="s">
        <v>130</v>
      </c>
      <c r="BK8" t="s">
        <v>131</v>
      </c>
      <c r="BL8" t="s">
        <v>131</v>
      </c>
      <c r="BM8" t="s">
        <v>130</v>
      </c>
      <c r="BN8" t="s">
        <v>130</v>
      </c>
      <c r="BO8" t="s">
        <v>131</v>
      </c>
      <c r="BP8" t="s">
        <v>130</v>
      </c>
      <c r="BQ8" t="s">
        <v>130</v>
      </c>
      <c r="BR8" t="s">
        <v>130</v>
      </c>
      <c r="BS8" t="s">
        <v>130</v>
      </c>
      <c r="BT8" t="s">
        <v>130</v>
      </c>
      <c r="BU8" t="s">
        <v>131</v>
      </c>
      <c r="BV8" t="s">
        <v>130</v>
      </c>
      <c r="BW8" t="s">
        <v>130</v>
      </c>
      <c r="BX8" t="s">
        <v>130</v>
      </c>
      <c r="BY8" t="s">
        <v>130</v>
      </c>
      <c r="BZ8" t="s">
        <v>132</v>
      </c>
      <c r="CA8" t="s">
        <v>130</v>
      </c>
      <c r="CB8" t="s">
        <v>132</v>
      </c>
      <c r="CC8" t="s">
        <v>132</v>
      </c>
      <c r="CD8" t="s">
        <v>130</v>
      </c>
      <c r="CE8" t="s">
        <v>131</v>
      </c>
      <c r="CF8" t="s">
        <v>132</v>
      </c>
      <c r="CG8" t="s">
        <v>132</v>
      </c>
      <c r="CH8" t="s">
        <v>132</v>
      </c>
      <c r="CI8" t="s">
        <v>132</v>
      </c>
      <c r="CJ8">
        <v>8</v>
      </c>
      <c r="CK8">
        <v>9</v>
      </c>
      <c r="CL8" t="s">
        <v>134</v>
      </c>
      <c r="CM8" t="s">
        <v>134</v>
      </c>
      <c r="CN8" t="s">
        <v>134</v>
      </c>
      <c r="CP8" s="41" t="s">
        <v>135</v>
      </c>
      <c r="CQ8" s="41" t="s">
        <v>136</v>
      </c>
      <c r="CR8" s="56" t="s">
        <v>137</v>
      </c>
      <c r="CS8" s="63" t="s">
        <v>116</v>
      </c>
      <c r="CT8" s="196" t="s">
        <v>138</v>
      </c>
    </row>
    <row r="9" spans="1:98" x14ac:dyDescent="0.2">
      <c r="A9">
        <v>12854900709</v>
      </c>
      <c r="B9">
        <v>406120268</v>
      </c>
      <c r="C9" s="1">
        <v>44407.346134259256</v>
      </c>
      <c r="D9" s="1">
        <v>44407.349872685183</v>
      </c>
      <c r="E9" t="s">
        <v>186</v>
      </c>
      <c r="F9" t="s">
        <v>187</v>
      </c>
      <c r="J9" t="s">
        <v>116</v>
      </c>
      <c r="K9" t="s">
        <v>141</v>
      </c>
      <c r="L9" s="62">
        <v>43678</v>
      </c>
      <c r="M9" t="s">
        <v>119</v>
      </c>
      <c r="N9" t="s">
        <v>188</v>
      </c>
      <c r="O9" t="s">
        <v>121</v>
      </c>
      <c r="P9" t="s">
        <v>189</v>
      </c>
      <c r="Q9" t="s">
        <v>190</v>
      </c>
      <c r="R9" t="s">
        <v>146</v>
      </c>
      <c r="S9" t="s">
        <v>125</v>
      </c>
      <c r="T9" t="s">
        <v>126</v>
      </c>
      <c r="U9" t="s">
        <v>116</v>
      </c>
      <c r="V9" t="s">
        <v>126</v>
      </c>
      <c r="W9" t="s">
        <v>116</v>
      </c>
      <c r="X9" t="s">
        <v>116</v>
      </c>
      <c r="Y9" t="s">
        <v>116</v>
      </c>
      <c r="Z9" t="s">
        <v>116</v>
      </c>
      <c r="AA9" t="s">
        <v>126</v>
      </c>
      <c r="AB9" t="s">
        <v>116</v>
      </c>
      <c r="AC9" t="s">
        <v>116</v>
      </c>
      <c r="AD9" t="s">
        <v>116</v>
      </c>
      <c r="AE9" t="s">
        <v>116</v>
      </c>
      <c r="AF9" t="s">
        <v>116</v>
      </c>
      <c r="AG9" t="s">
        <v>116</v>
      </c>
      <c r="AH9" t="s">
        <v>126</v>
      </c>
      <c r="AI9" t="s">
        <v>116</v>
      </c>
      <c r="AJ9" t="s">
        <v>116</v>
      </c>
      <c r="AK9" t="s">
        <v>126</v>
      </c>
      <c r="AL9" t="s">
        <v>116</v>
      </c>
      <c r="AM9" t="s">
        <v>116</v>
      </c>
      <c r="AN9" t="s">
        <v>116</v>
      </c>
      <c r="AO9" t="s">
        <v>116</v>
      </c>
      <c r="AP9" t="s">
        <v>126</v>
      </c>
      <c r="CP9" s="41" t="s">
        <v>135</v>
      </c>
      <c r="CQ9" s="41" t="s">
        <v>157</v>
      </c>
      <c r="CR9" s="56" t="s">
        <v>137</v>
      </c>
      <c r="CS9" s="63" t="s">
        <v>116</v>
      </c>
      <c r="CT9" s="196" t="s">
        <v>158</v>
      </c>
    </row>
    <row r="10" spans="1:98" x14ac:dyDescent="0.2">
      <c r="A10">
        <v>12761596810</v>
      </c>
      <c r="B10">
        <v>406120268</v>
      </c>
      <c r="C10" s="1">
        <v>44369.410370370373</v>
      </c>
      <c r="D10" s="1">
        <v>44369.423020833332</v>
      </c>
      <c r="E10" t="s">
        <v>191</v>
      </c>
      <c r="F10" t="s">
        <v>192</v>
      </c>
      <c r="J10" t="s">
        <v>116</v>
      </c>
      <c r="K10" t="s">
        <v>117</v>
      </c>
      <c r="L10" t="s">
        <v>118</v>
      </c>
      <c r="M10" s="61" t="s">
        <v>193</v>
      </c>
      <c r="N10" s="61" t="s">
        <v>194</v>
      </c>
      <c r="O10" t="s">
        <v>121</v>
      </c>
      <c r="P10" t="s">
        <v>195</v>
      </c>
      <c r="Q10" t="s">
        <v>196</v>
      </c>
      <c r="R10" t="s">
        <v>124</v>
      </c>
      <c r="S10" t="s">
        <v>125</v>
      </c>
      <c r="T10" t="s">
        <v>126</v>
      </c>
      <c r="U10" t="s">
        <v>116</v>
      </c>
      <c r="V10" t="s">
        <v>116</v>
      </c>
      <c r="W10" t="s">
        <v>116</v>
      </c>
      <c r="X10" t="s">
        <v>116</v>
      </c>
      <c r="Y10" t="s">
        <v>116</v>
      </c>
      <c r="Z10" t="s">
        <v>116</v>
      </c>
      <c r="AA10" t="s">
        <v>126</v>
      </c>
      <c r="AB10" t="s">
        <v>116</v>
      </c>
      <c r="AC10" t="s">
        <v>116</v>
      </c>
      <c r="AD10" t="s">
        <v>116</v>
      </c>
      <c r="AE10" t="s">
        <v>116</v>
      </c>
      <c r="AF10" t="s">
        <v>116</v>
      </c>
      <c r="AG10" t="s">
        <v>116</v>
      </c>
      <c r="AH10" t="s">
        <v>116</v>
      </c>
      <c r="AI10" t="s">
        <v>116</v>
      </c>
      <c r="AJ10" t="s">
        <v>116</v>
      </c>
      <c r="AK10" t="s">
        <v>116</v>
      </c>
      <c r="AL10" t="s">
        <v>126</v>
      </c>
      <c r="AM10" t="s">
        <v>126</v>
      </c>
      <c r="AN10" t="s">
        <v>116</v>
      </c>
      <c r="AO10" t="s">
        <v>116</v>
      </c>
      <c r="AP10" t="s">
        <v>126</v>
      </c>
      <c r="AQ10">
        <v>9</v>
      </c>
      <c r="AR10">
        <v>8</v>
      </c>
      <c r="AS10" t="s">
        <v>197</v>
      </c>
      <c r="AT10" t="s">
        <v>198</v>
      </c>
      <c r="AU10" t="s">
        <v>199</v>
      </c>
      <c r="AV10" t="s">
        <v>132</v>
      </c>
      <c r="AW10" t="s">
        <v>132</v>
      </c>
      <c r="AX10" t="s">
        <v>132</v>
      </c>
      <c r="AY10" t="s">
        <v>130</v>
      </c>
      <c r="AZ10" t="s">
        <v>132</v>
      </c>
      <c r="BA10" t="s">
        <v>132</v>
      </c>
      <c r="BB10" t="s">
        <v>132</v>
      </c>
      <c r="BC10" t="s">
        <v>132</v>
      </c>
      <c r="BD10" t="s">
        <v>131</v>
      </c>
      <c r="BE10" t="s">
        <v>130</v>
      </c>
      <c r="BF10" t="s">
        <v>130</v>
      </c>
      <c r="BG10" t="s">
        <v>130</v>
      </c>
      <c r="BH10" t="s">
        <v>132</v>
      </c>
      <c r="BI10" t="s">
        <v>130</v>
      </c>
      <c r="BJ10" t="s">
        <v>130</v>
      </c>
      <c r="BK10" t="s">
        <v>130</v>
      </c>
      <c r="BL10" t="s">
        <v>130</v>
      </c>
      <c r="BM10" t="s">
        <v>131</v>
      </c>
      <c r="BN10" t="s">
        <v>132</v>
      </c>
      <c r="BO10" t="s">
        <v>130</v>
      </c>
      <c r="BP10" t="s">
        <v>132</v>
      </c>
      <c r="BQ10" t="s">
        <v>130</v>
      </c>
      <c r="BR10" t="s">
        <v>131</v>
      </c>
      <c r="BS10" t="s">
        <v>130</v>
      </c>
      <c r="BT10" t="s">
        <v>130</v>
      </c>
      <c r="BU10" t="s">
        <v>132</v>
      </c>
      <c r="BV10" t="s">
        <v>132</v>
      </c>
      <c r="BW10" t="s">
        <v>132</v>
      </c>
      <c r="BX10" t="s">
        <v>132</v>
      </c>
      <c r="BY10" t="s">
        <v>130</v>
      </c>
      <c r="BZ10" t="s">
        <v>130</v>
      </c>
      <c r="CA10" t="s">
        <v>130</v>
      </c>
      <c r="CB10" t="s">
        <v>130</v>
      </c>
      <c r="CC10" t="s">
        <v>130</v>
      </c>
      <c r="CD10" t="s">
        <v>132</v>
      </c>
      <c r="CE10" t="s">
        <v>131</v>
      </c>
      <c r="CF10" t="s">
        <v>132</v>
      </c>
      <c r="CG10" t="s">
        <v>132</v>
      </c>
      <c r="CH10" t="s">
        <v>132</v>
      </c>
      <c r="CI10" t="s">
        <v>132</v>
      </c>
      <c r="CJ10">
        <v>9</v>
      </c>
      <c r="CK10">
        <v>9</v>
      </c>
      <c r="CL10" t="s">
        <v>133</v>
      </c>
      <c r="CM10" t="s">
        <v>133</v>
      </c>
      <c r="CN10" t="s">
        <v>134</v>
      </c>
      <c r="CP10" s="56" t="s">
        <v>168</v>
      </c>
      <c r="CQ10" s="56" t="s">
        <v>157</v>
      </c>
      <c r="CR10" s="56" t="s">
        <v>137</v>
      </c>
      <c r="CS10" s="57" t="s">
        <v>126</v>
      </c>
      <c r="CT10" s="196" t="s">
        <v>158</v>
      </c>
    </row>
    <row r="11" spans="1:98" x14ac:dyDescent="0.2">
      <c r="A11">
        <v>12752930594</v>
      </c>
      <c r="B11">
        <v>406120268</v>
      </c>
      <c r="C11" s="1">
        <v>44365.388298611113</v>
      </c>
      <c r="D11" s="1">
        <v>44403.638020833336</v>
      </c>
      <c r="E11" t="s">
        <v>200</v>
      </c>
      <c r="F11" t="s">
        <v>201</v>
      </c>
      <c r="J11" t="s">
        <v>116</v>
      </c>
      <c r="K11" t="s">
        <v>117</v>
      </c>
      <c r="L11" t="s">
        <v>118</v>
      </c>
      <c r="M11" s="61" t="s">
        <v>119</v>
      </c>
      <c r="N11" s="61" t="s">
        <v>202</v>
      </c>
      <c r="O11" t="s">
        <v>121</v>
      </c>
      <c r="P11" t="s">
        <v>203</v>
      </c>
      <c r="Q11" t="s">
        <v>204</v>
      </c>
      <c r="R11" t="s">
        <v>124</v>
      </c>
      <c r="S11" t="s">
        <v>125</v>
      </c>
      <c r="T11" t="s">
        <v>126</v>
      </c>
      <c r="U11" t="s">
        <v>116</v>
      </c>
      <c r="V11" t="s">
        <v>116</v>
      </c>
      <c r="W11" t="s">
        <v>116</v>
      </c>
      <c r="X11" t="s">
        <v>126</v>
      </c>
      <c r="Y11" t="s">
        <v>116</v>
      </c>
      <c r="Z11" t="s">
        <v>116</v>
      </c>
      <c r="AA11" t="s">
        <v>116</v>
      </c>
      <c r="AB11" t="s">
        <v>116</v>
      </c>
      <c r="AC11" t="s">
        <v>116</v>
      </c>
      <c r="AD11" t="s">
        <v>116</v>
      </c>
      <c r="AE11" t="s">
        <v>116</v>
      </c>
      <c r="AF11" t="s">
        <v>116</v>
      </c>
      <c r="AG11" t="s">
        <v>116</v>
      </c>
      <c r="AH11" t="s">
        <v>126</v>
      </c>
      <c r="AI11" t="s">
        <v>126</v>
      </c>
      <c r="AJ11" t="s">
        <v>126</v>
      </c>
      <c r="AK11" t="s">
        <v>126</v>
      </c>
      <c r="AL11" t="s">
        <v>126</v>
      </c>
      <c r="AM11" t="s">
        <v>126</v>
      </c>
      <c r="AN11" t="s">
        <v>126</v>
      </c>
      <c r="AO11" t="s">
        <v>116</v>
      </c>
      <c r="AP11" t="s">
        <v>126</v>
      </c>
      <c r="AQ11">
        <v>6</v>
      </c>
      <c r="AR11">
        <v>6</v>
      </c>
      <c r="AS11" t="s">
        <v>205</v>
      </c>
      <c r="AT11" t="s">
        <v>206</v>
      </c>
      <c r="AU11" t="s">
        <v>207</v>
      </c>
      <c r="AV11" t="s">
        <v>131</v>
      </c>
      <c r="AW11" t="s">
        <v>149</v>
      </c>
      <c r="AX11" t="s">
        <v>130</v>
      </c>
      <c r="AY11" t="s">
        <v>131</v>
      </c>
      <c r="AZ11" t="s">
        <v>132</v>
      </c>
      <c r="BA11" t="s">
        <v>130</v>
      </c>
      <c r="BB11" t="s">
        <v>130</v>
      </c>
      <c r="BC11" t="s">
        <v>149</v>
      </c>
      <c r="BD11" t="s">
        <v>130</v>
      </c>
      <c r="BE11" t="s">
        <v>149</v>
      </c>
      <c r="BF11" t="s">
        <v>149</v>
      </c>
      <c r="BG11" t="s">
        <v>149</v>
      </c>
      <c r="BH11" t="s">
        <v>149</v>
      </c>
      <c r="BI11" t="s">
        <v>149</v>
      </c>
      <c r="BJ11" t="s">
        <v>149</v>
      </c>
      <c r="BK11" t="s">
        <v>149</v>
      </c>
      <c r="BL11" t="s">
        <v>131</v>
      </c>
      <c r="BM11" t="s">
        <v>131</v>
      </c>
      <c r="BN11" t="s">
        <v>131</v>
      </c>
      <c r="BO11" t="s">
        <v>131</v>
      </c>
      <c r="BP11" t="s">
        <v>130</v>
      </c>
      <c r="BQ11" t="s">
        <v>130</v>
      </c>
      <c r="BR11" t="s">
        <v>130</v>
      </c>
      <c r="BS11" t="s">
        <v>130</v>
      </c>
      <c r="BT11" t="s">
        <v>130</v>
      </c>
      <c r="BU11" t="s">
        <v>132</v>
      </c>
      <c r="BV11" t="s">
        <v>132</v>
      </c>
      <c r="BW11" t="s">
        <v>131</v>
      </c>
      <c r="BX11" t="s">
        <v>132</v>
      </c>
      <c r="BY11" t="s">
        <v>149</v>
      </c>
      <c r="BZ11" t="s">
        <v>132</v>
      </c>
      <c r="CA11" t="s">
        <v>130</v>
      </c>
      <c r="CB11" t="s">
        <v>132</v>
      </c>
      <c r="CC11" t="s">
        <v>132</v>
      </c>
      <c r="CD11" t="s">
        <v>132</v>
      </c>
      <c r="CE11" t="s">
        <v>131</v>
      </c>
      <c r="CF11" t="s">
        <v>132</v>
      </c>
      <c r="CG11" t="s">
        <v>132</v>
      </c>
      <c r="CH11" t="s">
        <v>132</v>
      </c>
      <c r="CI11" t="s">
        <v>132</v>
      </c>
      <c r="CJ11">
        <v>7</v>
      </c>
      <c r="CK11">
        <v>7</v>
      </c>
      <c r="CL11" t="s">
        <v>134</v>
      </c>
      <c r="CM11" t="s">
        <v>134</v>
      </c>
      <c r="CN11" t="s">
        <v>134</v>
      </c>
      <c r="CP11" s="56" t="s">
        <v>135</v>
      </c>
      <c r="CQ11" s="56" t="s">
        <v>136</v>
      </c>
      <c r="CR11" s="56" t="s">
        <v>137</v>
      </c>
      <c r="CS11" s="57" t="s">
        <v>126</v>
      </c>
      <c r="CT11" s="196" t="s">
        <v>158</v>
      </c>
    </row>
    <row r="12" spans="1:98" x14ac:dyDescent="0.2">
      <c r="A12">
        <v>12843756850</v>
      </c>
      <c r="B12">
        <v>406120268</v>
      </c>
      <c r="C12" s="1">
        <v>44403.366076388891</v>
      </c>
      <c r="D12" s="1">
        <v>44403.399675925924</v>
      </c>
      <c r="E12" t="s">
        <v>208</v>
      </c>
      <c r="F12" t="s">
        <v>209</v>
      </c>
      <c r="J12" t="s">
        <v>116</v>
      </c>
      <c r="K12" t="s">
        <v>141</v>
      </c>
      <c r="L12" s="62">
        <v>43672</v>
      </c>
      <c r="M12" t="s">
        <v>119</v>
      </c>
      <c r="N12" t="s">
        <v>210</v>
      </c>
      <c r="O12" t="s">
        <v>121</v>
      </c>
      <c r="P12" t="s">
        <v>211</v>
      </c>
      <c r="Q12" t="s">
        <v>212</v>
      </c>
      <c r="R12" t="s">
        <v>124</v>
      </c>
      <c r="S12" t="s">
        <v>174</v>
      </c>
      <c r="T12" t="s">
        <v>126</v>
      </c>
      <c r="U12" t="s">
        <v>116</v>
      </c>
      <c r="V12" t="s">
        <v>116</v>
      </c>
      <c r="W12" t="s">
        <v>116</v>
      </c>
      <c r="X12" t="s">
        <v>116</v>
      </c>
      <c r="Y12" t="s">
        <v>116</v>
      </c>
      <c r="Z12" t="s">
        <v>116</v>
      </c>
      <c r="AA12" t="s">
        <v>116</v>
      </c>
      <c r="AB12" t="s">
        <v>116</v>
      </c>
      <c r="AC12" t="s">
        <v>116</v>
      </c>
      <c r="AD12" t="s">
        <v>116</v>
      </c>
      <c r="AE12" t="s">
        <v>116</v>
      </c>
      <c r="AF12" t="s">
        <v>116</v>
      </c>
      <c r="AG12" t="s">
        <v>116</v>
      </c>
      <c r="AH12" t="s">
        <v>116</v>
      </c>
      <c r="AI12" t="s">
        <v>116</v>
      </c>
      <c r="AJ12" t="s">
        <v>126</v>
      </c>
      <c r="AK12" t="s">
        <v>116</v>
      </c>
      <c r="AL12" t="s">
        <v>126</v>
      </c>
      <c r="AM12" t="s">
        <v>126</v>
      </c>
      <c r="AN12" t="s">
        <v>116</v>
      </c>
      <c r="AO12" t="s">
        <v>116</v>
      </c>
      <c r="AP12" t="s">
        <v>126</v>
      </c>
      <c r="AQ12">
        <v>9</v>
      </c>
      <c r="AR12">
        <v>9</v>
      </c>
      <c r="AS12" t="s">
        <v>213</v>
      </c>
      <c r="AT12" t="s">
        <v>214</v>
      </c>
      <c r="AU12" t="s">
        <v>215</v>
      </c>
      <c r="AV12" t="s">
        <v>130</v>
      </c>
      <c r="AW12" t="s">
        <v>130</v>
      </c>
      <c r="AX12" t="s">
        <v>132</v>
      </c>
      <c r="AY12" t="s">
        <v>132</v>
      </c>
      <c r="AZ12" t="s">
        <v>132</v>
      </c>
      <c r="BA12" t="s">
        <v>132</v>
      </c>
      <c r="BB12" t="s">
        <v>132</v>
      </c>
      <c r="BC12" t="s">
        <v>130</v>
      </c>
      <c r="BD12" t="s">
        <v>130</v>
      </c>
      <c r="BE12" t="s">
        <v>130</v>
      </c>
      <c r="BF12" t="s">
        <v>130</v>
      </c>
      <c r="BG12" t="s">
        <v>132</v>
      </c>
      <c r="BH12" t="s">
        <v>132</v>
      </c>
      <c r="BI12" t="s">
        <v>130</v>
      </c>
      <c r="BJ12" t="s">
        <v>130</v>
      </c>
      <c r="BK12" t="s">
        <v>130</v>
      </c>
      <c r="BL12" t="s">
        <v>130</v>
      </c>
      <c r="BM12" t="s">
        <v>130</v>
      </c>
      <c r="BN12" t="s">
        <v>132</v>
      </c>
      <c r="BO12" t="s">
        <v>130</v>
      </c>
      <c r="BP12" t="s">
        <v>132</v>
      </c>
      <c r="BQ12" t="s">
        <v>130</v>
      </c>
      <c r="BR12" t="s">
        <v>132</v>
      </c>
      <c r="BS12" t="s">
        <v>130</v>
      </c>
      <c r="BT12" t="s">
        <v>130</v>
      </c>
      <c r="BU12" t="s">
        <v>132</v>
      </c>
      <c r="BV12" t="s">
        <v>130</v>
      </c>
      <c r="BW12" t="s">
        <v>131</v>
      </c>
      <c r="BX12" t="s">
        <v>130</v>
      </c>
      <c r="BY12" t="s">
        <v>132</v>
      </c>
      <c r="BZ12" t="s">
        <v>132</v>
      </c>
      <c r="CA12" t="s">
        <v>132</v>
      </c>
      <c r="CB12" t="s">
        <v>132</v>
      </c>
      <c r="CC12" t="s">
        <v>132</v>
      </c>
      <c r="CD12" t="s">
        <v>132</v>
      </c>
      <c r="CE12" t="s">
        <v>132</v>
      </c>
      <c r="CF12" t="s">
        <v>132</v>
      </c>
      <c r="CG12" t="s">
        <v>132</v>
      </c>
      <c r="CH12" t="s">
        <v>132</v>
      </c>
      <c r="CI12" t="s">
        <v>130</v>
      </c>
      <c r="CJ12">
        <v>9</v>
      </c>
      <c r="CK12">
        <v>9</v>
      </c>
      <c r="CL12" t="s">
        <v>216</v>
      </c>
      <c r="CM12" t="s">
        <v>133</v>
      </c>
      <c r="CN12" t="s">
        <v>133</v>
      </c>
      <c r="CP12" s="41" t="s">
        <v>135</v>
      </c>
      <c r="CQ12" s="41" t="s">
        <v>136</v>
      </c>
      <c r="CR12" s="56" t="s">
        <v>137</v>
      </c>
      <c r="CS12" s="63" t="s">
        <v>116</v>
      </c>
      <c r="CT12" s="196" t="s">
        <v>138</v>
      </c>
    </row>
    <row r="13" spans="1:98" x14ac:dyDescent="0.2">
      <c r="A13">
        <v>12777133616</v>
      </c>
      <c r="B13">
        <v>406120268</v>
      </c>
      <c r="C13" s="1">
        <v>44375.524375000001</v>
      </c>
      <c r="D13" s="1">
        <v>44375.535231481481</v>
      </c>
      <c r="E13" t="s">
        <v>217</v>
      </c>
      <c r="F13" t="s">
        <v>218</v>
      </c>
      <c r="J13" t="s">
        <v>116</v>
      </c>
      <c r="K13" t="s">
        <v>141</v>
      </c>
      <c r="L13" s="62">
        <v>43472</v>
      </c>
      <c r="M13" t="s">
        <v>193</v>
      </c>
      <c r="N13" t="s">
        <v>219</v>
      </c>
      <c r="O13" t="s">
        <v>121</v>
      </c>
      <c r="P13" t="s">
        <v>220</v>
      </c>
      <c r="Q13" t="s">
        <v>221</v>
      </c>
      <c r="R13" t="s">
        <v>124</v>
      </c>
      <c r="S13" t="s">
        <v>147</v>
      </c>
      <c r="T13" t="s">
        <v>126</v>
      </c>
      <c r="U13" t="s">
        <v>116</v>
      </c>
      <c r="V13" t="s">
        <v>116</v>
      </c>
      <c r="W13" t="s">
        <v>116</v>
      </c>
      <c r="X13" t="s">
        <v>126</v>
      </c>
      <c r="Y13" t="s">
        <v>116</v>
      </c>
      <c r="Z13" t="s">
        <v>116</v>
      </c>
      <c r="AA13" t="s">
        <v>116</v>
      </c>
      <c r="AB13" t="s">
        <v>116</v>
      </c>
      <c r="AC13" t="s">
        <v>116</v>
      </c>
      <c r="AD13" t="s">
        <v>126</v>
      </c>
      <c r="AE13" t="s">
        <v>116</v>
      </c>
      <c r="AF13" t="s">
        <v>116</v>
      </c>
      <c r="AG13" t="s">
        <v>116</v>
      </c>
      <c r="AH13" t="s">
        <v>116</v>
      </c>
      <c r="AI13" t="s">
        <v>116</v>
      </c>
      <c r="AJ13" t="s">
        <v>116</v>
      </c>
      <c r="AK13" t="s">
        <v>116</v>
      </c>
      <c r="AL13" t="s">
        <v>126</v>
      </c>
      <c r="AM13" t="s">
        <v>126</v>
      </c>
      <c r="AN13" t="s">
        <v>116</v>
      </c>
      <c r="AO13" t="s">
        <v>126</v>
      </c>
      <c r="AP13" t="s">
        <v>126</v>
      </c>
      <c r="AQ13">
        <v>6</v>
      </c>
      <c r="AR13">
        <v>6</v>
      </c>
      <c r="AS13" t="s">
        <v>222</v>
      </c>
      <c r="AT13" t="s">
        <v>223</v>
      </c>
      <c r="AU13" t="s">
        <v>224</v>
      </c>
      <c r="AV13" t="s">
        <v>131</v>
      </c>
      <c r="AW13" t="s">
        <v>130</v>
      </c>
      <c r="AX13" t="s">
        <v>130</v>
      </c>
      <c r="AY13" t="s">
        <v>131</v>
      </c>
      <c r="AZ13" t="s">
        <v>132</v>
      </c>
      <c r="BA13" t="s">
        <v>130</v>
      </c>
      <c r="BB13" t="s">
        <v>130</v>
      </c>
      <c r="BC13" t="s">
        <v>131</v>
      </c>
      <c r="BD13" t="s">
        <v>131</v>
      </c>
      <c r="BE13" t="s">
        <v>131</v>
      </c>
      <c r="BF13" t="s">
        <v>149</v>
      </c>
      <c r="BG13" t="s">
        <v>149</v>
      </c>
      <c r="BH13" t="s">
        <v>131</v>
      </c>
      <c r="BI13" t="s">
        <v>131</v>
      </c>
      <c r="BJ13" t="s">
        <v>131</v>
      </c>
      <c r="BK13" t="s">
        <v>131</v>
      </c>
      <c r="BL13" t="s">
        <v>131</v>
      </c>
      <c r="BM13" t="s">
        <v>131</v>
      </c>
      <c r="BN13" t="s">
        <v>130</v>
      </c>
      <c r="BO13" t="s">
        <v>131</v>
      </c>
      <c r="BP13" t="s">
        <v>131</v>
      </c>
      <c r="BQ13" t="s">
        <v>131</v>
      </c>
      <c r="BR13" t="s">
        <v>130</v>
      </c>
      <c r="BS13" t="s">
        <v>130</v>
      </c>
      <c r="BT13" t="s">
        <v>130</v>
      </c>
      <c r="BU13" t="s">
        <v>130</v>
      </c>
      <c r="BV13" t="s">
        <v>130</v>
      </c>
      <c r="BW13" t="s">
        <v>131</v>
      </c>
      <c r="BX13" t="s">
        <v>130</v>
      </c>
      <c r="BY13" t="s">
        <v>130</v>
      </c>
      <c r="BZ13" t="s">
        <v>130</v>
      </c>
      <c r="CA13" t="s">
        <v>131</v>
      </c>
      <c r="CB13" t="s">
        <v>130</v>
      </c>
      <c r="CC13" t="s">
        <v>130</v>
      </c>
      <c r="CD13" t="s">
        <v>132</v>
      </c>
      <c r="CE13" t="s">
        <v>130</v>
      </c>
      <c r="CF13" t="s">
        <v>132</v>
      </c>
      <c r="CG13" t="s">
        <v>131</v>
      </c>
      <c r="CH13" t="s">
        <v>131</v>
      </c>
      <c r="CI13" t="s">
        <v>131</v>
      </c>
      <c r="CJ13">
        <v>7</v>
      </c>
      <c r="CK13">
        <v>7</v>
      </c>
      <c r="CL13" t="s">
        <v>134</v>
      </c>
      <c r="CM13" t="s">
        <v>134</v>
      </c>
      <c r="CN13" t="s">
        <v>134</v>
      </c>
      <c r="CP13" s="41" t="s">
        <v>156</v>
      </c>
      <c r="CQ13" s="41" t="s">
        <v>157</v>
      </c>
      <c r="CR13" s="56" t="s">
        <v>137</v>
      </c>
      <c r="CS13" s="63" t="s">
        <v>116</v>
      </c>
      <c r="CT13" s="196" t="s">
        <v>158</v>
      </c>
    </row>
    <row r="14" spans="1:98" x14ac:dyDescent="0.2">
      <c r="A14">
        <v>12846353002</v>
      </c>
      <c r="B14">
        <v>406120268</v>
      </c>
      <c r="C14" s="1">
        <v>44404.353356481479</v>
      </c>
      <c r="D14" s="1">
        <v>44404.399560185186</v>
      </c>
      <c r="E14" t="s">
        <v>225</v>
      </c>
      <c r="F14" t="s">
        <v>226</v>
      </c>
      <c r="J14" t="s">
        <v>116</v>
      </c>
      <c r="K14" t="s">
        <v>141</v>
      </c>
      <c r="L14" s="62">
        <v>44131</v>
      </c>
      <c r="M14" t="s">
        <v>119</v>
      </c>
      <c r="N14" t="s">
        <v>227</v>
      </c>
      <c r="O14" t="s">
        <v>121</v>
      </c>
      <c r="P14" t="s">
        <v>228</v>
      </c>
      <c r="Q14" t="s">
        <v>229</v>
      </c>
      <c r="R14" t="s">
        <v>230</v>
      </c>
      <c r="S14" t="s">
        <v>125</v>
      </c>
      <c r="T14" t="s">
        <v>116</v>
      </c>
      <c r="U14" t="s">
        <v>116</v>
      </c>
      <c r="V14" t="s">
        <v>116</v>
      </c>
      <c r="W14" t="s">
        <v>116</v>
      </c>
      <c r="X14" t="s">
        <v>116</v>
      </c>
      <c r="Y14" t="s">
        <v>116</v>
      </c>
      <c r="Z14" t="s">
        <v>116</v>
      </c>
      <c r="AA14" t="s">
        <v>116</v>
      </c>
      <c r="AB14" t="s">
        <v>116</v>
      </c>
      <c r="AC14" t="s">
        <v>116</v>
      </c>
      <c r="AD14" t="s">
        <v>116</v>
      </c>
      <c r="AE14" t="s">
        <v>116</v>
      </c>
      <c r="AF14" t="s">
        <v>116</v>
      </c>
      <c r="AG14" t="s">
        <v>116</v>
      </c>
      <c r="AH14" t="s">
        <v>116</v>
      </c>
      <c r="AI14" t="s">
        <v>116</v>
      </c>
      <c r="AJ14" t="s">
        <v>116</v>
      </c>
      <c r="AK14" t="s">
        <v>116</v>
      </c>
      <c r="AL14" t="s">
        <v>116</v>
      </c>
      <c r="AM14" t="s">
        <v>116</v>
      </c>
      <c r="AN14" t="s">
        <v>116</v>
      </c>
      <c r="AO14" t="s">
        <v>116</v>
      </c>
      <c r="AP14" t="s">
        <v>116</v>
      </c>
      <c r="CP14" s="41" t="s">
        <v>135</v>
      </c>
      <c r="CQ14" s="41" t="s">
        <v>136</v>
      </c>
      <c r="CR14" s="56" t="s">
        <v>137</v>
      </c>
      <c r="CS14" s="63" t="s">
        <v>116</v>
      </c>
      <c r="CT14" s="196" t="s">
        <v>138</v>
      </c>
    </row>
    <row r="15" spans="1:98" x14ac:dyDescent="0.2">
      <c r="A15">
        <v>12765947413</v>
      </c>
      <c r="B15">
        <v>406120268</v>
      </c>
      <c r="C15" s="1">
        <v>44370.892604166664</v>
      </c>
      <c r="D15" s="1">
        <v>44370.912962962961</v>
      </c>
      <c r="E15" t="s">
        <v>231</v>
      </c>
      <c r="F15" t="s">
        <v>232</v>
      </c>
      <c r="J15" t="s">
        <v>116</v>
      </c>
      <c r="K15" t="s">
        <v>117</v>
      </c>
      <c r="L15" t="s">
        <v>118</v>
      </c>
      <c r="M15" s="61" t="s">
        <v>119</v>
      </c>
      <c r="N15" s="61" t="s">
        <v>120</v>
      </c>
      <c r="O15" t="s">
        <v>121</v>
      </c>
      <c r="P15" t="s">
        <v>233</v>
      </c>
      <c r="Q15" t="s">
        <v>234</v>
      </c>
      <c r="R15" t="s">
        <v>124</v>
      </c>
      <c r="S15" t="s">
        <v>174</v>
      </c>
      <c r="T15" t="s">
        <v>126</v>
      </c>
      <c r="U15" t="s">
        <v>126</v>
      </c>
      <c r="V15" t="s">
        <v>116</v>
      </c>
      <c r="W15" t="s">
        <v>116</v>
      </c>
      <c r="X15" t="s">
        <v>126</v>
      </c>
      <c r="Y15" t="s">
        <v>116</v>
      </c>
      <c r="Z15" t="s">
        <v>116</v>
      </c>
      <c r="AA15" t="s">
        <v>116</v>
      </c>
      <c r="AB15" t="s">
        <v>116</v>
      </c>
      <c r="AC15" t="s">
        <v>116</v>
      </c>
      <c r="AD15" t="s">
        <v>116</v>
      </c>
      <c r="AE15" t="s">
        <v>116</v>
      </c>
      <c r="AF15" t="s">
        <v>116</v>
      </c>
      <c r="AG15" t="s">
        <v>116</v>
      </c>
      <c r="AH15" t="s">
        <v>116</v>
      </c>
      <c r="AI15" t="s">
        <v>126</v>
      </c>
      <c r="AJ15" t="s">
        <v>116</v>
      </c>
      <c r="AK15" t="s">
        <v>126</v>
      </c>
      <c r="AL15" t="s">
        <v>126</v>
      </c>
      <c r="AM15" t="s">
        <v>126</v>
      </c>
      <c r="AN15" t="s">
        <v>116</v>
      </c>
      <c r="AO15" t="s">
        <v>126</v>
      </c>
      <c r="AP15" t="s">
        <v>116</v>
      </c>
      <c r="AQ15">
        <v>8</v>
      </c>
      <c r="AR15" t="s">
        <v>235</v>
      </c>
      <c r="AS15" t="s">
        <v>236</v>
      </c>
      <c r="AT15" t="s">
        <v>237</v>
      </c>
      <c r="AU15" t="s">
        <v>238</v>
      </c>
      <c r="AV15" t="s">
        <v>132</v>
      </c>
      <c r="AW15" t="s">
        <v>132</v>
      </c>
      <c r="AX15" t="s">
        <v>132</v>
      </c>
      <c r="AY15" t="s">
        <v>132</v>
      </c>
      <c r="AZ15" t="s">
        <v>132</v>
      </c>
      <c r="BA15" t="s">
        <v>132</v>
      </c>
      <c r="BB15" t="s">
        <v>132</v>
      </c>
      <c r="BC15" t="s">
        <v>132</v>
      </c>
      <c r="BD15" t="s">
        <v>132</v>
      </c>
      <c r="BE15" t="s">
        <v>132</v>
      </c>
      <c r="BF15" t="s">
        <v>132</v>
      </c>
      <c r="BG15" t="s">
        <v>130</v>
      </c>
      <c r="BH15" t="s">
        <v>132</v>
      </c>
      <c r="BI15" t="s">
        <v>132</v>
      </c>
      <c r="BJ15" t="s">
        <v>132</v>
      </c>
      <c r="BK15" t="s">
        <v>132</v>
      </c>
      <c r="BL15" t="s">
        <v>132</v>
      </c>
      <c r="BM15" t="s">
        <v>132</v>
      </c>
      <c r="BN15" t="s">
        <v>132</v>
      </c>
      <c r="BO15" t="s">
        <v>130</v>
      </c>
      <c r="BP15" t="s">
        <v>132</v>
      </c>
      <c r="BQ15" t="s">
        <v>132</v>
      </c>
      <c r="BR15" t="s">
        <v>132</v>
      </c>
      <c r="BS15" t="s">
        <v>132</v>
      </c>
      <c r="BT15" t="s">
        <v>132</v>
      </c>
      <c r="BU15" t="s">
        <v>132</v>
      </c>
      <c r="BV15" t="s">
        <v>132</v>
      </c>
      <c r="BW15" t="s">
        <v>132</v>
      </c>
      <c r="BX15" t="s">
        <v>132</v>
      </c>
      <c r="BY15" t="s">
        <v>132</v>
      </c>
      <c r="BZ15" t="s">
        <v>132</v>
      </c>
      <c r="CA15" t="s">
        <v>132</v>
      </c>
      <c r="CB15" t="s">
        <v>132</v>
      </c>
      <c r="CC15" t="s">
        <v>132</v>
      </c>
      <c r="CD15" t="s">
        <v>132</v>
      </c>
      <c r="CE15" t="s">
        <v>132</v>
      </c>
      <c r="CF15" t="s">
        <v>132</v>
      </c>
      <c r="CG15" t="s">
        <v>132</v>
      </c>
      <c r="CH15" t="s">
        <v>132</v>
      </c>
      <c r="CI15" t="s">
        <v>132</v>
      </c>
      <c r="CJ15" t="s">
        <v>235</v>
      </c>
      <c r="CK15" t="s">
        <v>235</v>
      </c>
      <c r="CL15">
        <v>5</v>
      </c>
      <c r="CM15" t="s">
        <v>167</v>
      </c>
      <c r="CN15" t="s">
        <v>167</v>
      </c>
      <c r="CP15" s="56" t="s">
        <v>135</v>
      </c>
      <c r="CQ15" s="56" t="s">
        <v>136</v>
      </c>
      <c r="CR15" s="56" t="s">
        <v>137</v>
      </c>
      <c r="CS15" s="57" t="s">
        <v>126</v>
      </c>
      <c r="CT15" s="195" t="s">
        <v>138</v>
      </c>
    </row>
    <row r="16" spans="1:98" x14ac:dyDescent="0.2">
      <c r="A16">
        <v>12855013124</v>
      </c>
      <c r="B16">
        <v>406120268</v>
      </c>
      <c r="C16" s="1">
        <v>44407.377372685187</v>
      </c>
      <c r="D16" s="1">
        <v>44407.389247685183</v>
      </c>
      <c r="E16" t="s">
        <v>239</v>
      </c>
      <c r="F16" t="s">
        <v>240</v>
      </c>
      <c r="J16" t="s">
        <v>116</v>
      </c>
      <c r="K16" t="s">
        <v>141</v>
      </c>
      <c r="L16" s="62">
        <v>43664</v>
      </c>
      <c r="M16" t="s">
        <v>193</v>
      </c>
      <c r="N16" t="s">
        <v>241</v>
      </c>
      <c r="O16" t="s">
        <v>121</v>
      </c>
      <c r="P16" t="s">
        <v>242</v>
      </c>
      <c r="Q16" t="s">
        <v>243</v>
      </c>
      <c r="R16" t="s">
        <v>124</v>
      </c>
      <c r="S16" t="s">
        <v>174</v>
      </c>
      <c r="T16" t="s">
        <v>116</v>
      </c>
      <c r="U16" t="s">
        <v>116</v>
      </c>
      <c r="V16" t="s">
        <v>116</v>
      </c>
      <c r="W16" t="s">
        <v>116</v>
      </c>
      <c r="X16" t="s">
        <v>116</v>
      </c>
      <c r="Y16" t="s">
        <v>116</v>
      </c>
      <c r="Z16" t="s">
        <v>116</v>
      </c>
      <c r="AA16" t="s">
        <v>116</v>
      </c>
      <c r="AB16" t="s">
        <v>116</v>
      </c>
      <c r="AC16" t="s">
        <v>116</v>
      </c>
      <c r="AD16" t="s">
        <v>116</v>
      </c>
      <c r="AE16" t="s">
        <v>116</v>
      </c>
      <c r="AF16" t="s">
        <v>116</v>
      </c>
      <c r="AG16" t="s">
        <v>116</v>
      </c>
      <c r="AH16" t="s">
        <v>116</v>
      </c>
      <c r="AI16" t="s">
        <v>116</v>
      </c>
      <c r="AJ16" t="s">
        <v>116</v>
      </c>
      <c r="AK16" t="s">
        <v>116</v>
      </c>
      <c r="AL16" t="s">
        <v>116</v>
      </c>
      <c r="AM16" t="s">
        <v>116</v>
      </c>
      <c r="AN16" t="s">
        <v>116</v>
      </c>
      <c r="AO16" t="s">
        <v>116</v>
      </c>
      <c r="AP16" t="s">
        <v>116</v>
      </c>
      <c r="AQ16">
        <v>9</v>
      </c>
      <c r="AR16">
        <v>9</v>
      </c>
      <c r="AS16" t="s">
        <v>244</v>
      </c>
      <c r="AT16" t="s">
        <v>245</v>
      </c>
      <c r="AU16" t="s">
        <v>246</v>
      </c>
      <c r="AV16" t="s">
        <v>130</v>
      </c>
      <c r="AW16" t="s">
        <v>132</v>
      </c>
      <c r="AX16" t="s">
        <v>132</v>
      </c>
      <c r="AY16" t="s">
        <v>132</v>
      </c>
      <c r="AZ16" t="s">
        <v>132</v>
      </c>
      <c r="BA16" t="s">
        <v>130</v>
      </c>
      <c r="BB16" t="s">
        <v>132</v>
      </c>
      <c r="BC16" t="s">
        <v>130</v>
      </c>
      <c r="BD16" t="s">
        <v>132</v>
      </c>
      <c r="BE16" t="s">
        <v>132</v>
      </c>
      <c r="BF16" t="s">
        <v>132</v>
      </c>
      <c r="BG16" t="s">
        <v>130</v>
      </c>
      <c r="BH16" t="s">
        <v>132</v>
      </c>
      <c r="BI16" t="s">
        <v>132</v>
      </c>
      <c r="BJ16" t="s">
        <v>132</v>
      </c>
      <c r="BK16" t="s">
        <v>132</v>
      </c>
      <c r="BL16" t="s">
        <v>132</v>
      </c>
      <c r="BM16" t="s">
        <v>132</v>
      </c>
      <c r="BN16" t="s">
        <v>132</v>
      </c>
      <c r="BO16" t="s">
        <v>132</v>
      </c>
      <c r="BP16" t="s">
        <v>130</v>
      </c>
      <c r="BQ16" t="s">
        <v>132</v>
      </c>
      <c r="BR16" t="s">
        <v>130</v>
      </c>
      <c r="BS16" t="s">
        <v>130</v>
      </c>
      <c r="BT16" t="s">
        <v>130</v>
      </c>
      <c r="BU16" t="s">
        <v>132</v>
      </c>
      <c r="BV16" t="s">
        <v>130</v>
      </c>
      <c r="BW16" t="s">
        <v>149</v>
      </c>
      <c r="BX16" t="s">
        <v>130</v>
      </c>
      <c r="BY16" t="s">
        <v>132</v>
      </c>
      <c r="BZ16" t="s">
        <v>132</v>
      </c>
      <c r="CA16" t="s">
        <v>132</v>
      </c>
      <c r="CB16" t="s">
        <v>132</v>
      </c>
      <c r="CC16" t="s">
        <v>132</v>
      </c>
      <c r="CD16" t="s">
        <v>132</v>
      </c>
      <c r="CE16" t="s">
        <v>132</v>
      </c>
      <c r="CF16" t="s">
        <v>132</v>
      </c>
      <c r="CG16" t="s">
        <v>130</v>
      </c>
      <c r="CH16" t="s">
        <v>132</v>
      </c>
      <c r="CI16" t="s">
        <v>132</v>
      </c>
      <c r="CJ16">
        <v>9</v>
      </c>
      <c r="CK16" t="s">
        <v>235</v>
      </c>
      <c r="CL16" t="s">
        <v>134</v>
      </c>
      <c r="CM16" t="s">
        <v>134</v>
      </c>
      <c r="CN16" t="s">
        <v>216</v>
      </c>
      <c r="CP16" s="41" t="s">
        <v>135</v>
      </c>
      <c r="CQ16" s="41" t="s">
        <v>136</v>
      </c>
      <c r="CR16" s="56" t="s">
        <v>137</v>
      </c>
      <c r="CS16" s="63" t="s">
        <v>116</v>
      </c>
      <c r="CT16" s="196" t="s">
        <v>138</v>
      </c>
    </row>
    <row r="17" spans="1:98" x14ac:dyDescent="0.2">
      <c r="A17">
        <v>12828218139</v>
      </c>
      <c r="B17">
        <v>406120268</v>
      </c>
      <c r="C17" s="1">
        <v>44396.495127314818</v>
      </c>
      <c r="D17" s="1">
        <v>44396.604861111111</v>
      </c>
      <c r="E17" t="s">
        <v>247</v>
      </c>
      <c r="F17" t="s">
        <v>248</v>
      </c>
      <c r="J17" t="s">
        <v>116</v>
      </c>
      <c r="K17" t="s">
        <v>141</v>
      </c>
      <c r="L17" s="62">
        <v>43921</v>
      </c>
      <c r="M17" t="s">
        <v>119</v>
      </c>
      <c r="N17" t="s">
        <v>249</v>
      </c>
      <c r="O17" t="s">
        <v>121</v>
      </c>
      <c r="P17" t="s">
        <v>250</v>
      </c>
      <c r="Q17" t="s">
        <v>251</v>
      </c>
      <c r="R17" t="s">
        <v>124</v>
      </c>
      <c r="S17" t="s">
        <v>125</v>
      </c>
      <c r="T17" t="s">
        <v>116</v>
      </c>
      <c r="U17" t="s">
        <v>116</v>
      </c>
      <c r="V17" t="s">
        <v>116</v>
      </c>
      <c r="W17" t="s">
        <v>116</v>
      </c>
      <c r="X17" t="s">
        <v>126</v>
      </c>
      <c r="Y17" t="s">
        <v>116</v>
      </c>
      <c r="Z17" t="s">
        <v>116</v>
      </c>
      <c r="AA17" t="s">
        <v>116</v>
      </c>
      <c r="AB17" t="s">
        <v>116</v>
      </c>
      <c r="AC17" t="s">
        <v>116</v>
      </c>
      <c r="AD17" t="s">
        <v>116</v>
      </c>
      <c r="AE17" t="s">
        <v>116</v>
      </c>
      <c r="AF17" t="s">
        <v>116</v>
      </c>
      <c r="AG17" t="s">
        <v>116</v>
      </c>
      <c r="AH17" t="s">
        <v>116</v>
      </c>
      <c r="AI17" t="s">
        <v>116</v>
      </c>
      <c r="AJ17" t="s">
        <v>116</v>
      </c>
      <c r="AK17" t="s">
        <v>116</v>
      </c>
      <c r="AL17" t="s">
        <v>126</v>
      </c>
      <c r="AM17" t="s">
        <v>126</v>
      </c>
      <c r="AN17" t="s">
        <v>116</v>
      </c>
      <c r="AO17" t="s">
        <v>116</v>
      </c>
      <c r="AP17" t="s">
        <v>126</v>
      </c>
      <c r="AQ17">
        <v>8</v>
      </c>
      <c r="AR17">
        <v>8</v>
      </c>
      <c r="AS17" t="s">
        <v>252</v>
      </c>
      <c r="AT17" t="s">
        <v>253</v>
      </c>
      <c r="AU17" t="s">
        <v>254</v>
      </c>
      <c r="AV17" t="s">
        <v>131</v>
      </c>
      <c r="AW17" t="s">
        <v>149</v>
      </c>
      <c r="AX17" t="s">
        <v>131</v>
      </c>
      <c r="AY17" t="s">
        <v>130</v>
      </c>
      <c r="AZ17" t="s">
        <v>132</v>
      </c>
      <c r="BA17" t="s">
        <v>130</v>
      </c>
      <c r="BB17" t="s">
        <v>132</v>
      </c>
      <c r="BC17" t="s">
        <v>130</v>
      </c>
      <c r="BD17" t="s">
        <v>131</v>
      </c>
      <c r="BE17" t="s">
        <v>130</v>
      </c>
      <c r="BF17" t="s">
        <v>132</v>
      </c>
      <c r="BG17" t="s">
        <v>131</v>
      </c>
      <c r="BH17" t="s">
        <v>130</v>
      </c>
      <c r="BI17" t="s">
        <v>132</v>
      </c>
      <c r="BJ17" t="s">
        <v>149</v>
      </c>
      <c r="BK17" t="s">
        <v>130</v>
      </c>
      <c r="BL17" t="s">
        <v>131</v>
      </c>
      <c r="BM17" t="s">
        <v>132</v>
      </c>
      <c r="BN17" t="s">
        <v>149</v>
      </c>
      <c r="BO17" t="s">
        <v>132</v>
      </c>
      <c r="BP17" t="s">
        <v>149</v>
      </c>
      <c r="BQ17" t="s">
        <v>131</v>
      </c>
      <c r="BR17" t="s">
        <v>131</v>
      </c>
      <c r="BS17" t="s">
        <v>131</v>
      </c>
      <c r="BT17" t="s">
        <v>131</v>
      </c>
      <c r="BU17" t="s">
        <v>130</v>
      </c>
      <c r="BV17" t="s">
        <v>132</v>
      </c>
      <c r="BW17" t="s">
        <v>130</v>
      </c>
      <c r="BX17" t="s">
        <v>132</v>
      </c>
      <c r="BY17" t="s">
        <v>131</v>
      </c>
      <c r="BZ17" t="s">
        <v>132</v>
      </c>
      <c r="CA17" t="s">
        <v>130</v>
      </c>
      <c r="CB17" t="s">
        <v>132</v>
      </c>
      <c r="CC17" t="s">
        <v>132</v>
      </c>
      <c r="CD17" t="s">
        <v>132</v>
      </c>
      <c r="CE17" t="s">
        <v>130</v>
      </c>
      <c r="CF17" t="s">
        <v>132</v>
      </c>
      <c r="CG17" t="s">
        <v>132</v>
      </c>
      <c r="CH17" t="s">
        <v>132</v>
      </c>
      <c r="CI17" t="s">
        <v>130</v>
      </c>
      <c r="CJ17">
        <v>9</v>
      </c>
      <c r="CK17">
        <v>9</v>
      </c>
      <c r="CL17" t="s">
        <v>134</v>
      </c>
      <c r="CM17" t="s">
        <v>167</v>
      </c>
      <c r="CN17" t="s">
        <v>216</v>
      </c>
      <c r="CO17" t="s">
        <v>255</v>
      </c>
      <c r="CP17" s="41" t="s">
        <v>135</v>
      </c>
      <c r="CQ17" s="41" t="s">
        <v>157</v>
      </c>
      <c r="CR17" s="56" t="s">
        <v>137</v>
      </c>
      <c r="CS17" s="63" t="s">
        <v>116</v>
      </c>
      <c r="CT17" s="196" t="s">
        <v>158</v>
      </c>
    </row>
    <row r="18" spans="1:98" x14ac:dyDescent="0.2">
      <c r="A18">
        <v>12827918544</v>
      </c>
      <c r="B18">
        <v>406120268</v>
      </c>
      <c r="C18" s="1">
        <v>44396.40587962963</v>
      </c>
      <c r="D18" s="1">
        <v>44396.416446759256</v>
      </c>
      <c r="E18" t="s">
        <v>256</v>
      </c>
      <c r="F18" t="s">
        <v>257</v>
      </c>
      <c r="J18" t="s">
        <v>116</v>
      </c>
      <c r="K18" t="s">
        <v>141</v>
      </c>
      <c r="L18" s="62">
        <v>44313</v>
      </c>
      <c r="M18" t="s">
        <v>258</v>
      </c>
      <c r="N18" t="s">
        <v>259</v>
      </c>
      <c r="O18" t="s">
        <v>121</v>
      </c>
      <c r="P18" t="s">
        <v>260</v>
      </c>
      <c r="Q18" t="s">
        <v>261</v>
      </c>
      <c r="R18" t="s">
        <v>124</v>
      </c>
      <c r="S18" t="s">
        <v>125</v>
      </c>
      <c r="T18" t="s">
        <v>116</v>
      </c>
      <c r="U18" t="s">
        <v>116</v>
      </c>
      <c r="V18" t="s">
        <v>116</v>
      </c>
      <c r="W18" t="s">
        <v>126</v>
      </c>
      <c r="X18" t="s">
        <v>116</v>
      </c>
      <c r="Y18" t="s">
        <v>116</v>
      </c>
      <c r="Z18" t="s">
        <v>116</v>
      </c>
      <c r="AA18" t="s">
        <v>116</v>
      </c>
      <c r="AB18" t="s">
        <v>116</v>
      </c>
      <c r="AC18" t="s">
        <v>116</v>
      </c>
      <c r="AD18" t="s">
        <v>116</v>
      </c>
      <c r="AE18" t="s">
        <v>116</v>
      </c>
      <c r="AF18" t="s">
        <v>116</v>
      </c>
      <c r="AG18" t="s">
        <v>116</v>
      </c>
      <c r="AH18" t="s">
        <v>126</v>
      </c>
      <c r="AI18" t="s">
        <v>116</v>
      </c>
      <c r="AJ18" t="s">
        <v>116</v>
      </c>
      <c r="AK18" t="s">
        <v>116</v>
      </c>
      <c r="AL18" t="s">
        <v>126</v>
      </c>
      <c r="AM18" t="s">
        <v>126</v>
      </c>
      <c r="AN18" t="s">
        <v>116</v>
      </c>
      <c r="AO18" t="s">
        <v>126</v>
      </c>
      <c r="AP18" t="s">
        <v>126</v>
      </c>
      <c r="AQ18">
        <v>9</v>
      </c>
      <c r="AR18">
        <v>9</v>
      </c>
      <c r="AS18" t="s">
        <v>262</v>
      </c>
      <c r="AT18" t="s">
        <v>263</v>
      </c>
      <c r="AU18" t="s">
        <v>264</v>
      </c>
      <c r="AV18" t="s">
        <v>132</v>
      </c>
      <c r="AW18" t="s">
        <v>132</v>
      </c>
      <c r="AX18" t="s">
        <v>130</v>
      </c>
      <c r="AY18" t="s">
        <v>132</v>
      </c>
      <c r="AZ18" t="s">
        <v>132</v>
      </c>
      <c r="BA18" t="s">
        <v>130</v>
      </c>
      <c r="BB18" t="s">
        <v>132</v>
      </c>
      <c r="BC18" t="s">
        <v>132</v>
      </c>
      <c r="BD18" t="s">
        <v>130</v>
      </c>
      <c r="BE18" t="s">
        <v>132</v>
      </c>
      <c r="BF18" t="s">
        <v>132</v>
      </c>
      <c r="BG18" t="s">
        <v>132</v>
      </c>
      <c r="BH18" t="s">
        <v>132</v>
      </c>
      <c r="BI18" t="s">
        <v>132</v>
      </c>
      <c r="BJ18" t="s">
        <v>132</v>
      </c>
      <c r="BK18" t="s">
        <v>132</v>
      </c>
      <c r="BL18" t="s">
        <v>130</v>
      </c>
      <c r="BM18" t="s">
        <v>132</v>
      </c>
      <c r="BN18" t="s">
        <v>132</v>
      </c>
      <c r="BO18" t="s">
        <v>130</v>
      </c>
      <c r="BP18" t="s">
        <v>132</v>
      </c>
      <c r="BQ18" t="s">
        <v>130</v>
      </c>
      <c r="BR18" t="s">
        <v>130</v>
      </c>
      <c r="BS18" t="s">
        <v>131</v>
      </c>
      <c r="BT18" t="s">
        <v>131</v>
      </c>
      <c r="BU18" t="s">
        <v>130</v>
      </c>
      <c r="BV18" t="s">
        <v>130</v>
      </c>
      <c r="BW18" t="s">
        <v>131</v>
      </c>
      <c r="BX18" t="s">
        <v>132</v>
      </c>
      <c r="BY18" t="s">
        <v>130</v>
      </c>
      <c r="BZ18" t="s">
        <v>130</v>
      </c>
      <c r="CA18" t="s">
        <v>131</v>
      </c>
      <c r="CB18" t="s">
        <v>131</v>
      </c>
      <c r="CC18" t="s">
        <v>130</v>
      </c>
      <c r="CD18" t="s">
        <v>130</v>
      </c>
      <c r="CE18" t="s">
        <v>130</v>
      </c>
      <c r="CF18" t="s">
        <v>132</v>
      </c>
      <c r="CG18" t="s">
        <v>130</v>
      </c>
      <c r="CH18" t="s">
        <v>130</v>
      </c>
      <c r="CI18" t="s">
        <v>130</v>
      </c>
      <c r="CJ18">
        <v>8</v>
      </c>
      <c r="CK18">
        <v>8</v>
      </c>
      <c r="CL18" t="s">
        <v>133</v>
      </c>
      <c r="CM18" t="s">
        <v>134</v>
      </c>
      <c r="CN18" t="s">
        <v>134</v>
      </c>
      <c r="CP18" s="41" t="s">
        <v>135</v>
      </c>
      <c r="CQ18" s="41" t="s">
        <v>136</v>
      </c>
      <c r="CR18" s="56" t="s">
        <v>137</v>
      </c>
      <c r="CS18" s="63" t="s">
        <v>116</v>
      </c>
      <c r="CT18" s="196" t="s">
        <v>138</v>
      </c>
    </row>
    <row r="19" spans="1:98" x14ac:dyDescent="0.2">
      <c r="A19">
        <v>12765099199</v>
      </c>
      <c r="B19">
        <v>406120268</v>
      </c>
      <c r="C19" s="1">
        <v>44370.558240740742</v>
      </c>
      <c r="D19" s="1">
        <v>44370.561828703707</v>
      </c>
      <c r="E19" t="s">
        <v>265</v>
      </c>
      <c r="F19" t="s">
        <v>266</v>
      </c>
      <c r="J19" t="s">
        <v>116</v>
      </c>
      <c r="K19" t="s">
        <v>141</v>
      </c>
      <c r="L19" s="62">
        <v>44243</v>
      </c>
      <c r="M19" t="s">
        <v>193</v>
      </c>
      <c r="N19" t="s">
        <v>267</v>
      </c>
      <c r="O19" t="s">
        <v>121</v>
      </c>
      <c r="P19" t="s">
        <v>268</v>
      </c>
      <c r="Q19" t="s">
        <v>269</v>
      </c>
      <c r="R19" t="s">
        <v>124</v>
      </c>
      <c r="S19" t="s">
        <v>125</v>
      </c>
      <c r="T19" t="s">
        <v>116</v>
      </c>
      <c r="U19" t="s">
        <v>116</v>
      </c>
      <c r="V19" t="s">
        <v>126</v>
      </c>
      <c r="W19" t="s">
        <v>116</v>
      </c>
      <c r="X19" t="s">
        <v>116</v>
      </c>
      <c r="Y19" t="s">
        <v>116</v>
      </c>
      <c r="Z19" t="s">
        <v>116</v>
      </c>
      <c r="AA19" t="s">
        <v>116</v>
      </c>
      <c r="AB19" t="s">
        <v>116</v>
      </c>
      <c r="AC19" t="s">
        <v>116</v>
      </c>
      <c r="AD19" t="s">
        <v>116</v>
      </c>
      <c r="AE19" t="s">
        <v>116</v>
      </c>
      <c r="AF19" t="s">
        <v>116</v>
      </c>
      <c r="AG19" t="s">
        <v>116</v>
      </c>
      <c r="AH19" t="s">
        <v>126</v>
      </c>
      <c r="AI19" t="s">
        <v>116</v>
      </c>
      <c r="AJ19" t="s">
        <v>116</v>
      </c>
      <c r="AK19" t="s">
        <v>126</v>
      </c>
      <c r="AL19" t="s">
        <v>126</v>
      </c>
      <c r="AM19" t="s">
        <v>126</v>
      </c>
      <c r="AN19" t="s">
        <v>116</v>
      </c>
      <c r="AO19" t="s">
        <v>116</v>
      </c>
      <c r="AP19" t="s">
        <v>126</v>
      </c>
      <c r="CP19" s="41" t="s">
        <v>168</v>
      </c>
      <c r="CQ19" s="41" t="s">
        <v>136</v>
      </c>
      <c r="CR19" s="56" t="s">
        <v>137</v>
      </c>
      <c r="CS19" s="63" t="s">
        <v>116</v>
      </c>
      <c r="CT19" s="196" t="s">
        <v>138</v>
      </c>
    </row>
    <row r="20" spans="1:98" x14ac:dyDescent="0.2">
      <c r="A20">
        <v>12761280892</v>
      </c>
      <c r="B20">
        <v>406120268</v>
      </c>
      <c r="C20" s="1">
        <v>44369.315810185188</v>
      </c>
      <c r="D20" s="1">
        <v>44369.328275462962</v>
      </c>
      <c r="E20" t="s">
        <v>265</v>
      </c>
      <c r="F20" t="s">
        <v>270</v>
      </c>
      <c r="J20" t="s">
        <v>116</v>
      </c>
      <c r="K20" t="s">
        <v>141</v>
      </c>
      <c r="L20" s="62">
        <v>43866</v>
      </c>
      <c r="M20" t="s">
        <v>119</v>
      </c>
      <c r="N20" t="s">
        <v>120</v>
      </c>
      <c r="O20" t="s">
        <v>121</v>
      </c>
      <c r="P20" t="s">
        <v>271</v>
      </c>
      <c r="Q20" t="s">
        <v>272</v>
      </c>
      <c r="R20" t="s">
        <v>124</v>
      </c>
      <c r="S20" t="s">
        <v>125</v>
      </c>
      <c r="T20" t="s">
        <v>116</v>
      </c>
      <c r="U20" t="s">
        <v>126</v>
      </c>
      <c r="V20" t="s">
        <v>126</v>
      </c>
      <c r="W20" t="s">
        <v>116</v>
      </c>
      <c r="X20" t="s">
        <v>126</v>
      </c>
      <c r="Y20" t="s">
        <v>116</v>
      </c>
      <c r="Z20" t="s">
        <v>116</v>
      </c>
      <c r="AA20" t="s">
        <v>116</v>
      </c>
      <c r="AB20" t="s">
        <v>116</v>
      </c>
      <c r="AC20" t="s">
        <v>116</v>
      </c>
      <c r="AD20" t="s">
        <v>116</v>
      </c>
      <c r="AE20" t="s">
        <v>116</v>
      </c>
      <c r="AF20" t="s">
        <v>116</v>
      </c>
      <c r="AG20" t="s">
        <v>116</v>
      </c>
      <c r="AH20" t="s">
        <v>126</v>
      </c>
      <c r="AI20" t="s">
        <v>126</v>
      </c>
      <c r="AJ20" t="s">
        <v>126</v>
      </c>
      <c r="AK20" t="s">
        <v>126</v>
      </c>
      <c r="AL20" t="s">
        <v>126</v>
      </c>
      <c r="AM20" t="s">
        <v>126</v>
      </c>
      <c r="AN20" t="s">
        <v>116</v>
      </c>
      <c r="AO20" t="s">
        <v>116</v>
      </c>
      <c r="AP20" t="s">
        <v>116</v>
      </c>
      <c r="AQ20">
        <v>9</v>
      </c>
      <c r="AR20">
        <v>9</v>
      </c>
      <c r="AS20" t="s">
        <v>273</v>
      </c>
      <c r="AT20" t="s">
        <v>274</v>
      </c>
      <c r="AU20" t="s">
        <v>275</v>
      </c>
      <c r="AV20" t="s">
        <v>132</v>
      </c>
      <c r="AW20" t="s">
        <v>131</v>
      </c>
      <c r="AX20" t="s">
        <v>130</v>
      </c>
      <c r="AY20" t="s">
        <v>132</v>
      </c>
      <c r="AZ20" t="s">
        <v>132</v>
      </c>
      <c r="BA20" t="s">
        <v>149</v>
      </c>
      <c r="BB20" t="s">
        <v>149</v>
      </c>
      <c r="BC20" t="s">
        <v>149</v>
      </c>
      <c r="BD20" t="s">
        <v>130</v>
      </c>
      <c r="BE20" t="s">
        <v>131</v>
      </c>
      <c r="BF20" t="s">
        <v>131</v>
      </c>
      <c r="BG20" t="s">
        <v>131</v>
      </c>
      <c r="BH20" t="s">
        <v>149</v>
      </c>
      <c r="BI20" t="s">
        <v>131</v>
      </c>
      <c r="BJ20" t="s">
        <v>149</v>
      </c>
      <c r="BK20" t="s">
        <v>130</v>
      </c>
      <c r="BL20" t="s">
        <v>131</v>
      </c>
      <c r="BM20" t="s">
        <v>132</v>
      </c>
      <c r="BN20" t="s">
        <v>130</v>
      </c>
      <c r="BO20" t="s">
        <v>130</v>
      </c>
      <c r="BP20" t="s">
        <v>131</v>
      </c>
      <c r="BQ20" t="s">
        <v>131</v>
      </c>
      <c r="BR20" t="s">
        <v>132</v>
      </c>
      <c r="BS20" t="s">
        <v>131</v>
      </c>
      <c r="BT20" t="s">
        <v>131</v>
      </c>
      <c r="BU20" t="s">
        <v>131</v>
      </c>
      <c r="BV20" t="s">
        <v>130</v>
      </c>
      <c r="BW20" t="s">
        <v>149</v>
      </c>
      <c r="BX20" t="s">
        <v>131</v>
      </c>
      <c r="BY20" t="s">
        <v>132</v>
      </c>
      <c r="BZ20" t="s">
        <v>132</v>
      </c>
      <c r="CA20" t="s">
        <v>130</v>
      </c>
      <c r="CB20" t="s">
        <v>132</v>
      </c>
      <c r="CC20" t="s">
        <v>132</v>
      </c>
      <c r="CD20" t="s">
        <v>132</v>
      </c>
      <c r="CE20" t="s">
        <v>130</v>
      </c>
      <c r="CF20" t="s">
        <v>132</v>
      </c>
      <c r="CG20" t="s">
        <v>131</v>
      </c>
      <c r="CH20" t="s">
        <v>131</v>
      </c>
      <c r="CI20" t="s">
        <v>149</v>
      </c>
      <c r="CJ20">
        <v>7</v>
      </c>
      <c r="CK20">
        <v>9</v>
      </c>
      <c r="CL20" t="s">
        <v>167</v>
      </c>
      <c r="CM20" t="s">
        <v>167</v>
      </c>
      <c r="CN20" t="s">
        <v>167</v>
      </c>
      <c r="CO20" t="s">
        <v>276</v>
      </c>
      <c r="CP20" s="41" t="s">
        <v>135</v>
      </c>
      <c r="CQ20" s="41" t="s">
        <v>136</v>
      </c>
      <c r="CR20" s="56" t="s">
        <v>137</v>
      </c>
      <c r="CS20" s="63" t="s">
        <v>116</v>
      </c>
      <c r="CT20" s="195" t="s">
        <v>138</v>
      </c>
    </row>
    <row r="21" spans="1:98" x14ac:dyDescent="0.2">
      <c r="A21">
        <v>12828139272</v>
      </c>
      <c r="B21">
        <v>406120268</v>
      </c>
      <c r="C21" s="1">
        <v>44396.528240740743</v>
      </c>
      <c r="D21" s="1">
        <v>44396.52925925926</v>
      </c>
      <c r="E21" t="s">
        <v>277</v>
      </c>
      <c r="F21" t="s">
        <v>278</v>
      </c>
      <c r="J21" t="s">
        <v>116</v>
      </c>
      <c r="K21" t="s">
        <v>141</v>
      </c>
      <c r="L21" s="62">
        <v>43669</v>
      </c>
      <c r="M21" t="s">
        <v>152</v>
      </c>
      <c r="N21" t="s">
        <v>279</v>
      </c>
      <c r="O21" t="s">
        <v>121</v>
      </c>
      <c r="P21" t="s">
        <v>280</v>
      </c>
      <c r="Q21" t="s">
        <v>281</v>
      </c>
      <c r="R21" t="s">
        <v>146</v>
      </c>
      <c r="S21" t="s">
        <v>125</v>
      </c>
      <c r="T21" t="s">
        <v>116</v>
      </c>
      <c r="U21" t="s">
        <v>116</v>
      </c>
      <c r="V21" t="s">
        <v>116</v>
      </c>
      <c r="W21" t="s">
        <v>116</v>
      </c>
      <c r="X21" t="s">
        <v>116</v>
      </c>
      <c r="Y21" t="s">
        <v>116</v>
      </c>
      <c r="Z21" t="s">
        <v>116</v>
      </c>
      <c r="AA21" t="s">
        <v>116</v>
      </c>
      <c r="AB21" t="s">
        <v>116</v>
      </c>
      <c r="AC21" t="s">
        <v>116</v>
      </c>
      <c r="AD21" t="s">
        <v>116</v>
      </c>
      <c r="AE21" t="s">
        <v>116</v>
      </c>
      <c r="AF21" t="s">
        <v>116</v>
      </c>
      <c r="AG21" t="s">
        <v>116</v>
      </c>
      <c r="AH21" t="s">
        <v>116</v>
      </c>
      <c r="AI21" t="s">
        <v>116</v>
      </c>
      <c r="AJ21" t="s">
        <v>116</v>
      </c>
      <c r="AK21" t="s">
        <v>116</v>
      </c>
      <c r="AL21" t="s">
        <v>116</v>
      </c>
      <c r="AM21" t="s">
        <v>116</v>
      </c>
      <c r="AN21" t="s">
        <v>116</v>
      </c>
      <c r="AO21" t="s">
        <v>116</v>
      </c>
      <c r="AP21" t="s">
        <v>116</v>
      </c>
      <c r="CP21" s="41" t="s">
        <v>168</v>
      </c>
      <c r="CQ21" s="41" t="s">
        <v>136</v>
      </c>
      <c r="CR21" s="56" t="s">
        <v>137</v>
      </c>
      <c r="CS21" s="63" t="s">
        <v>116</v>
      </c>
      <c r="CT21" s="196" t="s">
        <v>138</v>
      </c>
    </row>
    <row r="22" spans="1:98" x14ac:dyDescent="0.2">
      <c r="A22">
        <v>12764737487</v>
      </c>
      <c r="B22">
        <v>406120268</v>
      </c>
      <c r="C22" s="1">
        <v>44370.411643518521</v>
      </c>
      <c r="D22" s="1">
        <v>44370.41741898148</v>
      </c>
      <c r="E22" t="s">
        <v>282</v>
      </c>
      <c r="F22" t="s">
        <v>283</v>
      </c>
      <c r="J22" t="s">
        <v>116</v>
      </c>
      <c r="K22" t="s">
        <v>117</v>
      </c>
      <c r="L22" t="s">
        <v>118</v>
      </c>
      <c r="M22" s="61" t="s">
        <v>152</v>
      </c>
      <c r="N22" s="61" t="s">
        <v>284</v>
      </c>
      <c r="O22" t="s">
        <v>121</v>
      </c>
      <c r="P22" t="s">
        <v>285</v>
      </c>
      <c r="Q22" t="s">
        <v>286</v>
      </c>
      <c r="R22" t="s">
        <v>124</v>
      </c>
      <c r="S22" t="s">
        <v>125</v>
      </c>
      <c r="T22" t="s">
        <v>126</v>
      </c>
      <c r="U22" t="s">
        <v>116</v>
      </c>
      <c r="V22" t="s">
        <v>126</v>
      </c>
      <c r="W22" t="s">
        <v>116</v>
      </c>
      <c r="X22" t="s">
        <v>126</v>
      </c>
      <c r="Y22" t="s">
        <v>116</v>
      </c>
      <c r="Z22" t="s">
        <v>116</v>
      </c>
      <c r="AA22" t="s">
        <v>116</v>
      </c>
      <c r="AB22" t="s">
        <v>116</v>
      </c>
      <c r="AC22" t="s">
        <v>126</v>
      </c>
      <c r="AD22" t="s">
        <v>116</v>
      </c>
      <c r="AE22" t="s">
        <v>116</v>
      </c>
      <c r="AF22" t="s">
        <v>126</v>
      </c>
      <c r="AG22" t="s">
        <v>116</v>
      </c>
      <c r="AH22" t="s">
        <v>126</v>
      </c>
      <c r="AI22" t="s">
        <v>116</v>
      </c>
      <c r="AJ22" t="s">
        <v>116</v>
      </c>
      <c r="AK22" t="s">
        <v>126</v>
      </c>
      <c r="AL22" t="s">
        <v>126</v>
      </c>
      <c r="AM22" t="s">
        <v>116</v>
      </c>
      <c r="AN22" t="s">
        <v>116</v>
      </c>
      <c r="AO22" t="s">
        <v>116</v>
      </c>
      <c r="AP22" t="s">
        <v>116</v>
      </c>
      <c r="AQ22">
        <v>5</v>
      </c>
      <c r="AR22">
        <v>5</v>
      </c>
      <c r="AS22" t="s">
        <v>287</v>
      </c>
      <c r="AT22" t="s">
        <v>288</v>
      </c>
      <c r="AU22" t="s">
        <v>289</v>
      </c>
      <c r="AV22" t="s">
        <v>132</v>
      </c>
      <c r="AW22" t="s">
        <v>132</v>
      </c>
      <c r="AX22" t="s">
        <v>132</v>
      </c>
      <c r="AY22" t="s">
        <v>132</v>
      </c>
      <c r="AZ22" t="s">
        <v>132</v>
      </c>
      <c r="BA22" t="s">
        <v>132</v>
      </c>
      <c r="BB22" t="s">
        <v>132</v>
      </c>
      <c r="BC22" t="s">
        <v>132</v>
      </c>
      <c r="BD22" t="s">
        <v>132</v>
      </c>
      <c r="BE22" t="s">
        <v>130</v>
      </c>
      <c r="BF22" t="s">
        <v>130</v>
      </c>
      <c r="BG22" t="s">
        <v>130</v>
      </c>
      <c r="BH22" t="s">
        <v>130</v>
      </c>
      <c r="BI22" t="s">
        <v>130</v>
      </c>
      <c r="BJ22" t="s">
        <v>130</v>
      </c>
      <c r="BK22" t="s">
        <v>130</v>
      </c>
      <c r="BL22" t="s">
        <v>130</v>
      </c>
      <c r="BM22" t="s">
        <v>130</v>
      </c>
      <c r="BN22" t="s">
        <v>132</v>
      </c>
      <c r="BO22" t="s">
        <v>131</v>
      </c>
      <c r="BP22" t="s">
        <v>131</v>
      </c>
      <c r="BQ22" t="s">
        <v>131</v>
      </c>
      <c r="BR22" t="s">
        <v>131</v>
      </c>
      <c r="BS22" t="s">
        <v>130</v>
      </c>
      <c r="BT22" t="s">
        <v>131</v>
      </c>
      <c r="BU22" t="s">
        <v>130</v>
      </c>
      <c r="BV22" t="s">
        <v>130</v>
      </c>
      <c r="BW22" t="s">
        <v>130</v>
      </c>
      <c r="BX22" t="s">
        <v>130</v>
      </c>
      <c r="BY22" t="s">
        <v>130</v>
      </c>
      <c r="BZ22" t="s">
        <v>130</v>
      </c>
      <c r="CA22" t="s">
        <v>130</v>
      </c>
      <c r="CB22" t="s">
        <v>130</v>
      </c>
      <c r="CC22" t="s">
        <v>130</v>
      </c>
      <c r="CD22" t="s">
        <v>130</v>
      </c>
      <c r="CE22" t="s">
        <v>130</v>
      </c>
      <c r="CF22" t="s">
        <v>132</v>
      </c>
      <c r="CG22" t="s">
        <v>132</v>
      </c>
      <c r="CH22" t="s">
        <v>131</v>
      </c>
      <c r="CI22" t="s">
        <v>131</v>
      </c>
      <c r="CJ22">
        <v>5</v>
      </c>
      <c r="CK22">
        <v>5</v>
      </c>
      <c r="CL22" t="s">
        <v>134</v>
      </c>
      <c r="CM22" t="s">
        <v>134</v>
      </c>
      <c r="CN22" t="s">
        <v>134</v>
      </c>
      <c r="CP22" s="56" t="s">
        <v>135</v>
      </c>
      <c r="CQ22" s="56" t="s">
        <v>136</v>
      </c>
      <c r="CR22" s="56" t="s">
        <v>137</v>
      </c>
      <c r="CS22" s="57" t="s">
        <v>126</v>
      </c>
      <c r="CT22" s="196" t="s">
        <v>138</v>
      </c>
    </row>
    <row r="23" spans="1:98" x14ac:dyDescent="0.2">
      <c r="A23">
        <v>12761491110</v>
      </c>
      <c r="B23">
        <v>406120268</v>
      </c>
      <c r="C23" s="1">
        <v>44369.380208333336</v>
      </c>
      <c r="D23" s="1">
        <v>44369.407627314817</v>
      </c>
      <c r="E23" t="s">
        <v>290</v>
      </c>
      <c r="F23" t="s">
        <v>291</v>
      </c>
      <c r="J23" t="s">
        <v>116</v>
      </c>
      <c r="K23" t="s">
        <v>117</v>
      </c>
      <c r="L23" t="s">
        <v>118</v>
      </c>
      <c r="M23" s="61" t="s">
        <v>142</v>
      </c>
      <c r="N23" s="61" t="s">
        <v>292</v>
      </c>
      <c r="O23" t="s">
        <v>121</v>
      </c>
      <c r="P23" t="s">
        <v>293</v>
      </c>
      <c r="Q23" t="s">
        <v>294</v>
      </c>
      <c r="R23" t="s">
        <v>124</v>
      </c>
      <c r="S23" t="s">
        <v>125</v>
      </c>
      <c r="T23" t="s">
        <v>116</v>
      </c>
      <c r="U23" t="s">
        <v>116</v>
      </c>
      <c r="V23" t="s">
        <v>116</v>
      </c>
      <c r="W23" t="s">
        <v>116</v>
      </c>
      <c r="X23" t="s">
        <v>116</v>
      </c>
      <c r="Y23" t="s">
        <v>116</v>
      </c>
      <c r="Z23" t="s">
        <v>116</v>
      </c>
      <c r="AA23" t="s">
        <v>126</v>
      </c>
      <c r="AB23" t="s">
        <v>116</v>
      </c>
      <c r="AC23" t="s">
        <v>116</v>
      </c>
      <c r="AD23" t="s">
        <v>116</v>
      </c>
      <c r="AE23" t="s">
        <v>116</v>
      </c>
      <c r="AF23" t="s">
        <v>116</v>
      </c>
      <c r="AG23" t="s">
        <v>116</v>
      </c>
      <c r="AH23" t="s">
        <v>116</v>
      </c>
      <c r="AI23" t="s">
        <v>116</v>
      </c>
      <c r="AJ23" t="s">
        <v>116</v>
      </c>
      <c r="AK23" t="s">
        <v>116</v>
      </c>
      <c r="AL23" t="s">
        <v>116</v>
      </c>
      <c r="AM23" t="s">
        <v>116</v>
      </c>
      <c r="AN23" t="s">
        <v>116</v>
      </c>
      <c r="AO23" t="s">
        <v>116</v>
      </c>
      <c r="AP23" t="s">
        <v>116</v>
      </c>
      <c r="AQ23">
        <v>9</v>
      </c>
      <c r="AR23">
        <v>9</v>
      </c>
      <c r="AS23" t="s">
        <v>295</v>
      </c>
      <c r="AT23" t="s">
        <v>296</v>
      </c>
      <c r="AU23" t="s">
        <v>297</v>
      </c>
      <c r="AV23" t="s">
        <v>132</v>
      </c>
      <c r="AW23" t="s">
        <v>132</v>
      </c>
      <c r="AX23" t="s">
        <v>132</v>
      </c>
      <c r="AY23" t="s">
        <v>132</v>
      </c>
      <c r="AZ23" t="s">
        <v>132</v>
      </c>
      <c r="BA23" t="s">
        <v>132</v>
      </c>
      <c r="BB23" t="s">
        <v>132</v>
      </c>
      <c r="BC23" t="s">
        <v>132</v>
      </c>
      <c r="BD23" t="s">
        <v>132</v>
      </c>
      <c r="BE23" t="s">
        <v>132</v>
      </c>
      <c r="BF23" t="s">
        <v>132</v>
      </c>
      <c r="BG23" t="s">
        <v>132</v>
      </c>
      <c r="BH23" t="s">
        <v>132</v>
      </c>
      <c r="BI23" t="s">
        <v>132</v>
      </c>
      <c r="BJ23" t="s">
        <v>132</v>
      </c>
      <c r="BK23" t="s">
        <v>132</v>
      </c>
      <c r="BL23" t="s">
        <v>132</v>
      </c>
      <c r="BM23" t="s">
        <v>132</v>
      </c>
      <c r="BN23" t="s">
        <v>132</v>
      </c>
      <c r="BO23" t="s">
        <v>132</v>
      </c>
      <c r="BP23" t="s">
        <v>132</v>
      </c>
      <c r="BQ23" t="s">
        <v>132</v>
      </c>
      <c r="BR23" t="s">
        <v>132</v>
      </c>
      <c r="BS23" t="s">
        <v>132</v>
      </c>
      <c r="BT23" t="s">
        <v>132</v>
      </c>
      <c r="BU23" t="s">
        <v>132</v>
      </c>
      <c r="BV23" t="s">
        <v>132</v>
      </c>
      <c r="BW23" t="s">
        <v>132</v>
      </c>
      <c r="BX23" t="s">
        <v>132</v>
      </c>
      <c r="BY23" t="s">
        <v>132</v>
      </c>
      <c r="BZ23" t="s">
        <v>132</v>
      </c>
      <c r="CA23" t="s">
        <v>131</v>
      </c>
      <c r="CB23" t="s">
        <v>132</v>
      </c>
      <c r="CC23" t="s">
        <v>132</v>
      </c>
      <c r="CD23" t="s">
        <v>132</v>
      </c>
      <c r="CE23" t="s">
        <v>132</v>
      </c>
      <c r="CF23" t="s">
        <v>132</v>
      </c>
      <c r="CG23" t="s">
        <v>132</v>
      </c>
      <c r="CH23" t="s">
        <v>132</v>
      </c>
      <c r="CI23" t="s">
        <v>132</v>
      </c>
      <c r="CJ23">
        <v>9</v>
      </c>
      <c r="CK23">
        <v>8</v>
      </c>
      <c r="CL23" t="s">
        <v>167</v>
      </c>
      <c r="CM23" t="s">
        <v>167</v>
      </c>
      <c r="CN23" t="s">
        <v>134</v>
      </c>
      <c r="CO23" t="s">
        <v>298</v>
      </c>
      <c r="CP23" s="56" t="s">
        <v>135</v>
      </c>
      <c r="CQ23" s="56" t="s">
        <v>136</v>
      </c>
      <c r="CR23" s="56" t="s">
        <v>137</v>
      </c>
      <c r="CS23" s="57" t="s">
        <v>126</v>
      </c>
      <c r="CT23" s="196" t="s">
        <v>158</v>
      </c>
    </row>
    <row r="24" spans="1:98" x14ac:dyDescent="0.2">
      <c r="A24">
        <v>12777704874</v>
      </c>
      <c r="B24">
        <v>406120268</v>
      </c>
      <c r="C24" s="1">
        <v>44375.822233796294</v>
      </c>
      <c r="D24" s="1">
        <v>44375.825706018521</v>
      </c>
      <c r="E24" t="s">
        <v>299</v>
      </c>
      <c r="F24" t="s">
        <v>300</v>
      </c>
      <c r="J24" t="s">
        <v>116</v>
      </c>
      <c r="K24" t="s">
        <v>141</v>
      </c>
      <c r="L24" s="64">
        <v>43670</v>
      </c>
      <c r="M24" s="65" t="s">
        <v>142</v>
      </c>
      <c r="N24" s="65" t="s">
        <v>301</v>
      </c>
      <c r="O24" t="s">
        <v>121</v>
      </c>
      <c r="P24" t="s">
        <v>302</v>
      </c>
      <c r="Q24" t="s">
        <v>303</v>
      </c>
      <c r="R24" t="s">
        <v>230</v>
      </c>
      <c r="S24" t="s">
        <v>125</v>
      </c>
      <c r="T24" t="s">
        <v>126</v>
      </c>
      <c r="U24" t="s">
        <v>116</v>
      </c>
      <c r="V24" t="s">
        <v>116</v>
      </c>
      <c r="W24" t="s">
        <v>126</v>
      </c>
      <c r="X24" t="s">
        <v>116</v>
      </c>
      <c r="Y24" t="s">
        <v>116</v>
      </c>
      <c r="Z24" t="s">
        <v>116</v>
      </c>
      <c r="AA24" t="s">
        <v>116</v>
      </c>
      <c r="AB24" t="s">
        <v>116</v>
      </c>
      <c r="AC24" t="s">
        <v>116</v>
      </c>
      <c r="AD24" t="s">
        <v>116</v>
      </c>
      <c r="AE24" t="s">
        <v>116</v>
      </c>
      <c r="AF24" t="s">
        <v>116</v>
      </c>
      <c r="AG24" t="s">
        <v>116</v>
      </c>
      <c r="AH24" t="s">
        <v>116</v>
      </c>
      <c r="AI24" t="s">
        <v>116</v>
      </c>
      <c r="AJ24" t="s">
        <v>126</v>
      </c>
      <c r="AK24" t="s">
        <v>116</v>
      </c>
      <c r="AL24" t="s">
        <v>116</v>
      </c>
      <c r="AM24" t="s">
        <v>116</v>
      </c>
      <c r="AN24" t="s">
        <v>116</v>
      </c>
      <c r="AO24" t="s">
        <v>116</v>
      </c>
      <c r="AP24" t="s">
        <v>126</v>
      </c>
      <c r="AQ24">
        <v>6</v>
      </c>
      <c r="AR24">
        <v>6</v>
      </c>
      <c r="AS24" t="s">
        <v>304</v>
      </c>
      <c r="AT24" t="s">
        <v>305</v>
      </c>
      <c r="AU24" t="s">
        <v>306</v>
      </c>
      <c r="CP24" s="41" t="s">
        <v>135</v>
      </c>
      <c r="CQ24" s="41" t="s">
        <v>136</v>
      </c>
      <c r="CR24" s="56" t="s">
        <v>137</v>
      </c>
      <c r="CS24" s="63" t="s">
        <v>116</v>
      </c>
      <c r="CT24" s="196" t="s">
        <v>158</v>
      </c>
    </row>
    <row r="25" spans="1:98" x14ac:dyDescent="0.2">
      <c r="A25">
        <v>12753195612</v>
      </c>
      <c r="B25">
        <v>406120268</v>
      </c>
      <c r="C25" s="1">
        <v>44365.479224537034</v>
      </c>
      <c r="D25" s="1">
        <v>44365.493217592593</v>
      </c>
      <c r="E25" t="s">
        <v>307</v>
      </c>
      <c r="F25" t="s">
        <v>308</v>
      </c>
      <c r="J25" t="s">
        <v>116</v>
      </c>
      <c r="K25" t="s">
        <v>141</v>
      </c>
      <c r="L25" s="64">
        <v>43682</v>
      </c>
      <c r="M25" s="65" t="s">
        <v>152</v>
      </c>
      <c r="N25" s="65" t="s">
        <v>153</v>
      </c>
      <c r="O25" t="s">
        <v>121</v>
      </c>
      <c r="P25" t="s">
        <v>309</v>
      </c>
      <c r="Q25" t="s">
        <v>310</v>
      </c>
      <c r="R25" t="s">
        <v>124</v>
      </c>
      <c r="S25" t="s">
        <v>125</v>
      </c>
      <c r="T25" t="s">
        <v>126</v>
      </c>
      <c r="U25" t="s">
        <v>126</v>
      </c>
      <c r="V25" t="s">
        <v>116</v>
      </c>
      <c r="W25" t="s">
        <v>116</v>
      </c>
      <c r="X25" t="s">
        <v>126</v>
      </c>
      <c r="Y25" t="s">
        <v>116</v>
      </c>
      <c r="Z25" t="s">
        <v>116</v>
      </c>
      <c r="AA25" t="s">
        <v>116</v>
      </c>
      <c r="AB25" t="s">
        <v>126</v>
      </c>
      <c r="AC25" t="s">
        <v>116</v>
      </c>
      <c r="AD25" t="s">
        <v>116</v>
      </c>
      <c r="AE25" t="s">
        <v>116</v>
      </c>
      <c r="AF25" t="s">
        <v>126</v>
      </c>
      <c r="AG25" t="s">
        <v>116</v>
      </c>
      <c r="AH25" t="s">
        <v>116</v>
      </c>
      <c r="AI25" t="s">
        <v>116</v>
      </c>
      <c r="AJ25" t="s">
        <v>126</v>
      </c>
      <c r="AK25" t="s">
        <v>126</v>
      </c>
      <c r="AL25" t="s">
        <v>126</v>
      </c>
      <c r="AM25" t="s">
        <v>126</v>
      </c>
      <c r="AN25" t="s">
        <v>116</v>
      </c>
      <c r="AO25" t="s">
        <v>126</v>
      </c>
      <c r="AP25" t="s">
        <v>126</v>
      </c>
      <c r="AQ25">
        <v>8</v>
      </c>
      <c r="AR25">
        <v>8</v>
      </c>
      <c r="AS25" t="s">
        <v>311</v>
      </c>
      <c r="AT25" t="s">
        <v>312</v>
      </c>
      <c r="AU25" t="s">
        <v>313</v>
      </c>
      <c r="AV25" t="s">
        <v>131</v>
      </c>
      <c r="AW25" t="s">
        <v>130</v>
      </c>
      <c r="AX25" t="s">
        <v>131</v>
      </c>
      <c r="AY25" t="s">
        <v>149</v>
      </c>
      <c r="AZ25" t="s">
        <v>132</v>
      </c>
      <c r="BA25" t="s">
        <v>131</v>
      </c>
      <c r="BB25" t="s">
        <v>131</v>
      </c>
      <c r="BC25" t="s">
        <v>131</v>
      </c>
      <c r="BD25" t="s">
        <v>131</v>
      </c>
      <c r="BE25" t="s">
        <v>131</v>
      </c>
      <c r="BF25" t="s">
        <v>131</v>
      </c>
      <c r="BG25" t="s">
        <v>131</v>
      </c>
      <c r="BH25" t="s">
        <v>131</v>
      </c>
      <c r="BI25" t="s">
        <v>131</v>
      </c>
      <c r="BJ25" t="s">
        <v>131</v>
      </c>
      <c r="BK25" t="s">
        <v>131</v>
      </c>
      <c r="BL25" t="s">
        <v>131</v>
      </c>
      <c r="BM25" t="s">
        <v>131</v>
      </c>
      <c r="BN25" t="s">
        <v>130</v>
      </c>
      <c r="BO25" t="s">
        <v>130</v>
      </c>
      <c r="BP25" t="s">
        <v>132</v>
      </c>
      <c r="BQ25" t="s">
        <v>132</v>
      </c>
      <c r="BR25" t="s">
        <v>132</v>
      </c>
      <c r="BS25" t="s">
        <v>130</v>
      </c>
      <c r="BT25" t="s">
        <v>131</v>
      </c>
      <c r="BU25" t="s">
        <v>131</v>
      </c>
      <c r="BV25" t="s">
        <v>132</v>
      </c>
      <c r="BW25" t="s">
        <v>130</v>
      </c>
      <c r="BX25" t="s">
        <v>132</v>
      </c>
      <c r="BY25" t="s">
        <v>132</v>
      </c>
      <c r="BZ25" t="s">
        <v>132</v>
      </c>
      <c r="CA25" t="s">
        <v>132</v>
      </c>
      <c r="CB25" t="s">
        <v>130</v>
      </c>
      <c r="CC25" t="s">
        <v>132</v>
      </c>
      <c r="CD25" t="s">
        <v>132</v>
      </c>
      <c r="CE25" t="s">
        <v>132</v>
      </c>
      <c r="CF25" t="s">
        <v>132</v>
      </c>
      <c r="CG25" t="s">
        <v>149</v>
      </c>
      <c r="CH25" t="s">
        <v>149</v>
      </c>
      <c r="CI25" t="s">
        <v>149</v>
      </c>
      <c r="CJ25">
        <v>8</v>
      </c>
      <c r="CK25">
        <v>8</v>
      </c>
      <c r="CL25">
        <v>5</v>
      </c>
      <c r="CM25">
        <v>5</v>
      </c>
      <c r="CN25">
        <v>5</v>
      </c>
      <c r="CP25" s="41" t="s">
        <v>156</v>
      </c>
      <c r="CQ25" s="41" t="s">
        <v>157</v>
      </c>
      <c r="CR25" s="56" t="s">
        <v>137</v>
      </c>
      <c r="CS25" s="63" t="s">
        <v>116</v>
      </c>
      <c r="CT25" s="196" t="s">
        <v>158</v>
      </c>
    </row>
    <row r="26" spans="1:98" x14ac:dyDescent="0.2">
      <c r="A26">
        <v>12775578178</v>
      </c>
      <c r="B26">
        <v>406120268</v>
      </c>
      <c r="C26" s="1">
        <v>44374.390729166669</v>
      </c>
      <c r="D26" s="1">
        <v>44374.405266203707</v>
      </c>
      <c r="E26" t="s">
        <v>150</v>
      </c>
      <c r="F26" t="s">
        <v>314</v>
      </c>
      <c r="J26" t="s">
        <v>116</v>
      </c>
      <c r="K26" t="s">
        <v>117</v>
      </c>
      <c r="L26" t="s">
        <v>118</v>
      </c>
      <c r="M26" s="61" t="s">
        <v>119</v>
      </c>
      <c r="N26" s="61" t="s">
        <v>315</v>
      </c>
      <c r="O26" t="s">
        <v>121</v>
      </c>
      <c r="P26" t="s">
        <v>316</v>
      </c>
      <c r="Q26" t="s">
        <v>317</v>
      </c>
      <c r="R26" t="s">
        <v>124</v>
      </c>
      <c r="S26" t="s">
        <v>125</v>
      </c>
      <c r="T26" t="s">
        <v>116</v>
      </c>
      <c r="U26" t="s">
        <v>116</v>
      </c>
      <c r="V26" t="s">
        <v>116</v>
      </c>
      <c r="W26" t="s">
        <v>116</v>
      </c>
      <c r="X26" t="s">
        <v>116</v>
      </c>
      <c r="Y26" t="s">
        <v>116</v>
      </c>
      <c r="Z26" t="s">
        <v>116</v>
      </c>
      <c r="AA26" t="s">
        <v>116</v>
      </c>
      <c r="AB26" t="s">
        <v>116</v>
      </c>
      <c r="AC26" t="s">
        <v>116</v>
      </c>
      <c r="AD26" t="s">
        <v>116</v>
      </c>
      <c r="AE26" t="s">
        <v>116</v>
      </c>
      <c r="AF26" t="s">
        <v>116</v>
      </c>
      <c r="AG26" t="s">
        <v>116</v>
      </c>
      <c r="AH26" t="s">
        <v>116</v>
      </c>
      <c r="AI26" t="s">
        <v>116</v>
      </c>
      <c r="AJ26" t="s">
        <v>116</v>
      </c>
      <c r="AK26" t="s">
        <v>116</v>
      </c>
      <c r="AL26" t="s">
        <v>126</v>
      </c>
      <c r="AM26" t="s">
        <v>126</v>
      </c>
      <c r="AN26" t="s">
        <v>116</v>
      </c>
      <c r="AO26" t="s">
        <v>116</v>
      </c>
      <c r="AP26" t="s">
        <v>116</v>
      </c>
      <c r="AQ26">
        <v>9</v>
      </c>
      <c r="AR26">
        <v>9</v>
      </c>
      <c r="AS26" t="s">
        <v>318</v>
      </c>
      <c r="AT26" t="s">
        <v>319</v>
      </c>
      <c r="AU26" t="s">
        <v>320</v>
      </c>
      <c r="AV26" t="s">
        <v>132</v>
      </c>
      <c r="AW26" t="s">
        <v>130</v>
      </c>
      <c r="AX26" t="s">
        <v>130</v>
      </c>
      <c r="AY26" t="s">
        <v>130</v>
      </c>
      <c r="AZ26" t="s">
        <v>131</v>
      </c>
      <c r="BA26" t="s">
        <v>132</v>
      </c>
      <c r="BB26" t="s">
        <v>132</v>
      </c>
      <c r="BC26" t="s">
        <v>132</v>
      </c>
      <c r="BD26" t="s">
        <v>132</v>
      </c>
      <c r="BE26" t="s">
        <v>130</v>
      </c>
      <c r="BF26" t="s">
        <v>130</v>
      </c>
      <c r="BG26" t="s">
        <v>131</v>
      </c>
      <c r="BH26" t="s">
        <v>130</v>
      </c>
      <c r="BI26" t="s">
        <v>130</v>
      </c>
      <c r="BJ26" t="s">
        <v>130</v>
      </c>
      <c r="BK26" t="s">
        <v>130</v>
      </c>
      <c r="BL26" t="s">
        <v>130</v>
      </c>
      <c r="BM26" t="s">
        <v>130</v>
      </c>
      <c r="BN26" t="s">
        <v>132</v>
      </c>
      <c r="BO26" t="s">
        <v>130</v>
      </c>
      <c r="BP26" t="s">
        <v>132</v>
      </c>
      <c r="BQ26" t="s">
        <v>132</v>
      </c>
      <c r="BR26" t="s">
        <v>132</v>
      </c>
      <c r="BS26" t="s">
        <v>130</v>
      </c>
      <c r="BT26" t="s">
        <v>130</v>
      </c>
      <c r="BU26" t="s">
        <v>130</v>
      </c>
      <c r="BV26" t="s">
        <v>132</v>
      </c>
      <c r="BW26" t="s">
        <v>132</v>
      </c>
      <c r="BX26" t="s">
        <v>132</v>
      </c>
      <c r="BY26" t="s">
        <v>130</v>
      </c>
      <c r="BZ26" t="s">
        <v>130</v>
      </c>
      <c r="CA26" t="s">
        <v>130</v>
      </c>
      <c r="CB26" t="s">
        <v>130</v>
      </c>
      <c r="CC26" t="s">
        <v>130</v>
      </c>
      <c r="CD26" t="s">
        <v>132</v>
      </c>
      <c r="CE26" t="s">
        <v>132</v>
      </c>
      <c r="CF26" t="s">
        <v>132</v>
      </c>
      <c r="CG26" t="s">
        <v>132</v>
      </c>
      <c r="CH26" t="s">
        <v>132</v>
      </c>
      <c r="CI26" t="s">
        <v>132</v>
      </c>
      <c r="CJ26">
        <v>9</v>
      </c>
      <c r="CK26">
        <v>9</v>
      </c>
      <c r="CL26" t="s">
        <v>133</v>
      </c>
      <c r="CM26" t="s">
        <v>133</v>
      </c>
      <c r="CN26" t="s">
        <v>133</v>
      </c>
      <c r="CO26" t="s">
        <v>321</v>
      </c>
      <c r="CP26" s="56" t="s">
        <v>156</v>
      </c>
      <c r="CQ26" s="56" t="s">
        <v>157</v>
      </c>
      <c r="CR26" s="56" t="s">
        <v>137</v>
      </c>
      <c r="CS26" s="57" t="s">
        <v>126</v>
      </c>
      <c r="CT26" s="196" t="s">
        <v>158</v>
      </c>
    </row>
    <row r="27" spans="1:98" x14ac:dyDescent="0.2">
      <c r="A27">
        <v>12771487252</v>
      </c>
      <c r="B27">
        <v>406120268</v>
      </c>
      <c r="C27" s="1">
        <v>44372.449629629627</v>
      </c>
      <c r="D27" s="1">
        <v>44372.466585648152</v>
      </c>
      <c r="E27" t="s">
        <v>282</v>
      </c>
      <c r="F27" t="s">
        <v>322</v>
      </c>
      <c r="J27" t="s">
        <v>116</v>
      </c>
      <c r="K27" t="s">
        <v>141</v>
      </c>
      <c r="L27" s="64">
        <v>43560</v>
      </c>
      <c r="M27" s="65" t="s">
        <v>152</v>
      </c>
      <c r="N27" s="65" t="s">
        <v>323</v>
      </c>
      <c r="O27" t="s">
        <v>121</v>
      </c>
      <c r="P27" t="s">
        <v>324</v>
      </c>
      <c r="Q27" t="s">
        <v>325</v>
      </c>
      <c r="R27" t="s">
        <v>124</v>
      </c>
      <c r="S27" t="s">
        <v>125</v>
      </c>
      <c r="T27" t="s">
        <v>126</v>
      </c>
      <c r="U27" t="s">
        <v>116</v>
      </c>
      <c r="V27" t="s">
        <v>116</v>
      </c>
      <c r="W27" t="s">
        <v>116</v>
      </c>
      <c r="X27" t="s">
        <v>116</v>
      </c>
      <c r="Y27" t="s">
        <v>116</v>
      </c>
      <c r="Z27" t="s">
        <v>116</v>
      </c>
      <c r="AA27" t="s">
        <v>116</v>
      </c>
      <c r="AB27" t="s">
        <v>116</v>
      </c>
      <c r="AC27" t="s">
        <v>116</v>
      </c>
      <c r="AD27" t="s">
        <v>116</v>
      </c>
      <c r="AE27" t="s">
        <v>116</v>
      </c>
      <c r="AF27" t="s">
        <v>116</v>
      </c>
      <c r="AG27" t="s">
        <v>116</v>
      </c>
      <c r="AH27" t="s">
        <v>116</v>
      </c>
      <c r="AI27" t="s">
        <v>116</v>
      </c>
      <c r="AJ27" t="s">
        <v>116</v>
      </c>
      <c r="AK27" t="s">
        <v>116</v>
      </c>
      <c r="AL27" t="s">
        <v>116</v>
      </c>
      <c r="AM27" t="s">
        <v>116</v>
      </c>
      <c r="AN27" t="s">
        <v>116</v>
      </c>
      <c r="AO27" t="s">
        <v>116</v>
      </c>
      <c r="AP27" t="s">
        <v>126</v>
      </c>
      <c r="AQ27">
        <v>7</v>
      </c>
      <c r="AR27">
        <v>8</v>
      </c>
      <c r="AS27" t="s">
        <v>326</v>
      </c>
      <c r="AT27" t="s">
        <v>327</v>
      </c>
      <c r="AU27" t="s">
        <v>327</v>
      </c>
      <c r="AV27" t="s">
        <v>130</v>
      </c>
      <c r="AW27" t="s">
        <v>130</v>
      </c>
      <c r="AX27" t="s">
        <v>130</v>
      </c>
      <c r="AY27" t="s">
        <v>130</v>
      </c>
      <c r="AZ27" t="s">
        <v>130</v>
      </c>
      <c r="BA27" t="s">
        <v>130</v>
      </c>
      <c r="BB27" t="s">
        <v>130</v>
      </c>
      <c r="BC27" t="s">
        <v>130</v>
      </c>
      <c r="BD27" t="s">
        <v>130</v>
      </c>
      <c r="BE27" t="s">
        <v>130</v>
      </c>
      <c r="BF27" t="s">
        <v>130</v>
      </c>
      <c r="BG27" t="s">
        <v>131</v>
      </c>
      <c r="BH27" t="s">
        <v>130</v>
      </c>
      <c r="BI27" t="s">
        <v>130</v>
      </c>
      <c r="BJ27" t="s">
        <v>130</v>
      </c>
      <c r="BK27" t="s">
        <v>130</v>
      </c>
      <c r="BL27" t="s">
        <v>130</v>
      </c>
      <c r="BM27" t="s">
        <v>130</v>
      </c>
      <c r="BN27" t="s">
        <v>132</v>
      </c>
      <c r="BO27" t="s">
        <v>130</v>
      </c>
      <c r="BP27" t="s">
        <v>132</v>
      </c>
      <c r="BQ27" t="s">
        <v>130</v>
      </c>
      <c r="BR27" t="s">
        <v>132</v>
      </c>
      <c r="BS27" t="s">
        <v>130</v>
      </c>
      <c r="BT27" t="s">
        <v>130</v>
      </c>
      <c r="BU27" t="s">
        <v>130</v>
      </c>
      <c r="BV27" t="s">
        <v>130</v>
      </c>
      <c r="BW27" t="s">
        <v>130</v>
      </c>
      <c r="BX27" t="s">
        <v>132</v>
      </c>
      <c r="BY27" t="s">
        <v>132</v>
      </c>
      <c r="BZ27" t="s">
        <v>132</v>
      </c>
      <c r="CA27" t="s">
        <v>132</v>
      </c>
      <c r="CB27" t="s">
        <v>132</v>
      </c>
      <c r="CC27" t="s">
        <v>132</v>
      </c>
      <c r="CD27" t="s">
        <v>132</v>
      </c>
      <c r="CE27" t="s">
        <v>132</v>
      </c>
      <c r="CF27" t="s">
        <v>132</v>
      </c>
      <c r="CG27" t="s">
        <v>130</v>
      </c>
      <c r="CH27" t="s">
        <v>130</v>
      </c>
      <c r="CI27" t="s">
        <v>130</v>
      </c>
      <c r="CJ27">
        <v>8</v>
      </c>
      <c r="CK27" t="s">
        <v>235</v>
      </c>
      <c r="CL27" t="s">
        <v>134</v>
      </c>
      <c r="CM27" t="s">
        <v>167</v>
      </c>
      <c r="CN27" t="s">
        <v>133</v>
      </c>
      <c r="CP27" s="41" t="s">
        <v>135</v>
      </c>
      <c r="CQ27" s="41" t="s">
        <v>136</v>
      </c>
      <c r="CR27" s="56" t="s">
        <v>137</v>
      </c>
      <c r="CS27" s="63" t="s">
        <v>116</v>
      </c>
      <c r="CT27" s="196" t="s">
        <v>138</v>
      </c>
    </row>
    <row r="28" spans="1:98" x14ac:dyDescent="0.2">
      <c r="A28">
        <v>12776826891</v>
      </c>
      <c r="B28">
        <v>406120268</v>
      </c>
      <c r="C28" s="1">
        <v>44375.362453703703</v>
      </c>
      <c r="D28" s="1">
        <v>44375.373564814814</v>
      </c>
      <c r="E28" t="s">
        <v>328</v>
      </c>
      <c r="F28" t="s">
        <v>329</v>
      </c>
      <c r="J28" t="s">
        <v>116</v>
      </c>
      <c r="K28" t="s">
        <v>117</v>
      </c>
      <c r="L28" t="s">
        <v>118</v>
      </c>
      <c r="M28" s="61" t="s">
        <v>119</v>
      </c>
      <c r="N28" s="61" t="s">
        <v>227</v>
      </c>
      <c r="O28" t="s">
        <v>121</v>
      </c>
      <c r="P28" t="s">
        <v>330</v>
      </c>
      <c r="Q28" t="s">
        <v>331</v>
      </c>
      <c r="R28" t="s">
        <v>230</v>
      </c>
      <c r="S28" t="s">
        <v>174</v>
      </c>
      <c r="T28" t="s">
        <v>116</v>
      </c>
      <c r="U28" t="s">
        <v>116</v>
      </c>
      <c r="V28" t="s">
        <v>116</v>
      </c>
      <c r="W28" t="s">
        <v>116</v>
      </c>
      <c r="X28" t="s">
        <v>116</v>
      </c>
      <c r="Y28" t="s">
        <v>116</v>
      </c>
      <c r="Z28" t="s">
        <v>116</v>
      </c>
      <c r="AA28" t="s">
        <v>116</v>
      </c>
      <c r="AB28" t="s">
        <v>116</v>
      </c>
      <c r="AC28" t="s">
        <v>116</v>
      </c>
      <c r="AD28" t="s">
        <v>116</v>
      </c>
      <c r="AE28" t="s">
        <v>116</v>
      </c>
      <c r="AF28" t="s">
        <v>116</v>
      </c>
      <c r="AG28" t="s">
        <v>116</v>
      </c>
      <c r="AH28" t="s">
        <v>116</v>
      </c>
      <c r="AI28" t="s">
        <v>116</v>
      </c>
      <c r="AJ28" t="s">
        <v>116</v>
      </c>
      <c r="AK28" t="s">
        <v>116</v>
      </c>
      <c r="AL28" t="s">
        <v>116</v>
      </c>
      <c r="AM28" t="s">
        <v>116</v>
      </c>
      <c r="AN28" t="s">
        <v>116</v>
      </c>
      <c r="AO28" t="s">
        <v>116</v>
      </c>
      <c r="AP28" t="s">
        <v>116</v>
      </c>
      <c r="AQ28">
        <v>7</v>
      </c>
      <c r="AR28">
        <v>7</v>
      </c>
      <c r="AS28" t="s">
        <v>332</v>
      </c>
      <c r="AT28" t="s">
        <v>333</v>
      </c>
      <c r="AU28" t="s">
        <v>334</v>
      </c>
      <c r="AV28" t="s">
        <v>132</v>
      </c>
      <c r="AW28" t="s">
        <v>132</v>
      </c>
      <c r="AX28" t="s">
        <v>132</v>
      </c>
      <c r="AY28" t="s">
        <v>132</v>
      </c>
      <c r="AZ28" t="s">
        <v>132</v>
      </c>
      <c r="BA28" t="s">
        <v>132</v>
      </c>
      <c r="BB28" t="s">
        <v>132</v>
      </c>
      <c r="BC28" t="s">
        <v>132</v>
      </c>
      <c r="BD28" t="s">
        <v>132</v>
      </c>
      <c r="BE28" t="s">
        <v>130</v>
      </c>
      <c r="BF28" t="s">
        <v>130</v>
      </c>
      <c r="BG28" t="s">
        <v>130</v>
      </c>
      <c r="BH28" t="s">
        <v>130</v>
      </c>
      <c r="BI28" t="s">
        <v>130</v>
      </c>
      <c r="BJ28" t="s">
        <v>130</v>
      </c>
      <c r="BK28" t="s">
        <v>130</v>
      </c>
      <c r="BL28" t="s">
        <v>130</v>
      </c>
      <c r="BM28" t="s">
        <v>130</v>
      </c>
      <c r="BN28" t="s">
        <v>130</v>
      </c>
      <c r="BO28" t="s">
        <v>130</v>
      </c>
      <c r="BP28" t="s">
        <v>130</v>
      </c>
      <c r="BQ28" t="s">
        <v>130</v>
      </c>
      <c r="BR28" t="s">
        <v>130</v>
      </c>
      <c r="BS28" t="s">
        <v>130</v>
      </c>
      <c r="BT28" t="s">
        <v>130</v>
      </c>
      <c r="BU28" t="s">
        <v>130</v>
      </c>
      <c r="BV28" t="s">
        <v>130</v>
      </c>
      <c r="BW28" t="s">
        <v>130</v>
      </c>
      <c r="BX28" t="s">
        <v>130</v>
      </c>
      <c r="BY28" t="s">
        <v>130</v>
      </c>
      <c r="BZ28" t="s">
        <v>132</v>
      </c>
      <c r="CA28" t="s">
        <v>130</v>
      </c>
      <c r="CB28" t="s">
        <v>130</v>
      </c>
      <c r="CC28" t="s">
        <v>130</v>
      </c>
      <c r="CD28" t="s">
        <v>132</v>
      </c>
      <c r="CE28" t="s">
        <v>130</v>
      </c>
      <c r="CF28" t="s">
        <v>132</v>
      </c>
      <c r="CG28" t="s">
        <v>132</v>
      </c>
      <c r="CH28" t="s">
        <v>130</v>
      </c>
      <c r="CI28" t="s">
        <v>132</v>
      </c>
      <c r="CJ28">
        <v>8</v>
      </c>
      <c r="CK28" t="s">
        <v>235</v>
      </c>
      <c r="CL28" t="s">
        <v>134</v>
      </c>
      <c r="CM28" t="s">
        <v>134</v>
      </c>
      <c r="CN28" t="s">
        <v>134</v>
      </c>
      <c r="CP28" s="56" t="s">
        <v>135</v>
      </c>
      <c r="CQ28" s="56" t="s">
        <v>136</v>
      </c>
      <c r="CR28" s="56" t="s">
        <v>137</v>
      </c>
      <c r="CS28" s="57" t="s">
        <v>126</v>
      </c>
      <c r="CT28" s="196" t="s">
        <v>138</v>
      </c>
    </row>
    <row r="29" spans="1:98" x14ac:dyDescent="0.2">
      <c r="A29">
        <v>12764936674</v>
      </c>
      <c r="B29">
        <v>406120268</v>
      </c>
      <c r="C29" s="1">
        <v>44370.449652777781</v>
      </c>
      <c r="D29" s="1">
        <v>44370.499212962961</v>
      </c>
      <c r="E29" t="s">
        <v>335</v>
      </c>
      <c r="F29" t="s">
        <v>336</v>
      </c>
      <c r="J29" t="s">
        <v>116</v>
      </c>
      <c r="K29" t="s">
        <v>141</v>
      </c>
      <c r="L29" s="64">
        <v>43917</v>
      </c>
      <c r="M29" s="65" t="s">
        <v>142</v>
      </c>
      <c r="N29" s="65" t="s">
        <v>337</v>
      </c>
      <c r="O29" t="s">
        <v>121</v>
      </c>
      <c r="P29" t="s">
        <v>338</v>
      </c>
      <c r="Q29" t="s">
        <v>339</v>
      </c>
      <c r="R29" t="s">
        <v>124</v>
      </c>
      <c r="S29" t="s">
        <v>125</v>
      </c>
      <c r="T29" t="s">
        <v>116</v>
      </c>
      <c r="U29" t="s">
        <v>116</v>
      </c>
      <c r="V29" t="s">
        <v>116</v>
      </c>
      <c r="W29" t="s">
        <v>126</v>
      </c>
      <c r="X29" t="s">
        <v>126</v>
      </c>
      <c r="Y29" t="s">
        <v>116</v>
      </c>
      <c r="Z29" t="s">
        <v>116</v>
      </c>
      <c r="AA29" t="s">
        <v>116</v>
      </c>
      <c r="AB29" t="s">
        <v>116</v>
      </c>
      <c r="AC29" t="s">
        <v>116</v>
      </c>
      <c r="AD29" t="s">
        <v>116</v>
      </c>
      <c r="AE29" t="s">
        <v>116</v>
      </c>
      <c r="AF29" t="s">
        <v>116</v>
      </c>
      <c r="AG29" t="s">
        <v>126</v>
      </c>
      <c r="AH29" t="s">
        <v>126</v>
      </c>
      <c r="AI29" t="s">
        <v>116</v>
      </c>
      <c r="AJ29" t="s">
        <v>126</v>
      </c>
      <c r="AK29" t="s">
        <v>116</v>
      </c>
      <c r="AL29" t="s">
        <v>126</v>
      </c>
      <c r="AM29" t="s">
        <v>126</v>
      </c>
      <c r="AN29" t="s">
        <v>116</v>
      </c>
      <c r="AO29" t="s">
        <v>126</v>
      </c>
      <c r="AP29" t="s">
        <v>126</v>
      </c>
      <c r="AQ29">
        <v>4</v>
      </c>
      <c r="AR29">
        <v>6</v>
      </c>
      <c r="AS29" t="s">
        <v>340</v>
      </c>
      <c r="AT29" t="s">
        <v>341</v>
      </c>
      <c r="AU29" t="s">
        <v>342</v>
      </c>
      <c r="AV29" t="s">
        <v>132</v>
      </c>
      <c r="AW29" t="s">
        <v>130</v>
      </c>
      <c r="AX29" t="s">
        <v>130</v>
      </c>
      <c r="AY29" t="s">
        <v>130</v>
      </c>
      <c r="AZ29" t="s">
        <v>132</v>
      </c>
      <c r="BA29" t="s">
        <v>132</v>
      </c>
      <c r="BB29" t="s">
        <v>132</v>
      </c>
      <c r="BC29" t="s">
        <v>132</v>
      </c>
      <c r="BD29" t="s">
        <v>130</v>
      </c>
      <c r="BE29" t="s">
        <v>149</v>
      </c>
      <c r="BF29" t="s">
        <v>149</v>
      </c>
      <c r="BG29" t="s">
        <v>149</v>
      </c>
      <c r="BH29" t="s">
        <v>132</v>
      </c>
      <c r="BI29" t="s">
        <v>132</v>
      </c>
      <c r="BJ29" t="s">
        <v>132</v>
      </c>
      <c r="BK29" t="s">
        <v>132</v>
      </c>
      <c r="BL29" t="s">
        <v>132</v>
      </c>
      <c r="BM29" t="s">
        <v>132</v>
      </c>
      <c r="BN29" t="s">
        <v>132</v>
      </c>
      <c r="BO29" t="s">
        <v>131</v>
      </c>
      <c r="BP29" t="s">
        <v>132</v>
      </c>
      <c r="BQ29" t="s">
        <v>130</v>
      </c>
      <c r="BR29" t="s">
        <v>132</v>
      </c>
      <c r="BS29" t="s">
        <v>132</v>
      </c>
      <c r="BT29" t="s">
        <v>130</v>
      </c>
      <c r="BU29" t="s">
        <v>132</v>
      </c>
      <c r="BV29" t="s">
        <v>132</v>
      </c>
      <c r="BW29" t="s">
        <v>131</v>
      </c>
      <c r="BX29" t="s">
        <v>132</v>
      </c>
      <c r="BY29" t="s">
        <v>149</v>
      </c>
      <c r="BZ29" t="s">
        <v>132</v>
      </c>
      <c r="CA29" t="s">
        <v>132</v>
      </c>
      <c r="CB29" t="s">
        <v>132</v>
      </c>
      <c r="CC29" t="s">
        <v>132</v>
      </c>
      <c r="CD29" t="s">
        <v>132</v>
      </c>
      <c r="CE29" t="s">
        <v>130</v>
      </c>
      <c r="CF29" t="s">
        <v>132</v>
      </c>
      <c r="CG29" t="s">
        <v>132</v>
      </c>
      <c r="CH29" t="s">
        <v>132</v>
      </c>
      <c r="CI29" t="s">
        <v>130</v>
      </c>
      <c r="CJ29">
        <v>5</v>
      </c>
      <c r="CK29">
        <v>6</v>
      </c>
      <c r="CL29">
        <v>5</v>
      </c>
      <c r="CM29">
        <v>5</v>
      </c>
      <c r="CN29">
        <v>5</v>
      </c>
      <c r="CO29" t="s">
        <v>343</v>
      </c>
      <c r="CP29" s="41" t="s">
        <v>156</v>
      </c>
      <c r="CQ29" s="41" t="s">
        <v>157</v>
      </c>
      <c r="CR29" s="56" t="s">
        <v>137</v>
      </c>
      <c r="CS29" s="63" t="s">
        <v>116</v>
      </c>
      <c r="CT29" s="196" t="s">
        <v>158</v>
      </c>
    </row>
    <row r="30" spans="1:98" x14ac:dyDescent="0.2">
      <c r="A30">
        <v>12847041035</v>
      </c>
      <c r="B30">
        <v>406120268</v>
      </c>
      <c r="C30" s="1">
        <v>44404.750324074077</v>
      </c>
      <c r="D30" s="1">
        <v>44404.761828703704</v>
      </c>
      <c r="E30" t="s">
        <v>344</v>
      </c>
      <c r="F30" t="s">
        <v>345</v>
      </c>
      <c r="J30" t="s">
        <v>116</v>
      </c>
      <c r="K30" t="s">
        <v>141</v>
      </c>
      <c r="L30" s="64">
        <v>44015</v>
      </c>
      <c r="M30" s="65" t="s">
        <v>152</v>
      </c>
      <c r="N30" s="65" t="s">
        <v>346</v>
      </c>
      <c r="O30" t="s">
        <v>121</v>
      </c>
      <c r="P30" t="s">
        <v>347</v>
      </c>
      <c r="Q30" t="s">
        <v>348</v>
      </c>
      <c r="R30" t="s">
        <v>124</v>
      </c>
      <c r="S30" t="s">
        <v>125</v>
      </c>
      <c r="T30" t="s">
        <v>116</v>
      </c>
      <c r="U30" t="s">
        <v>116</v>
      </c>
      <c r="V30" t="s">
        <v>126</v>
      </c>
      <c r="W30" t="s">
        <v>116</v>
      </c>
      <c r="X30" t="s">
        <v>116</v>
      </c>
      <c r="Y30" t="s">
        <v>116</v>
      </c>
      <c r="Z30" t="s">
        <v>116</v>
      </c>
      <c r="AA30" t="s">
        <v>126</v>
      </c>
      <c r="AB30" t="s">
        <v>116</v>
      </c>
      <c r="AC30" t="s">
        <v>116</v>
      </c>
      <c r="AD30" t="s">
        <v>116</v>
      </c>
      <c r="AE30" t="s">
        <v>116</v>
      </c>
      <c r="AF30" t="s">
        <v>116</v>
      </c>
      <c r="AG30" t="s">
        <v>116</v>
      </c>
      <c r="AH30" t="s">
        <v>126</v>
      </c>
      <c r="AI30" t="s">
        <v>116</v>
      </c>
      <c r="AJ30" t="s">
        <v>126</v>
      </c>
      <c r="AK30" t="s">
        <v>126</v>
      </c>
      <c r="AL30" t="s">
        <v>116</v>
      </c>
      <c r="AM30" t="s">
        <v>126</v>
      </c>
      <c r="AN30" t="s">
        <v>116</v>
      </c>
      <c r="AO30" t="s">
        <v>116</v>
      </c>
      <c r="AP30" t="s">
        <v>116</v>
      </c>
      <c r="AQ30">
        <v>2</v>
      </c>
      <c r="AR30">
        <v>3</v>
      </c>
      <c r="AS30" t="s">
        <v>349</v>
      </c>
      <c r="AT30" t="s">
        <v>350</v>
      </c>
      <c r="AU30" t="s">
        <v>351</v>
      </c>
      <c r="AV30" t="s">
        <v>131</v>
      </c>
      <c r="AW30" t="s">
        <v>149</v>
      </c>
      <c r="AX30" t="s">
        <v>149</v>
      </c>
      <c r="AY30" t="s">
        <v>149</v>
      </c>
      <c r="AZ30" t="s">
        <v>149</v>
      </c>
      <c r="BA30" t="s">
        <v>131</v>
      </c>
      <c r="BB30" t="s">
        <v>131</v>
      </c>
      <c r="BC30" t="s">
        <v>131</v>
      </c>
      <c r="BD30" t="s">
        <v>131</v>
      </c>
      <c r="BE30" t="s">
        <v>130</v>
      </c>
      <c r="BF30" t="s">
        <v>130</v>
      </c>
      <c r="BG30" t="s">
        <v>149</v>
      </c>
      <c r="BH30" t="s">
        <v>130</v>
      </c>
      <c r="BI30" t="s">
        <v>130</v>
      </c>
      <c r="BJ30" t="s">
        <v>130</v>
      </c>
      <c r="BK30" t="s">
        <v>131</v>
      </c>
      <c r="BL30" t="s">
        <v>131</v>
      </c>
      <c r="BM30" t="s">
        <v>131</v>
      </c>
      <c r="BN30" t="s">
        <v>130</v>
      </c>
      <c r="BO30" t="s">
        <v>131</v>
      </c>
      <c r="BP30" t="s">
        <v>131</v>
      </c>
      <c r="BQ30" t="s">
        <v>149</v>
      </c>
      <c r="BR30" t="s">
        <v>149</v>
      </c>
      <c r="BS30" t="s">
        <v>130</v>
      </c>
      <c r="BT30" t="s">
        <v>130</v>
      </c>
      <c r="BU30" t="s">
        <v>130</v>
      </c>
      <c r="BV30" t="s">
        <v>130</v>
      </c>
      <c r="BW30" t="s">
        <v>130</v>
      </c>
      <c r="BX30" t="s">
        <v>132</v>
      </c>
      <c r="BY30" t="s">
        <v>132</v>
      </c>
      <c r="BZ30" t="s">
        <v>132</v>
      </c>
      <c r="CA30" t="s">
        <v>132</v>
      </c>
      <c r="CB30" t="s">
        <v>130</v>
      </c>
      <c r="CC30" t="s">
        <v>130</v>
      </c>
      <c r="CD30" t="s">
        <v>132</v>
      </c>
      <c r="CE30" t="s">
        <v>131</v>
      </c>
      <c r="CF30" t="s">
        <v>132</v>
      </c>
      <c r="CG30" t="s">
        <v>132</v>
      </c>
      <c r="CH30" t="s">
        <v>132</v>
      </c>
      <c r="CI30" t="s">
        <v>130</v>
      </c>
      <c r="CJ30">
        <v>7</v>
      </c>
      <c r="CK30">
        <v>8</v>
      </c>
      <c r="CL30" t="s">
        <v>133</v>
      </c>
      <c r="CM30" t="s">
        <v>134</v>
      </c>
      <c r="CN30" t="s">
        <v>134</v>
      </c>
      <c r="CO30" t="s">
        <v>352</v>
      </c>
      <c r="CP30" s="41" t="s">
        <v>168</v>
      </c>
      <c r="CQ30" s="41" t="s">
        <v>157</v>
      </c>
      <c r="CR30" s="56" t="s">
        <v>137</v>
      </c>
      <c r="CS30" s="63" t="s">
        <v>116</v>
      </c>
      <c r="CT30" s="196" t="s">
        <v>158</v>
      </c>
    </row>
    <row r="31" spans="1:98" x14ac:dyDescent="0.2">
      <c r="A31">
        <v>12780119122</v>
      </c>
      <c r="B31">
        <v>406120268</v>
      </c>
      <c r="C31" s="1">
        <v>44376.600740740738</v>
      </c>
      <c r="D31" s="1">
        <v>44407.680763888886</v>
      </c>
      <c r="E31" t="s">
        <v>353</v>
      </c>
      <c r="F31" t="s">
        <v>354</v>
      </c>
      <c r="J31" t="s">
        <v>116</v>
      </c>
      <c r="K31" t="s">
        <v>141</v>
      </c>
      <c r="L31" s="64">
        <v>44376</v>
      </c>
      <c r="M31" s="65" t="s">
        <v>152</v>
      </c>
      <c r="N31" s="65" t="s">
        <v>355</v>
      </c>
      <c r="O31" t="s">
        <v>121</v>
      </c>
      <c r="P31" t="s">
        <v>356</v>
      </c>
      <c r="Q31" t="s">
        <v>357</v>
      </c>
      <c r="R31" t="s">
        <v>124</v>
      </c>
      <c r="S31" t="s">
        <v>147</v>
      </c>
      <c r="T31" t="s">
        <v>126</v>
      </c>
      <c r="U31" t="s">
        <v>116</v>
      </c>
      <c r="V31" t="s">
        <v>116</v>
      </c>
      <c r="W31" t="s">
        <v>116</v>
      </c>
      <c r="X31" t="s">
        <v>126</v>
      </c>
      <c r="Y31" t="s">
        <v>116</v>
      </c>
      <c r="Z31" t="s">
        <v>116</v>
      </c>
      <c r="AA31" t="s">
        <v>116</v>
      </c>
      <c r="AB31" t="s">
        <v>116</v>
      </c>
      <c r="AC31" t="s">
        <v>116</v>
      </c>
      <c r="AD31" t="s">
        <v>116</v>
      </c>
      <c r="AE31" t="s">
        <v>116</v>
      </c>
      <c r="AF31" t="s">
        <v>116</v>
      </c>
      <c r="AG31" t="s">
        <v>116</v>
      </c>
      <c r="AH31" t="s">
        <v>116</v>
      </c>
      <c r="AI31" t="s">
        <v>116</v>
      </c>
      <c r="AJ31" t="s">
        <v>116</v>
      </c>
      <c r="AK31" t="s">
        <v>116</v>
      </c>
      <c r="AL31" t="s">
        <v>116</v>
      </c>
      <c r="AM31" t="s">
        <v>126</v>
      </c>
      <c r="AN31" t="s">
        <v>116</v>
      </c>
      <c r="AO31" t="s">
        <v>116</v>
      </c>
      <c r="AP31" t="s">
        <v>126</v>
      </c>
      <c r="AQ31">
        <v>8</v>
      </c>
      <c r="AR31">
        <v>9</v>
      </c>
      <c r="AS31" t="s">
        <v>358</v>
      </c>
      <c r="AT31" t="s">
        <v>359</v>
      </c>
      <c r="AU31" t="s">
        <v>360</v>
      </c>
      <c r="AV31" t="s">
        <v>130</v>
      </c>
      <c r="AW31" t="s">
        <v>131</v>
      </c>
      <c r="AX31" t="s">
        <v>131</v>
      </c>
      <c r="AY31" t="s">
        <v>130</v>
      </c>
      <c r="AZ31" t="s">
        <v>132</v>
      </c>
      <c r="BA31" t="s">
        <v>131</v>
      </c>
      <c r="BB31" t="s">
        <v>130</v>
      </c>
      <c r="BC31" t="s">
        <v>149</v>
      </c>
      <c r="BD31" t="s">
        <v>131</v>
      </c>
      <c r="BE31" t="s">
        <v>131</v>
      </c>
      <c r="BF31" t="s">
        <v>131</v>
      </c>
      <c r="BG31" t="s">
        <v>131</v>
      </c>
      <c r="BH31" t="s">
        <v>130</v>
      </c>
      <c r="BI31" t="s">
        <v>131</v>
      </c>
      <c r="BJ31" t="s">
        <v>131</v>
      </c>
      <c r="BK31" t="s">
        <v>130</v>
      </c>
      <c r="BL31" t="s">
        <v>131</v>
      </c>
      <c r="BM31" t="s">
        <v>130</v>
      </c>
      <c r="BN31" t="s">
        <v>130</v>
      </c>
      <c r="BO31" t="s">
        <v>131</v>
      </c>
      <c r="BP31" t="s">
        <v>131</v>
      </c>
      <c r="BQ31" t="s">
        <v>131</v>
      </c>
      <c r="BR31" t="s">
        <v>131</v>
      </c>
      <c r="BS31" t="s">
        <v>131</v>
      </c>
      <c r="BT31" t="s">
        <v>149</v>
      </c>
      <c r="BU31" t="s">
        <v>131</v>
      </c>
      <c r="BV31" t="s">
        <v>130</v>
      </c>
      <c r="BW31" t="s">
        <v>131</v>
      </c>
      <c r="BX31" t="s">
        <v>131</v>
      </c>
      <c r="BY31" t="s">
        <v>131</v>
      </c>
      <c r="BZ31" t="s">
        <v>131</v>
      </c>
      <c r="CA31" t="s">
        <v>131</v>
      </c>
      <c r="CB31" t="s">
        <v>131</v>
      </c>
      <c r="CC31" t="s">
        <v>131</v>
      </c>
      <c r="CD31" t="s">
        <v>130</v>
      </c>
      <c r="CE31" t="s">
        <v>131</v>
      </c>
      <c r="CF31" t="s">
        <v>132</v>
      </c>
      <c r="CG31" t="s">
        <v>131</v>
      </c>
      <c r="CH31" t="s">
        <v>131</v>
      </c>
      <c r="CI31" t="s">
        <v>131</v>
      </c>
      <c r="CJ31">
        <v>5</v>
      </c>
      <c r="CK31">
        <v>5</v>
      </c>
      <c r="CL31">
        <v>5</v>
      </c>
      <c r="CM31">
        <v>5</v>
      </c>
      <c r="CN31">
        <v>5</v>
      </c>
      <c r="CO31" t="s">
        <v>361</v>
      </c>
      <c r="CP31" s="41" t="s">
        <v>135</v>
      </c>
      <c r="CQ31" s="41" t="s">
        <v>136</v>
      </c>
      <c r="CR31" s="56" t="s">
        <v>137</v>
      </c>
      <c r="CS31" s="63" t="s">
        <v>116</v>
      </c>
      <c r="CT31" s="196" t="s">
        <v>138</v>
      </c>
    </row>
    <row r="32" spans="1:98" x14ac:dyDescent="0.2">
      <c r="A32">
        <v>12855106109</v>
      </c>
      <c r="B32">
        <v>406120268</v>
      </c>
      <c r="C32" s="1">
        <v>44407.401469907411</v>
      </c>
      <c r="D32" s="1">
        <v>44407.408692129633</v>
      </c>
      <c r="E32" t="s">
        <v>362</v>
      </c>
      <c r="F32" t="s">
        <v>363</v>
      </c>
      <c r="J32" t="s">
        <v>116</v>
      </c>
      <c r="K32" t="s">
        <v>117</v>
      </c>
      <c r="L32" t="s">
        <v>118</v>
      </c>
      <c r="M32" s="61" t="s">
        <v>193</v>
      </c>
      <c r="N32" s="61" t="s">
        <v>267</v>
      </c>
      <c r="O32" t="s">
        <v>121</v>
      </c>
      <c r="P32" t="s">
        <v>364</v>
      </c>
      <c r="Q32" t="s">
        <v>365</v>
      </c>
      <c r="R32" t="s">
        <v>230</v>
      </c>
      <c r="S32" t="s">
        <v>125</v>
      </c>
      <c r="T32" t="s">
        <v>126</v>
      </c>
      <c r="U32" t="s">
        <v>116</v>
      </c>
      <c r="V32" t="s">
        <v>116</v>
      </c>
      <c r="W32" t="s">
        <v>116</v>
      </c>
      <c r="X32" t="s">
        <v>116</v>
      </c>
      <c r="Y32" t="s">
        <v>116</v>
      </c>
      <c r="Z32" t="s">
        <v>116</v>
      </c>
      <c r="AA32" t="s">
        <v>116</v>
      </c>
      <c r="AB32" t="s">
        <v>116</v>
      </c>
      <c r="AC32" t="s">
        <v>116</v>
      </c>
      <c r="AD32" t="s">
        <v>116</v>
      </c>
      <c r="AE32" t="s">
        <v>116</v>
      </c>
      <c r="AF32" t="s">
        <v>116</v>
      </c>
      <c r="AG32" t="s">
        <v>116</v>
      </c>
      <c r="AH32" t="s">
        <v>116</v>
      </c>
      <c r="AI32" t="s">
        <v>116</v>
      </c>
      <c r="AJ32" t="s">
        <v>126</v>
      </c>
      <c r="AK32" t="s">
        <v>126</v>
      </c>
      <c r="AL32" t="s">
        <v>126</v>
      </c>
      <c r="AM32" t="s">
        <v>116</v>
      </c>
      <c r="AN32" t="s">
        <v>116</v>
      </c>
      <c r="AO32" t="s">
        <v>116</v>
      </c>
      <c r="AP32" t="s">
        <v>126</v>
      </c>
      <c r="AQ32">
        <v>7</v>
      </c>
      <c r="AR32">
        <v>7</v>
      </c>
      <c r="AS32" t="s">
        <v>366</v>
      </c>
      <c r="AT32" t="s">
        <v>367</v>
      </c>
      <c r="AU32" t="s">
        <v>368</v>
      </c>
      <c r="AV32" t="s">
        <v>130</v>
      </c>
      <c r="AW32" t="s">
        <v>130</v>
      </c>
      <c r="AX32" t="s">
        <v>131</v>
      </c>
      <c r="AY32" t="s">
        <v>130</v>
      </c>
      <c r="AZ32" t="s">
        <v>130</v>
      </c>
      <c r="BA32" t="s">
        <v>130</v>
      </c>
      <c r="BB32" t="s">
        <v>130</v>
      </c>
      <c r="BC32" t="s">
        <v>130</v>
      </c>
      <c r="BD32" t="s">
        <v>132</v>
      </c>
      <c r="BE32" t="s">
        <v>130</v>
      </c>
      <c r="BF32" t="s">
        <v>130</v>
      </c>
      <c r="BG32" t="s">
        <v>130</v>
      </c>
      <c r="BH32" t="s">
        <v>132</v>
      </c>
      <c r="BI32" t="s">
        <v>132</v>
      </c>
      <c r="BJ32" t="s">
        <v>132</v>
      </c>
      <c r="BK32" t="s">
        <v>132</v>
      </c>
      <c r="BL32" t="s">
        <v>132</v>
      </c>
      <c r="BM32" t="s">
        <v>132</v>
      </c>
      <c r="BN32" t="s">
        <v>132</v>
      </c>
      <c r="BO32" t="s">
        <v>149</v>
      </c>
      <c r="BP32" t="s">
        <v>130</v>
      </c>
      <c r="BQ32" t="s">
        <v>131</v>
      </c>
      <c r="BR32" t="s">
        <v>130</v>
      </c>
      <c r="BS32" t="s">
        <v>130</v>
      </c>
      <c r="BT32" t="s">
        <v>130</v>
      </c>
      <c r="BU32" t="s">
        <v>131</v>
      </c>
      <c r="BV32" t="s">
        <v>130</v>
      </c>
      <c r="BW32" t="s">
        <v>131</v>
      </c>
      <c r="BX32" t="s">
        <v>130</v>
      </c>
      <c r="BY32" t="s">
        <v>131</v>
      </c>
      <c r="BZ32" t="s">
        <v>131</v>
      </c>
      <c r="CA32" t="s">
        <v>130</v>
      </c>
      <c r="CB32" t="s">
        <v>130</v>
      </c>
      <c r="CC32" t="s">
        <v>130</v>
      </c>
      <c r="CD32" t="s">
        <v>130</v>
      </c>
      <c r="CE32" t="s">
        <v>131</v>
      </c>
      <c r="CF32" t="s">
        <v>132</v>
      </c>
      <c r="CG32" t="s">
        <v>130</v>
      </c>
      <c r="CH32" t="s">
        <v>130</v>
      </c>
      <c r="CI32" t="s">
        <v>131</v>
      </c>
      <c r="CJ32">
        <v>5</v>
      </c>
      <c r="CK32">
        <v>7</v>
      </c>
      <c r="CL32" t="s">
        <v>134</v>
      </c>
      <c r="CM32" t="s">
        <v>167</v>
      </c>
      <c r="CN32" t="s">
        <v>134</v>
      </c>
      <c r="CP32" s="56" t="s">
        <v>168</v>
      </c>
      <c r="CQ32" s="56" t="s">
        <v>136</v>
      </c>
      <c r="CR32" s="56" t="s">
        <v>137</v>
      </c>
      <c r="CS32" s="57" t="s">
        <v>126</v>
      </c>
      <c r="CT32" s="196" t="s">
        <v>138</v>
      </c>
    </row>
    <row r="33" spans="1:98" x14ac:dyDescent="0.2">
      <c r="A33">
        <v>12759058186</v>
      </c>
      <c r="B33">
        <v>406120268</v>
      </c>
      <c r="C33" s="1">
        <v>44368.569062499999</v>
      </c>
      <c r="D33" s="1">
        <v>44368.592673611114</v>
      </c>
      <c r="E33" t="s">
        <v>369</v>
      </c>
      <c r="F33" t="s">
        <v>370</v>
      </c>
      <c r="J33" t="s">
        <v>116</v>
      </c>
      <c r="K33" t="s">
        <v>141</v>
      </c>
      <c r="L33" s="64">
        <v>43551</v>
      </c>
      <c r="M33" s="65" t="s">
        <v>152</v>
      </c>
      <c r="N33" s="65" t="s">
        <v>371</v>
      </c>
      <c r="O33" t="s">
        <v>121</v>
      </c>
      <c r="P33" t="s">
        <v>372</v>
      </c>
      <c r="Q33" t="s">
        <v>373</v>
      </c>
      <c r="R33" t="s">
        <v>230</v>
      </c>
      <c r="S33" t="s">
        <v>125</v>
      </c>
      <c r="T33" t="s">
        <v>116</v>
      </c>
      <c r="U33" t="s">
        <v>116</v>
      </c>
      <c r="V33" t="s">
        <v>116</v>
      </c>
      <c r="W33" t="s">
        <v>126</v>
      </c>
      <c r="X33" t="s">
        <v>126</v>
      </c>
      <c r="Y33" t="s">
        <v>116</v>
      </c>
      <c r="Z33" t="s">
        <v>116</v>
      </c>
      <c r="AA33" t="s">
        <v>116</v>
      </c>
      <c r="AB33" t="s">
        <v>116</v>
      </c>
      <c r="AC33" t="s">
        <v>116</v>
      </c>
      <c r="AD33" t="s">
        <v>116</v>
      </c>
      <c r="AE33" t="s">
        <v>116</v>
      </c>
      <c r="AF33" t="s">
        <v>116</v>
      </c>
      <c r="AG33" t="s">
        <v>116</v>
      </c>
      <c r="AH33" t="s">
        <v>126</v>
      </c>
      <c r="AI33" t="s">
        <v>116</v>
      </c>
      <c r="AJ33" t="s">
        <v>126</v>
      </c>
      <c r="AK33" t="s">
        <v>116</v>
      </c>
      <c r="AL33" t="s">
        <v>116</v>
      </c>
      <c r="AM33" t="s">
        <v>126</v>
      </c>
      <c r="AN33" t="s">
        <v>126</v>
      </c>
      <c r="AO33" t="s">
        <v>116</v>
      </c>
      <c r="AP33" t="s">
        <v>126</v>
      </c>
      <c r="AQ33">
        <v>9</v>
      </c>
      <c r="AR33">
        <v>9</v>
      </c>
      <c r="AS33" t="s">
        <v>374</v>
      </c>
      <c r="AT33" t="s">
        <v>375</v>
      </c>
      <c r="AU33" t="s">
        <v>376</v>
      </c>
      <c r="AV33" t="s">
        <v>130</v>
      </c>
      <c r="AW33" t="s">
        <v>130</v>
      </c>
      <c r="AX33" t="s">
        <v>132</v>
      </c>
      <c r="AY33" t="s">
        <v>132</v>
      </c>
      <c r="AZ33" t="s">
        <v>132</v>
      </c>
      <c r="BA33" t="s">
        <v>132</v>
      </c>
      <c r="BB33" t="s">
        <v>132</v>
      </c>
      <c r="BC33" t="s">
        <v>130</v>
      </c>
      <c r="BD33" t="s">
        <v>130</v>
      </c>
      <c r="BE33" t="s">
        <v>132</v>
      </c>
      <c r="BF33" t="s">
        <v>132</v>
      </c>
      <c r="BG33" t="s">
        <v>132</v>
      </c>
      <c r="BH33" t="s">
        <v>132</v>
      </c>
      <c r="BI33" t="s">
        <v>132</v>
      </c>
      <c r="BJ33" t="s">
        <v>132</v>
      </c>
      <c r="BK33" t="s">
        <v>132</v>
      </c>
      <c r="BL33" t="s">
        <v>130</v>
      </c>
      <c r="BM33" t="s">
        <v>130</v>
      </c>
      <c r="BN33" t="s">
        <v>132</v>
      </c>
      <c r="BO33" t="s">
        <v>131</v>
      </c>
      <c r="BP33" t="s">
        <v>130</v>
      </c>
      <c r="BQ33" t="s">
        <v>130</v>
      </c>
      <c r="BR33" t="s">
        <v>131</v>
      </c>
      <c r="BS33" t="s">
        <v>130</v>
      </c>
      <c r="BT33" t="s">
        <v>130</v>
      </c>
      <c r="BU33" t="s">
        <v>149</v>
      </c>
      <c r="BV33" t="s">
        <v>130</v>
      </c>
      <c r="BW33" t="s">
        <v>131</v>
      </c>
      <c r="BX33" t="s">
        <v>132</v>
      </c>
      <c r="BY33" t="s">
        <v>131</v>
      </c>
      <c r="BZ33" t="s">
        <v>130</v>
      </c>
      <c r="CA33" t="s">
        <v>149</v>
      </c>
      <c r="CB33" t="s">
        <v>131</v>
      </c>
      <c r="CC33" t="s">
        <v>132</v>
      </c>
      <c r="CD33" t="s">
        <v>132</v>
      </c>
      <c r="CE33" t="s">
        <v>132</v>
      </c>
      <c r="CF33" t="s">
        <v>132</v>
      </c>
      <c r="CG33" t="s">
        <v>130</v>
      </c>
      <c r="CH33" t="s">
        <v>130</v>
      </c>
      <c r="CI33" t="s">
        <v>130</v>
      </c>
      <c r="CJ33">
        <v>9</v>
      </c>
      <c r="CK33">
        <v>9</v>
      </c>
      <c r="CL33" t="s">
        <v>167</v>
      </c>
      <c r="CM33" t="s">
        <v>134</v>
      </c>
      <c r="CN33" t="s">
        <v>134</v>
      </c>
      <c r="CP33" s="41" t="s">
        <v>156</v>
      </c>
      <c r="CQ33" s="41" t="s">
        <v>157</v>
      </c>
      <c r="CR33" s="56" t="s">
        <v>137</v>
      </c>
      <c r="CS33" s="63" t="s">
        <v>116</v>
      </c>
      <c r="CT33" s="196" t="s">
        <v>158</v>
      </c>
    </row>
    <row r="34" spans="1:98" x14ac:dyDescent="0.2">
      <c r="A34">
        <v>12828130039</v>
      </c>
      <c r="B34">
        <v>406120268</v>
      </c>
      <c r="C34" s="1">
        <v>44396.519745370373</v>
      </c>
      <c r="D34" s="1">
        <v>44396.529166666667</v>
      </c>
      <c r="E34" t="s">
        <v>225</v>
      </c>
      <c r="F34" t="s">
        <v>377</v>
      </c>
      <c r="J34" t="s">
        <v>116</v>
      </c>
      <c r="K34" t="s">
        <v>117</v>
      </c>
      <c r="L34" t="s">
        <v>118</v>
      </c>
      <c r="M34" s="61" t="s">
        <v>119</v>
      </c>
      <c r="N34" s="61" t="s">
        <v>315</v>
      </c>
      <c r="O34" t="s">
        <v>121</v>
      </c>
      <c r="P34" t="s">
        <v>378</v>
      </c>
      <c r="Q34" t="s">
        <v>379</v>
      </c>
      <c r="R34" t="s">
        <v>230</v>
      </c>
      <c r="S34" t="s">
        <v>125</v>
      </c>
      <c r="T34" t="s">
        <v>116</v>
      </c>
      <c r="U34" t="s">
        <v>116</v>
      </c>
      <c r="V34" t="s">
        <v>116</v>
      </c>
      <c r="W34" t="s">
        <v>116</v>
      </c>
      <c r="X34" t="s">
        <v>116</v>
      </c>
      <c r="Y34" t="s">
        <v>116</v>
      </c>
      <c r="Z34" t="s">
        <v>116</v>
      </c>
      <c r="AA34" t="s">
        <v>116</v>
      </c>
      <c r="AB34" t="s">
        <v>116</v>
      </c>
      <c r="AC34" t="s">
        <v>116</v>
      </c>
      <c r="AD34" t="s">
        <v>116</v>
      </c>
      <c r="AE34" t="s">
        <v>116</v>
      </c>
      <c r="AF34" t="s">
        <v>116</v>
      </c>
      <c r="AG34" t="s">
        <v>116</v>
      </c>
      <c r="AH34" t="s">
        <v>116</v>
      </c>
      <c r="AI34" t="s">
        <v>116</v>
      </c>
      <c r="AJ34" t="s">
        <v>116</v>
      </c>
      <c r="AK34" t="s">
        <v>116</v>
      </c>
      <c r="AL34" t="s">
        <v>116</v>
      </c>
      <c r="AM34" t="s">
        <v>116</v>
      </c>
      <c r="AN34" t="s">
        <v>116</v>
      </c>
      <c r="AO34" t="s">
        <v>116</v>
      </c>
      <c r="AP34" t="s">
        <v>116</v>
      </c>
      <c r="AQ34">
        <v>8</v>
      </c>
      <c r="AR34">
        <v>8</v>
      </c>
      <c r="AS34" t="s">
        <v>380</v>
      </c>
      <c r="AT34" t="s">
        <v>381</v>
      </c>
      <c r="AU34" t="s">
        <v>381</v>
      </c>
      <c r="AV34" t="s">
        <v>132</v>
      </c>
      <c r="AW34" t="s">
        <v>130</v>
      </c>
      <c r="AX34" t="s">
        <v>130</v>
      </c>
      <c r="AY34" t="s">
        <v>130</v>
      </c>
      <c r="AZ34" t="s">
        <v>130</v>
      </c>
      <c r="BA34" t="s">
        <v>130</v>
      </c>
      <c r="BB34" t="s">
        <v>130</v>
      </c>
      <c r="BC34" t="s">
        <v>130</v>
      </c>
      <c r="BD34" t="s">
        <v>130</v>
      </c>
      <c r="BE34" t="s">
        <v>130</v>
      </c>
      <c r="BF34" t="s">
        <v>130</v>
      </c>
      <c r="BG34" t="s">
        <v>130</v>
      </c>
      <c r="BH34" t="s">
        <v>130</v>
      </c>
      <c r="BI34" t="s">
        <v>130</v>
      </c>
      <c r="BJ34" t="s">
        <v>130</v>
      </c>
      <c r="BK34" t="s">
        <v>130</v>
      </c>
      <c r="BL34" t="s">
        <v>130</v>
      </c>
      <c r="BM34" t="s">
        <v>130</v>
      </c>
      <c r="BN34" t="s">
        <v>132</v>
      </c>
      <c r="BO34" t="s">
        <v>130</v>
      </c>
      <c r="BP34" t="s">
        <v>132</v>
      </c>
      <c r="BQ34" t="s">
        <v>132</v>
      </c>
      <c r="BR34" t="s">
        <v>132</v>
      </c>
      <c r="BS34" t="s">
        <v>130</v>
      </c>
      <c r="BT34" t="s">
        <v>130</v>
      </c>
      <c r="BU34" t="s">
        <v>130</v>
      </c>
      <c r="BV34" t="s">
        <v>130</v>
      </c>
      <c r="BW34" t="s">
        <v>130</v>
      </c>
      <c r="BX34" t="s">
        <v>130</v>
      </c>
      <c r="BY34" t="s">
        <v>132</v>
      </c>
      <c r="BZ34" t="s">
        <v>130</v>
      </c>
      <c r="CA34" t="s">
        <v>130</v>
      </c>
      <c r="CB34" t="s">
        <v>130</v>
      </c>
      <c r="CC34" t="s">
        <v>130</v>
      </c>
      <c r="CD34" t="s">
        <v>130</v>
      </c>
      <c r="CE34" t="s">
        <v>130</v>
      </c>
      <c r="CF34" t="s">
        <v>132</v>
      </c>
      <c r="CG34" t="s">
        <v>132</v>
      </c>
      <c r="CH34" t="s">
        <v>132</v>
      </c>
      <c r="CI34" t="s">
        <v>132</v>
      </c>
      <c r="CJ34">
        <v>8</v>
      </c>
      <c r="CK34">
        <v>8</v>
      </c>
      <c r="CL34" t="s">
        <v>167</v>
      </c>
      <c r="CM34" t="s">
        <v>167</v>
      </c>
      <c r="CN34" t="s">
        <v>167</v>
      </c>
      <c r="CP34" s="56" t="s">
        <v>156</v>
      </c>
      <c r="CQ34" s="56" t="s">
        <v>157</v>
      </c>
      <c r="CR34" s="56" t="s">
        <v>137</v>
      </c>
      <c r="CS34" s="57" t="s">
        <v>126</v>
      </c>
      <c r="CT34" s="196" t="s">
        <v>158</v>
      </c>
    </row>
    <row r="35" spans="1:98" x14ac:dyDescent="0.2">
      <c r="A35">
        <v>12771519573</v>
      </c>
      <c r="B35">
        <v>406120268</v>
      </c>
      <c r="C35" s="1">
        <v>44372.466956018521</v>
      </c>
      <c r="D35" s="1">
        <v>44372.475787037038</v>
      </c>
      <c r="E35" t="s">
        <v>362</v>
      </c>
      <c r="F35" t="s">
        <v>382</v>
      </c>
      <c r="J35" t="s">
        <v>116</v>
      </c>
      <c r="K35" t="s">
        <v>117</v>
      </c>
      <c r="L35" t="s">
        <v>118</v>
      </c>
      <c r="M35" s="61" t="s">
        <v>152</v>
      </c>
      <c r="N35" s="61" t="s">
        <v>383</v>
      </c>
      <c r="O35" t="s">
        <v>121</v>
      </c>
      <c r="P35" t="s">
        <v>384</v>
      </c>
      <c r="Q35" t="s">
        <v>385</v>
      </c>
      <c r="R35" t="s">
        <v>230</v>
      </c>
      <c r="S35" t="s">
        <v>125</v>
      </c>
      <c r="T35" t="s">
        <v>116</v>
      </c>
      <c r="U35" t="s">
        <v>116</v>
      </c>
      <c r="V35" t="s">
        <v>116</v>
      </c>
      <c r="W35" t="s">
        <v>116</v>
      </c>
      <c r="X35" t="s">
        <v>116</v>
      </c>
      <c r="Y35" t="s">
        <v>116</v>
      </c>
      <c r="Z35" t="s">
        <v>116</v>
      </c>
      <c r="AA35" t="s">
        <v>116</v>
      </c>
      <c r="AB35" t="s">
        <v>116</v>
      </c>
      <c r="AC35" t="s">
        <v>116</v>
      </c>
      <c r="AD35" t="s">
        <v>116</v>
      </c>
      <c r="AE35" t="s">
        <v>116</v>
      </c>
      <c r="AF35" t="s">
        <v>116</v>
      </c>
      <c r="AG35" t="s">
        <v>116</v>
      </c>
      <c r="AH35" t="s">
        <v>116</v>
      </c>
      <c r="AI35" t="s">
        <v>116</v>
      </c>
      <c r="AJ35" t="s">
        <v>116</v>
      </c>
      <c r="AK35" t="s">
        <v>116</v>
      </c>
      <c r="AL35" t="s">
        <v>116</v>
      </c>
      <c r="AM35" t="s">
        <v>126</v>
      </c>
      <c r="AN35" t="s">
        <v>116</v>
      </c>
      <c r="AO35" t="s">
        <v>116</v>
      </c>
      <c r="AP35" t="s">
        <v>116</v>
      </c>
      <c r="AQ35">
        <v>8</v>
      </c>
      <c r="AR35">
        <v>8</v>
      </c>
      <c r="AS35" t="s">
        <v>386</v>
      </c>
      <c r="AT35" t="s">
        <v>387</v>
      </c>
      <c r="AU35" t="s">
        <v>388</v>
      </c>
      <c r="AV35" t="s">
        <v>132</v>
      </c>
      <c r="AW35" t="s">
        <v>130</v>
      </c>
      <c r="AX35" t="s">
        <v>130</v>
      </c>
      <c r="AY35" t="s">
        <v>130</v>
      </c>
      <c r="AZ35" t="s">
        <v>132</v>
      </c>
      <c r="BA35" t="s">
        <v>131</v>
      </c>
      <c r="BB35" t="s">
        <v>130</v>
      </c>
      <c r="BC35" t="s">
        <v>131</v>
      </c>
      <c r="BD35" t="s">
        <v>130</v>
      </c>
      <c r="BE35" t="s">
        <v>130</v>
      </c>
      <c r="BF35" t="s">
        <v>131</v>
      </c>
      <c r="BG35" t="s">
        <v>131</v>
      </c>
      <c r="BH35" t="s">
        <v>132</v>
      </c>
      <c r="BI35" t="s">
        <v>132</v>
      </c>
      <c r="BJ35" t="s">
        <v>132</v>
      </c>
      <c r="BK35" t="s">
        <v>132</v>
      </c>
      <c r="BL35" t="s">
        <v>132</v>
      </c>
      <c r="BM35" t="s">
        <v>132</v>
      </c>
      <c r="BN35" t="s">
        <v>130</v>
      </c>
      <c r="BO35" t="s">
        <v>131</v>
      </c>
      <c r="BP35" t="s">
        <v>130</v>
      </c>
      <c r="BQ35" t="s">
        <v>131</v>
      </c>
      <c r="BR35" t="s">
        <v>130</v>
      </c>
      <c r="BS35" t="s">
        <v>130</v>
      </c>
      <c r="BT35" t="s">
        <v>130</v>
      </c>
      <c r="BU35" t="s">
        <v>130</v>
      </c>
      <c r="BV35" t="s">
        <v>130</v>
      </c>
      <c r="BW35" t="s">
        <v>130</v>
      </c>
      <c r="BX35" t="s">
        <v>130</v>
      </c>
      <c r="BY35" t="s">
        <v>130</v>
      </c>
      <c r="BZ35" t="s">
        <v>132</v>
      </c>
      <c r="CA35" t="s">
        <v>130</v>
      </c>
      <c r="CB35" t="s">
        <v>130</v>
      </c>
      <c r="CC35" t="s">
        <v>132</v>
      </c>
      <c r="CD35" t="s">
        <v>132</v>
      </c>
      <c r="CE35" t="s">
        <v>132</v>
      </c>
      <c r="CF35" t="s">
        <v>132</v>
      </c>
      <c r="CG35" t="s">
        <v>130</v>
      </c>
      <c r="CH35" t="s">
        <v>130</v>
      </c>
      <c r="CI35" t="s">
        <v>130</v>
      </c>
      <c r="CJ35">
        <v>8</v>
      </c>
      <c r="CK35">
        <v>8</v>
      </c>
      <c r="CL35" t="s">
        <v>134</v>
      </c>
      <c r="CM35" t="s">
        <v>167</v>
      </c>
      <c r="CN35" t="s">
        <v>134</v>
      </c>
      <c r="CP35" s="56" t="s">
        <v>135</v>
      </c>
      <c r="CQ35" s="56" t="s">
        <v>157</v>
      </c>
      <c r="CR35" s="56" t="s">
        <v>137</v>
      </c>
      <c r="CS35" s="57" t="s">
        <v>126</v>
      </c>
      <c r="CT35" s="196" t="s">
        <v>158</v>
      </c>
    </row>
    <row r="36" spans="1:98" x14ac:dyDescent="0.2">
      <c r="A36">
        <v>12761557096</v>
      </c>
      <c r="B36">
        <v>406120268</v>
      </c>
      <c r="C36" s="1">
        <v>44369.396157407406</v>
      </c>
      <c r="D36" s="1">
        <v>44369.421469907407</v>
      </c>
      <c r="E36" t="s">
        <v>225</v>
      </c>
      <c r="F36" t="s">
        <v>389</v>
      </c>
      <c r="J36" t="s">
        <v>116</v>
      </c>
      <c r="K36" t="s">
        <v>141</v>
      </c>
      <c r="L36" s="64">
        <v>43553</v>
      </c>
      <c r="M36" s="65" t="s">
        <v>119</v>
      </c>
      <c r="N36" s="65" t="s">
        <v>227</v>
      </c>
      <c r="O36" t="s">
        <v>121</v>
      </c>
      <c r="P36" t="s">
        <v>390</v>
      </c>
      <c r="Q36" t="s">
        <v>391</v>
      </c>
      <c r="R36" t="s">
        <v>230</v>
      </c>
      <c r="S36" t="s">
        <v>125</v>
      </c>
      <c r="T36" t="s">
        <v>126</v>
      </c>
      <c r="U36" t="s">
        <v>116</v>
      </c>
      <c r="V36" t="s">
        <v>116</v>
      </c>
      <c r="W36" t="s">
        <v>116</v>
      </c>
      <c r="X36" t="s">
        <v>116</v>
      </c>
      <c r="Y36" t="s">
        <v>116</v>
      </c>
      <c r="Z36" t="s">
        <v>116</v>
      </c>
      <c r="AA36" t="s">
        <v>116</v>
      </c>
      <c r="AB36" t="s">
        <v>116</v>
      </c>
      <c r="AC36" t="s">
        <v>116</v>
      </c>
      <c r="AD36" t="s">
        <v>116</v>
      </c>
      <c r="AE36" t="s">
        <v>116</v>
      </c>
      <c r="AF36" t="s">
        <v>116</v>
      </c>
      <c r="AG36" t="s">
        <v>116</v>
      </c>
      <c r="AH36" t="s">
        <v>116</v>
      </c>
      <c r="AI36" t="s">
        <v>116</v>
      </c>
      <c r="AJ36" t="s">
        <v>126</v>
      </c>
      <c r="AK36" t="s">
        <v>126</v>
      </c>
      <c r="AL36" t="s">
        <v>126</v>
      </c>
      <c r="AM36" t="s">
        <v>126</v>
      </c>
      <c r="AN36" t="s">
        <v>116</v>
      </c>
      <c r="AO36" t="s">
        <v>116</v>
      </c>
      <c r="AP36" t="s">
        <v>126</v>
      </c>
      <c r="AQ36">
        <v>7</v>
      </c>
      <c r="AR36">
        <v>8</v>
      </c>
      <c r="AS36" t="s">
        <v>392</v>
      </c>
      <c r="AT36" t="s">
        <v>393</v>
      </c>
      <c r="AU36" t="s">
        <v>394</v>
      </c>
      <c r="AV36" t="s">
        <v>132</v>
      </c>
      <c r="AW36" t="s">
        <v>131</v>
      </c>
      <c r="AX36" t="s">
        <v>132</v>
      </c>
      <c r="AY36" t="s">
        <v>132</v>
      </c>
      <c r="AZ36" t="s">
        <v>132</v>
      </c>
      <c r="BA36" t="s">
        <v>149</v>
      </c>
      <c r="BB36" t="s">
        <v>149</v>
      </c>
      <c r="BC36" t="s">
        <v>149</v>
      </c>
      <c r="BD36" t="s">
        <v>149</v>
      </c>
      <c r="BE36" t="s">
        <v>149</v>
      </c>
      <c r="BF36" t="s">
        <v>149</v>
      </c>
      <c r="BG36" t="s">
        <v>149</v>
      </c>
      <c r="BH36" t="s">
        <v>149</v>
      </c>
      <c r="BI36" t="s">
        <v>149</v>
      </c>
      <c r="BJ36" t="s">
        <v>149</v>
      </c>
      <c r="BK36" t="s">
        <v>149</v>
      </c>
      <c r="BL36" t="s">
        <v>149</v>
      </c>
      <c r="BM36" t="s">
        <v>149</v>
      </c>
      <c r="BN36" t="s">
        <v>132</v>
      </c>
      <c r="BO36" t="s">
        <v>149</v>
      </c>
      <c r="BP36" t="s">
        <v>131</v>
      </c>
      <c r="BQ36" t="s">
        <v>149</v>
      </c>
      <c r="BR36" t="s">
        <v>132</v>
      </c>
      <c r="BS36" t="s">
        <v>130</v>
      </c>
      <c r="BT36" t="s">
        <v>130</v>
      </c>
      <c r="BU36" t="s">
        <v>131</v>
      </c>
      <c r="BV36" t="s">
        <v>130</v>
      </c>
      <c r="BW36" t="s">
        <v>149</v>
      </c>
      <c r="BX36" t="s">
        <v>132</v>
      </c>
      <c r="BY36" t="s">
        <v>132</v>
      </c>
      <c r="BZ36" t="s">
        <v>132</v>
      </c>
      <c r="CA36" t="s">
        <v>149</v>
      </c>
      <c r="CB36" t="s">
        <v>131</v>
      </c>
      <c r="CC36" t="s">
        <v>132</v>
      </c>
      <c r="CD36" t="s">
        <v>132</v>
      </c>
      <c r="CE36" t="s">
        <v>130</v>
      </c>
      <c r="CF36" t="s">
        <v>132</v>
      </c>
      <c r="CG36" t="s">
        <v>149</v>
      </c>
      <c r="CH36" t="s">
        <v>149</v>
      </c>
      <c r="CI36" t="s">
        <v>149</v>
      </c>
      <c r="CJ36">
        <v>8</v>
      </c>
      <c r="CK36">
        <v>8</v>
      </c>
      <c r="CL36" t="s">
        <v>167</v>
      </c>
      <c r="CM36" t="s">
        <v>167</v>
      </c>
      <c r="CN36" t="s">
        <v>167</v>
      </c>
      <c r="CO36" t="s">
        <v>395</v>
      </c>
      <c r="CP36" s="41" t="s">
        <v>135</v>
      </c>
      <c r="CQ36" s="41" t="s">
        <v>136</v>
      </c>
      <c r="CR36" s="56" t="s">
        <v>137</v>
      </c>
      <c r="CS36" s="57" t="s">
        <v>116</v>
      </c>
      <c r="CT36" s="196" t="s">
        <v>138</v>
      </c>
    </row>
    <row r="37" spans="1:98" x14ac:dyDescent="0.2">
      <c r="A37">
        <v>12759624589</v>
      </c>
      <c r="B37">
        <v>406120268</v>
      </c>
      <c r="C37" s="1">
        <v>44368.849456018521</v>
      </c>
      <c r="D37" s="1">
        <v>44368.860717592594</v>
      </c>
      <c r="E37" t="s">
        <v>396</v>
      </c>
      <c r="F37" t="s">
        <v>397</v>
      </c>
      <c r="J37" t="s">
        <v>116</v>
      </c>
      <c r="K37" t="s">
        <v>141</v>
      </c>
      <c r="L37" s="64">
        <v>43675</v>
      </c>
      <c r="M37" s="65" t="s">
        <v>142</v>
      </c>
      <c r="N37" s="65" t="s">
        <v>292</v>
      </c>
      <c r="O37" t="s">
        <v>121</v>
      </c>
      <c r="P37" t="s">
        <v>398</v>
      </c>
      <c r="Q37" t="s">
        <v>399</v>
      </c>
      <c r="R37" t="s">
        <v>230</v>
      </c>
      <c r="S37" t="s">
        <v>125</v>
      </c>
      <c r="T37" t="s">
        <v>116</v>
      </c>
      <c r="U37" t="s">
        <v>126</v>
      </c>
      <c r="V37" t="s">
        <v>126</v>
      </c>
      <c r="W37" t="s">
        <v>126</v>
      </c>
      <c r="X37" t="s">
        <v>126</v>
      </c>
      <c r="Y37" t="s">
        <v>116</v>
      </c>
      <c r="Z37" t="s">
        <v>116</v>
      </c>
      <c r="AA37" t="s">
        <v>116</v>
      </c>
      <c r="AB37" t="s">
        <v>116</v>
      </c>
      <c r="AC37" t="s">
        <v>126</v>
      </c>
      <c r="AD37" t="s">
        <v>116</v>
      </c>
      <c r="AE37" t="s">
        <v>116</v>
      </c>
      <c r="AF37" t="s">
        <v>126</v>
      </c>
      <c r="AG37" t="s">
        <v>126</v>
      </c>
      <c r="AH37" t="s">
        <v>126</v>
      </c>
      <c r="AI37" t="s">
        <v>116</v>
      </c>
      <c r="AJ37" t="s">
        <v>126</v>
      </c>
      <c r="AK37" t="s">
        <v>126</v>
      </c>
      <c r="AL37" t="s">
        <v>116</v>
      </c>
      <c r="AM37" t="s">
        <v>126</v>
      </c>
      <c r="AN37" t="s">
        <v>116</v>
      </c>
      <c r="AO37" t="s">
        <v>116</v>
      </c>
      <c r="AP37" t="s">
        <v>126</v>
      </c>
      <c r="AQ37">
        <v>7</v>
      </c>
      <c r="AR37">
        <v>7</v>
      </c>
      <c r="AS37" t="s">
        <v>400</v>
      </c>
      <c r="AT37" t="s">
        <v>401</v>
      </c>
      <c r="AU37" t="s">
        <v>402</v>
      </c>
      <c r="AV37" t="s">
        <v>131</v>
      </c>
      <c r="AW37" t="s">
        <v>131</v>
      </c>
      <c r="AX37" t="s">
        <v>149</v>
      </c>
      <c r="AY37" t="s">
        <v>130</v>
      </c>
      <c r="AZ37" t="s">
        <v>130</v>
      </c>
      <c r="BA37" t="s">
        <v>131</v>
      </c>
      <c r="BB37" t="s">
        <v>131</v>
      </c>
      <c r="BC37" t="s">
        <v>131</v>
      </c>
      <c r="BD37" t="s">
        <v>131</v>
      </c>
      <c r="BE37" t="s">
        <v>149</v>
      </c>
      <c r="BF37" t="s">
        <v>149</v>
      </c>
      <c r="BG37" t="s">
        <v>149</v>
      </c>
      <c r="BH37" t="s">
        <v>130</v>
      </c>
      <c r="BI37" t="s">
        <v>131</v>
      </c>
      <c r="BJ37" t="s">
        <v>130</v>
      </c>
      <c r="BK37" t="s">
        <v>131</v>
      </c>
      <c r="BL37" t="s">
        <v>131</v>
      </c>
      <c r="BM37" t="s">
        <v>131</v>
      </c>
      <c r="BN37" t="s">
        <v>131</v>
      </c>
      <c r="BO37" t="s">
        <v>149</v>
      </c>
      <c r="BP37" t="s">
        <v>149</v>
      </c>
      <c r="BQ37" t="s">
        <v>149</v>
      </c>
      <c r="BR37" t="s">
        <v>149</v>
      </c>
      <c r="BS37" t="s">
        <v>149</v>
      </c>
      <c r="BT37" t="s">
        <v>149</v>
      </c>
      <c r="BU37" t="s">
        <v>149</v>
      </c>
      <c r="BV37" t="s">
        <v>149</v>
      </c>
      <c r="BW37" t="s">
        <v>149</v>
      </c>
      <c r="BX37" t="s">
        <v>149</v>
      </c>
      <c r="BY37" t="s">
        <v>131</v>
      </c>
      <c r="BZ37" t="s">
        <v>131</v>
      </c>
      <c r="CA37" t="s">
        <v>131</v>
      </c>
      <c r="CB37" t="s">
        <v>131</v>
      </c>
      <c r="CC37" t="s">
        <v>131</v>
      </c>
      <c r="CD37" t="s">
        <v>131</v>
      </c>
      <c r="CE37" t="s">
        <v>131</v>
      </c>
      <c r="CF37" t="s">
        <v>130</v>
      </c>
      <c r="CG37" t="s">
        <v>131</v>
      </c>
      <c r="CH37" t="s">
        <v>131</v>
      </c>
      <c r="CI37" t="s">
        <v>131</v>
      </c>
      <c r="CJ37">
        <v>6</v>
      </c>
      <c r="CK37">
        <v>7</v>
      </c>
      <c r="CL37" t="s">
        <v>133</v>
      </c>
      <c r="CM37" t="s">
        <v>133</v>
      </c>
      <c r="CN37" t="s">
        <v>133</v>
      </c>
      <c r="CP37" s="41" t="s">
        <v>135</v>
      </c>
      <c r="CQ37" s="41" t="s">
        <v>136</v>
      </c>
      <c r="CR37" s="56" t="s">
        <v>137</v>
      </c>
      <c r="CS37" s="57" t="s">
        <v>116</v>
      </c>
      <c r="CT37" s="196" t="s">
        <v>158</v>
      </c>
    </row>
    <row r="38" spans="1:98" x14ac:dyDescent="0.2">
      <c r="A38">
        <v>12746481752</v>
      </c>
      <c r="B38">
        <v>406120268</v>
      </c>
      <c r="C38" s="1">
        <v>44363.396909722222</v>
      </c>
      <c r="D38" s="1">
        <v>44363.399687500001</v>
      </c>
      <c r="E38" t="s">
        <v>403</v>
      </c>
      <c r="F38" t="s">
        <v>404</v>
      </c>
      <c r="J38" t="s">
        <v>116</v>
      </c>
      <c r="K38" t="s">
        <v>117</v>
      </c>
      <c r="L38" t="s">
        <v>118</v>
      </c>
      <c r="M38" s="61" t="s">
        <v>142</v>
      </c>
      <c r="N38" s="61" t="s">
        <v>405</v>
      </c>
      <c r="O38" t="s">
        <v>121</v>
      </c>
      <c r="P38" t="s">
        <v>406</v>
      </c>
      <c r="Q38" t="s">
        <v>407</v>
      </c>
      <c r="R38" t="s">
        <v>230</v>
      </c>
      <c r="S38" t="s">
        <v>125</v>
      </c>
      <c r="T38" t="s">
        <v>116</v>
      </c>
      <c r="U38" t="s">
        <v>116</v>
      </c>
      <c r="V38" t="s">
        <v>116</v>
      </c>
      <c r="W38" t="s">
        <v>116</v>
      </c>
      <c r="X38" t="s">
        <v>116</v>
      </c>
      <c r="Y38" t="s">
        <v>116</v>
      </c>
      <c r="Z38" t="s">
        <v>116</v>
      </c>
      <c r="AA38" t="s">
        <v>116</v>
      </c>
      <c r="AB38" t="s">
        <v>116</v>
      </c>
      <c r="AC38" t="s">
        <v>116</v>
      </c>
      <c r="AD38" t="s">
        <v>116</v>
      </c>
      <c r="AE38" t="s">
        <v>116</v>
      </c>
      <c r="AF38" t="s">
        <v>116</v>
      </c>
      <c r="AG38" t="s">
        <v>116</v>
      </c>
      <c r="AH38" t="s">
        <v>116</v>
      </c>
      <c r="AI38" t="s">
        <v>116</v>
      </c>
      <c r="AJ38" t="s">
        <v>116</v>
      </c>
      <c r="AK38" t="s">
        <v>116</v>
      </c>
      <c r="AL38" t="s">
        <v>116</v>
      </c>
      <c r="AM38" t="s">
        <v>116</v>
      </c>
      <c r="AN38" t="s">
        <v>116</v>
      </c>
      <c r="AO38" t="s">
        <v>116</v>
      </c>
      <c r="AP38" t="s">
        <v>116</v>
      </c>
      <c r="CP38" s="56" t="s">
        <v>135</v>
      </c>
      <c r="CQ38" s="56" t="s">
        <v>136</v>
      </c>
      <c r="CR38" s="56" t="s">
        <v>137</v>
      </c>
      <c r="CS38" s="57" t="s">
        <v>126</v>
      </c>
      <c r="CT38" s="196" t="s">
        <v>138</v>
      </c>
    </row>
    <row r="39" spans="1:98" x14ac:dyDescent="0.2">
      <c r="A39">
        <v>12764945244</v>
      </c>
      <c r="B39">
        <v>406120268</v>
      </c>
      <c r="C39" s="1">
        <v>44370.488611111112</v>
      </c>
      <c r="D39" s="1">
        <v>44370.632465277777</v>
      </c>
      <c r="E39" t="s">
        <v>408</v>
      </c>
      <c r="F39" t="s">
        <v>409</v>
      </c>
      <c r="J39" t="s">
        <v>116</v>
      </c>
      <c r="K39" t="s">
        <v>141</v>
      </c>
      <c r="L39" s="64">
        <v>43922</v>
      </c>
      <c r="M39" s="65" t="s">
        <v>193</v>
      </c>
      <c r="N39" s="65" t="s">
        <v>410</v>
      </c>
      <c r="O39" t="s">
        <v>121</v>
      </c>
      <c r="P39" t="s">
        <v>411</v>
      </c>
      <c r="Q39" t="s">
        <v>412</v>
      </c>
      <c r="R39" t="s">
        <v>230</v>
      </c>
      <c r="S39" t="s">
        <v>125</v>
      </c>
      <c r="T39" t="s">
        <v>116</v>
      </c>
      <c r="U39" t="s">
        <v>116</v>
      </c>
      <c r="V39" t="s">
        <v>116</v>
      </c>
      <c r="W39" t="s">
        <v>126</v>
      </c>
      <c r="X39" t="s">
        <v>116</v>
      </c>
      <c r="Y39" t="s">
        <v>116</v>
      </c>
      <c r="Z39" t="s">
        <v>116</v>
      </c>
      <c r="AA39" t="s">
        <v>116</v>
      </c>
      <c r="AB39" t="s">
        <v>116</v>
      </c>
      <c r="AC39" t="s">
        <v>116</v>
      </c>
      <c r="AD39" t="s">
        <v>116</v>
      </c>
      <c r="AE39" t="s">
        <v>116</v>
      </c>
      <c r="AF39" t="s">
        <v>116</v>
      </c>
      <c r="AG39" t="s">
        <v>116</v>
      </c>
      <c r="AH39" t="s">
        <v>116</v>
      </c>
      <c r="AI39" t="s">
        <v>116</v>
      </c>
      <c r="AJ39" t="s">
        <v>116</v>
      </c>
      <c r="AK39" t="s">
        <v>116</v>
      </c>
      <c r="AL39" t="s">
        <v>116</v>
      </c>
      <c r="AM39" t="s">
        <v>116</v>
      </c>
      <c r="AN39" t="s">
        <v>126</v>
      </c>
      <c r="AO39" t="s">
        <v>116</v>
      </c>
      <c r="AP39" t="s">
        <v>126</v>
      </c>
      <c r="AQ39">
        <v>7</v>
      </c>
      <c r="AR39">
        <v>6</v>
      </c>
      <c r="AS39" t="s">
        <v>413</v>
      </c>
      <c r="AT39" t="s">
        <v>414</v>
      </c>
      <c r="AU39" t="s">
        <v>415</v>
      </c>
      <c r="AV39" t="s">
        <v>130</v>
      </c>
      <c r="AW39" t="s">
        <v>131</v>
      </c>
      <c r="AX39" t="s">
        <v>130</v>
      </c>
      <c r="AY39" t="s">
        <v>130</v>
      </c>
      <c r="AZ39" t="s">
        <v>132</v>
      </c>
      <c r="BA39" t="s">
        <v>130</v>
      </c>
      <c r="BB39" t="s">
        <v>130</v>
      </c>
      <c r="BC39" t="s">
        <v>131</v>
      </c>
      <c r="BD39" t="s">
        <v>131</v>
      </c>
      <c r="BE39" t="s">
        <v>131</v>
      </c>
      <c r="BF39" t="s">
        <v>131</v>
      </c>
      <c r="BG39" t="s">
        <v>131</v>
      </c>
      <c r="BH39" t="s">
        <v>130</v>
      </c>
      <c r="BI39" t="s">
        <v>130</v>
      </c>
      <c r="BJ39" t="s">
        <v>130</v>
      </c>
      <c r="BK39" t="s">
        <v>130</v>
      </c>
      <c r="BL39" t="s">
        <v>131</v>
      </c>
      <c r="BM39" t="s">
        <v>130</v>
      </c>
      <c r="BN39" t="s">
        <v>130</v>
      </c>
      <c r="BO39" t="s">
        <v>130</v>
      </c>
      <c r="BP39" t="s">
        <v>130</v>
      </c>
      <c r="BQ39" t="s">
        <v>130</v>
      </c>
      <c r="BR39" t="s">
        <v>130</v>
      </c>
      <c r="BS39" t="s">
        <v>131</v>
      </c>
      <c r="BT39" t="s">
        <v>131</v>
      </c>
      <c r="BU39" t="s">
        <v>131</v>
      </c>
      <c r="BV39" t="s">
        <v>130</v>
      </c>
      <c r="BW39" t="s">
        <v>131</v>
      </c>
      <c r="BX39" t="s">
        <v>130</v>
      </c>
      <c r="BY39" t="s">
        <v>130</v>
      </c>
      <c r="BZ39" t="s">
        <v>130</v>
      </c>
      <c r="CA39" t="s">
        <v>130</v>
      </c>
      <c r="CB39" t="s">
        <v>130</v>
      </c>
      <c r="CC39" t="s">
        <v>131</v>
      </c>
      <c r="CD39" t="s">
        <v>130</v>
      </c>
      <c r="CE39" t="s">
        <v>130</v>
      </c>
      <c r="CF39" t="s">
        <v>130</v>
      </c>
      <c r="CG39" t="s">
        <v>131</v>
      </c>
      <c r="CH39" t="s">
        <v>131</v>
      </c>
      <c r="CI39" t="s">
        <v>131</v>
      </c>
      <c r="CJ39">
        <v>7</v>
      </c>
      <c r="CK39">
        <v>7</v>
      </c>
      <c r="CL39" t="s">
        <v>134</v>
      </c>
      <c r="CM39" t="s">
        <v>134</v>
      </c>
      <c r="CN39" t="s">
        <v>134</v>
      </c>
      <c r="CP39" s="41" t="s">
        <v>135</v>
      </c>
      <c r="CQ39" s="41" t="s">
        <v>136</v>
      </c>
      <c r="CR39" s="56" t="s">
        <v>137</v>
      </c>
      <c r="CS39" s="57" t="s">
        <v>116</v>
      </c>
      <c r="CT39" s="196" t="s">
        <v>138</v>
      </c>
    </row>
    <row r="40" spans="1:98" s="41" customFormat="1" x14ac:dyDescent="0.2">
      <c r="A40" s="41">
        <v>12827731231</v>
      </c>
      <c r="B40" s="41">
        <v>406120268</v>
      </c>
      <c r="C40" s="202">
        <v>44396.31827546296</v>
      </c>
      <c r="D40" s="202">
        <v>44400.625625000001</v>
      </c>
      <c r="E40" s="41" t="s">
        <v>416</v>
      </c>
      <c r="F40" s="41" t="s">
        <v>417</v>
      </c>
      <c r="J40" s="41" t="s">
        <v>116</v>
      </c>
      <c r="K40" s="41" t="s">
        <v>141</v>
      </c>
      <c r="L40" s="203">
        <v>43787</v>
      </c>
      <c r="M40" s="66" t="s">
        <v>193</v>
      </c>
      <c r="N40" s="66" t="s">
        <v>410</v>
      </c>
      <c r="O40" s="41" t="s">
        <v>121</v>
      </c>
      <c r="P40" s="41" t="s">
        <v>418</v>
      </c>
      <c r="Q40" s="41" t="s">
        <v>419</v>
      </c>
      <c r="R40" s="41" t="s">
        <v>230</v>
      </c>
      <c r="S40" s="41" t="s">
        <v>125</v>
      </c>
      <c r="T40" s="41" t="s">
        <v>116</v>
      </c>
      <c r="U40" s="41" t="s">
        <v>116</v>
      </c>
      <c r="V40" s="41" t="s">
        <v>116</v>
      </c>
      <c r="W40" s="41" t="s">
        <v>116</v>
      </c>
      <c r="X40" s="41" t="s">
        <v>116</v>
      </c>
      <c r="Y40" s="41" t="s">
        <v>116</v>
      </c>
      <c r="Z40" s="41" t="s">
        <v>116</v>
      </c>
      <c r="AA40" s="41" t="s">
        <v>116</v>
      </c>
      <c r="AB40" s="41" t="s">
        <v>116</v>
      </c>
      <c r="AC40" s="41" t="s">
        <v>116</v>
      </c>
      <c r="AD40" s="41" t="s">
        <v>116</v>
      </c>
      <c r="AE40" s="41" t="s">
        <v>116</v>
      </c>
      <c r="AF40" s="41" t="s">
        <v>116</v>
      </c>
      <c r="AG40" s="41" t="s">
        <v>116</v>
      </c>
      <c r="AH40" s="41" t="s">
        <v>116</v>
      </c>
      <c r="AI40" s="41" t="s">
        <v>116</v>
      </c>
      <c r="AJ40" s="41" t="s">
        <v>116</v>
      </c>
      <c r="AK40" s="41" t="s">
        <v>116</v>
      </c>
      <c r="AL40" s="41" t="s">
        <v>116</v>
      </c>
      <c r="AM40" s="41" t="s">
        <v>116</v>
      </c>
      <c r="AN40" s="41" t="s">
        <v>116</v>
      </c>
      <c r="AO40" s="41" t="s">
        <v>116</v>
      </c>
      <c r="AP40" s="41" t="s">
        <v>116</v>
      </c>
      <c r="AQ40" s="41">
        <v>7</v>
      </c>
      <c r="AR40" s="41">
        <v>7</v>
      </c>
      <c r="AS40" s="41" t="s">
        <v>420</v>
      </c>
      <c r="AT40" s="41" t="s">
        <v>421</v>
      </c>
      <c r="AU40" s="41" t="s">
        <v>422</v>
      </c>
      <c r="AV40" s="41" t="s">
        <v>131</v>
      </c>
      <c r="AW40" s="41" t="s">
        <v>149</v>
      </c>
      <c r="AX40" s="41" t="s">
        <v>131</v>
      </c>
      <c r="AY40" s="41" t="s">
        <v>132</v>
      </c>
      <c r="AZ40" s="41" t="s">
        <v>130</v>
      </c>
      <c r="BA40" s="41" t="s">
        <v>149</v>
      </c>
      <c r="BB40" s="41" t="s">
        <v>149</v>
      </c>
      <c r="BC40" s="41" t="s">
        <v>149</v>
      </c>
      <c r="BD40" s="41" t="s">
        <v>149</v>
      </c>
      <c r="BE40" s="41" t="s">
        <v>149</v>
      </c>
      <c r="BF40" s="41" t="s">
        <v>149</v>
      </c>
      <c r="BG40" s="41" t="s">
        <v>149</v>
      </c>
      <c r="BH40" s="41" t="s">
        <v>149</v>
      </c>
      <c r="BI40" s="41" t="s">
        <v>149</v>
      </c>
      <c r="BJ40" s="41" t="s">
        <v>149</v>
      </c>
      <c r="BK40" s="41" t="s">
        <v>149</v>
      </c>
      <c r="BL40" s="41" t="s">
        <v>149</v>
      </c>
      <c r="BM40" s="41" t="s">
        <v>149</v>
      </c>
      <c r="BN40" s="41" t="s">
        <v>149</v>
      </c>
      <c r="BO40" s="41" t="s">
        <v>131</v>
      </c>
      <c r="BP40" s="41" t="s">
        <v>149</v>
      </c>
      <c r="BQ40" s="41" t="s">
        <v>149</v>
      </c>
      <c r="BR40" s="41" t="s">
        <v>132</v>
      </c>
      <c r="BS40" s="41" t="s">
        <v>130</v>
      </c>
      <c r="BT40" s="41" t="s">
        <v>130</v>
      </c>
      <c r="BU40" s="41" t="s">
        <v>131</v>
      </c>
      <c r="BV40" s="41" t="s">
        <v>130</v>
      </c>
      <c r="BW40" s="41" t="s">
        <v>131</v>
      </c>
      <c r="BX40" s="41" t="s">
        <v>132</v>
      </c>
      <c r="BY40" s="41" t="s">
        <v>132</v>
      </c>
      <c r="BZ40" s="41" t="s">
        <v>132</v>
      </c>
      <c r="CA40" s="41" t="s">
        <v>132</v>
      </c>
      <c r="CB40" s="41" t="s">
        <v>130</v>
      </c>
      <c r="CC40" s="41" t="s">
        <v>132</v>
      </c>
      <c r="CD40" s="41" t="s">
        <v>132</v>
      </c>
      <c r="CE40" s="41" t="s">
        <v>132</v>
      </c>
      <c r="CF40" s="41" t="s">
        <v>132</v>
      </c>
      <c r="CG40" s="41" t="s">
        <v>132</v>
      </c>
      <c r="CH40" s="41" t="s">
        <v>132</v>
      </c>
      <c r="CI40" s="41" t="s">
        <v>131</v>
      </c>
      <c r="CJ40" s="41">
        <v>7</v>
      </c>
      <c r="CK40" s="41">
        <v>9</v>
      </c>
      <c r="CL40" s="41" t="s">
        <v>134</v>
      </c>
      <c r="CM40" s="41" t="s">
        <v>134</v>
      </c>
      <c r="CN40" s="41" t="s">
        <v>134</v>
      </c>
      <c r="CP40" s="41" t="s">
        <v>135</v>
      </c>
      <c r="CQ40" s="41" t="s">
        <v>136</v>
      </c>
      <c r="CR40" s="56" t="s">
        <v>137</v>
      </c>
      <c r="CS40" s="57" t="s">
        <v>116</v>
      </c>
      <c r="CT40" s="41" t="s">
        <v>138</v>
      </c>
    </row>
    <row r="41" spans="1:98" x14ac:dyDescent="0.2">
      <c r="A41">
        <v>12764664961</v>
      </c>
      <c r="B41">
        <v>406120268</v>
      </c>
      <c r="C41" s="1">
        <v>44370.387083333335</v>
      </c>
      <c r="D41" s="1">
        <v>44370.68922453704</v>
      </c>
      <c r="E41" t="s">
        <v>362</v>
      </c>
      <c r="F41" t="s">
        <v>423</v>
      </c>
      <c r="J41" t="s">
        <v>116</v>
      </c>
      <c r="K41" t="s">
        <v>117</v>
      </c>
      <c r="L41" t="s">
        <v>118</v>
      </c>
      <c r="M41" s="61" t="s">
        <v>193</v>
      </c>
      <c r="N41" s="61" t="s">
        <v>424</v>
      </c>
      <c r="O41" t="s">
        <v>121</v>
      </c>
      <c r="P41" t="s">
        <v>425</v>
      </c>
      <c r="Q41" t="s">
        <v>426</v>
      </c>
      <c r="R41" t="s">
        <v>230</v>
      </c>
      <c r="S41" t="s">
        <v>125</v>
      </c>
      <c r="T41" t="s">
        <v>116</v>
      </c>
      <c r="U41" t="s">
        <v>116</v>
      </c>
      <c r="V41" t="s">
        <v>116</v>
      </c>
      <c r="W41" t="s">
        <v>126</v>
      </c>
      <c r="X41" t="s">
        <v>116</v>
      </c>
      <c r="Y41" t="s">
        <v>126</v>
      </c>
      <c r="Z41" t="s">
        <v>116</v>
      </c>
      <c r="AA41" t="s">
        <v>116</v>
      </c>
      <c r="AB41" t="s">
        <v>116</v>
      </c>
      <c r="AC41" t="s">
        <v>116</v>
      </c>
      <c r="AD41" t="s">
        <v>116</v>
      </c>
      <c r="AE41" t="s">
        <v>116</v>
      </c>
      <c r="AF41" t="s">
        <v>116</v>
      </c>
      <c r="AG41" t="s">
        <v>126</v>
      </c>
      <c r="AH41" t="s">
        <v>126</v>
      </c>
      <c r="AI41" t="s">
        <v>116</v>
      </c>
      <c r="AJ41" t="s">
        <v>126</v>
      </c>
      <c r="AK41" t="s">
        <v>116</v>
      </c>
      <c r="AL41" t="s">
        <v>126</v>
      </c>
      <c r="AM41" t="s">
        <v>126</v>
      </c>
      <c r="AN41" t="s">
        <v>116</v>
      </c>
      <c r="AO41" t="s">
        <v>126</v>
      </c>
      <c r="AP41" t="s">
        <v>126</v>
      </c>
      <c r="AQ41">
        <v>8</v>
      </c>
      <c r="AR41">
        <v>8</v>
      </c>
      <c r="AS41" t="s">
        <v>427</v>
      </c>
      <c r="AT41" t="s">
        <v>428</v>
      </c>
      <c r="AU41" t="s">
        <v>429</v>
      </c>
      <c r="AV41" t="s">
        <v>131</v>
      </c>
      <c r="AW41" t="s">
        <v>149</v>
      </c>
      <c r="AX41" t="s">
        <v>130</v>
      </c>
      <c r="AY41" t="s">
        <v>130</v>
      </c>
      <c r="AZ41" t="s">
        <v>132</v>
      </c>
      <c r="BA41" t="s">
        <v>131</v>
      </c>
      <c r="BB41" t="s">
        <v>130</v>
      </c>
      <c r="BC41" t="s">
        <v>131</v>
      </c>
      <c r="BD41" t="s">
        <v>131</v>
      </c>
      <c r="BE41" t="s">
        <v>149</v>
      </c>
      <c r="BF41" t="s">
        <v>149</v>
      </c>
      <c r="BG41" t="s">
        <v>149</v>
      </c>
      <c r="BH41" t="s">
        <v>149</v>
      </c>
      <c r="BI41" t="s">
        <v>149</v>
      </c>
      <c r="BJ41" t="s">
        <v>131</v>
      </c>
      <c r="BK41" t="s">
        <v>149</v>
      </c>
      <c r="BL41" t="s">
        <v>149</v>
      </c>
      <c r="BM41" t="s">
        <v>149</v>
      </c>
      <c r="BN41" t="s">
        <v>131</v>
      </c>
      <c r="BO41" t="s">
        <v>131</v>
      </c>
      <c r="BP41" t="s">
        <v>149</v>
      </c>
      <c r="BQ41" t="s">
        <v>149</v>
      </c>
      <c r="BR41" t="s">
        <v>130</v>
      </c>
      <c r="BS41" t="s">
        <v>130</v>
      </c>
      <c r="BT41" t="s">
        <v>130</v>
      </c>
      <c r="BU41" t="s">
        <v>130</v>
      </c>
      <c r="BV41" t="s">
        <v>149</v>
      </c>
      <c r="BW41" t="s">
        <v>149</v>
      </c>
      <c r="BX41" t="s">
        <v>131</v>
      </c>
      <c r="BY41" t="s">
        <v>149</v>
      </c>
      <c r="BZ41" t="s">
        <v>131</v>
      </c>
      <c r="CA41" t="s">
        <v>131</v>
      </c>
      <c r="CB41" t="s">
        <v>149</v>
      </c>
      <c r="CC41" t="s">
        <v>131</v>
      </c>
      <c r="CD41" t="s">
        <v>131</v>
      </c>
      <c r="CE41" t="s">
        <v>149</v>
      </c>
      <c r="CF41" t="s">
        <v>132</v>
      </c>
      <c r="CG41" t="s">
        <v>149</v>
      </c>
      <c r="CH41" t="s">
        <v>130</v>
      </c>
      <c r="CI41" t="s">
        <v>149</v>
      </c>
      <c r="CJ41" t="s">
        <v>430</v>
      </c>
      <c r="CK41">
        <v>4</v>
      </c>
      <c r="CL41" t="s">
        <v>134</v>
      </c>
      <c r="CM41" t="s">
        <v>167</v>
      </c>
      <c r="CN41" t="s">
        <v>134</v>
      </c>
      <c r="CP41" s="56" t="s">
        <v>156</v>
      </c>
      <c r="CQ41" s="56" t="s">
        <v>157</v>
      </c>
      <c r="CR41" s="56" t="s">
        <v>137</v>
      </c>
      <c r="CS41" s="57" t="s">
        <v>126</v>
      </c>
      <c r="CT41" s="196" t="s">
        <v>158</v>
      </c>
    </row>
    <row r="42" spans="1:98" x14ac:dyDescent="0.2">
      <c r="A42">
        <v>12776773926</v>
      </c>
      <c r="B42">
        <v>406120268</v>
      </c>
      <c r="C42" s="1">
        <v>44375.333773148152</v>
      </c>
      <c r="D42" s="1">
        <v>44375.358796296299</v>
      </c>
      <c r="E42" t="s">
        <v>431</v>
      </c>
      <c r="F42" t="s">
        <v>432</v>
      </c>
      <c r="J42" t="s">
        <v>116</v>
      </c>
      <c r="K42" t="s">
        <v>117</v>
      </c>
      <c r="L42" t="s">
        <v>118</v>
      </c>
      <c r="M42" s="61" t="s">
        <v>119</v>
      </c>
      <c r="N42" s="61" t="s">
        <v>433</v>
      </c>
      <c r="O42" t="s">
        <v>121</v>
      </c>
      <c r="P42" t="s">
        <v>434</v>
      </c>
      <c r="Q42" t="s">
        <v>433</v>
      </c>
      <c r="R42" t="s">
        <v>230</v>
      </c>
      <c r="S42" t="s">
        <v>125</v>
      </c>
      <c r="T42" t="s">
        <v>116</v>
      </c>
      <c r="U42" t="s">
        <v>116</v>
      </c>
      <c r="V42" t="s">
        <v>116</v>
      </c>
      <c r="W42" t="s">
        <v>116</v>
      </c>
      <c r="X42" t="s">
        <v>116</v>
      </c>
      <c r="Y42" t="s">
        <v>116</v>
      </c>
      <c r="Z42" t="s">
        <v>116</v>
      </c>
      <c r="AA42" t="s">
        <v>116</v>
      </c>
      <c r="AB42" t="s">
        <v>116</v>
      </c>
      <c r="AC42" t="s">
        <v>116</v>
      </c>
      <c r="AD42" t="s">
        <v>116</v>
      </c>
      <c r="AE42" t="s">
        <v>116</v>
      </c>
      <c r="AF42" t="s">
        <v>116</v>
      </c>
      <c r="AG42" t="s">
        <v>116</v>
      </c>
      <c r="AH42" t="s">
        <v>116</v>
      </c>
      <c r="AI42" t="s">
        <v>116</v>
      </c>
      <c r="AJ42" t="s">
        <v>116</v>
      </c>
      <c r="AK42" t="s">
        <v>116</v>
      </c>
      <c r="AL42" t="s">
        <v>126</v>
      </c>
      <c r="AM42" t="s">
        <v>116</v>
      </c>
      <c r="AN42" t="s">
        <v>116</v>
      </c>
      <c r="AO42" t="s">
        <v>116</v>
      </c>
      <c r="AP42" t="s">
        <v>126</v>
      </c>
      <c r="AQ42">
        <v>8</v>
      </c>
      <c r="AR42">
        <v>8</v>
      </c>
      <c r="AS42" t="s">
        <v>435</v>
      </c>
      <c r="AT42" t="s">
        <v>436</v>
      </c>
      <c r="AU42" t="s">
        <v>437</v>
      </c>
      <c r="CP42" s="56" t="s">
        <v>156</v>
      </c>
      <c r="CQ42" s="56" t="s">
        <v>157</v>
      </c>
      <c r="CR42" s="56" t="s">
        <v>137</v>
      </c>
      <c r="CS42" s="57" t="s">
        <v>126</v>
      </c>
      <c r="CT42" s="196" t="s">
        <v>158</v>
      </c>
    </row>
    <row r="43" spans="1:98" x14ac:dyDescent="0.2">
      <c r="A43">
        <v>12844063647</v>
      </c>
      <c r="B43">
        <v>406120268</v>
      </c>
      <c r="C43" s="1">
        <v>44403.544699074075</v>
      </c>
      <c r="D43" s="1">
        <v>44403.550474537034</v>
      </c>
      <c r="E43" t="s">
        <v>438</v>
      </c>
      <c r="F43" t="s">
        <v>439</v>
      </c>
      <c r="J43" t="s">
        <v>116</v>
      </c>
      <c r="K43" t="s">
        <v>117</v>
      </c>
      <c r="L43" t="s">
        <v>118</v>
      </c>
      <c r="M43" s="61" t="s">
        <v>142</v>
      </c>
      <c r="N43" s="61" t="s">
        <v>440</v>
      </c>
      <c r="O43" t="s">
        <v>121</v>
      </c>
      <c r="P43" t="s">
        <v>441</v>
      </c>
      <c r="Q43" t="s">
        <v>442</v>
      </c>
      <c r="R43" t="s">
        <v>230</v>
      </c>
      <c r="S43" t="s">
        <v>125</v>
      </c>
      <c r="T43" t="s">
        <v>116</v>
      </c>
      <c r="U43" t="s">
        <v>116</v>
      </c>
      <c r="V43" t="s">
        <v>116</v>
      </c>
      <c r="W43" t="s">
        <v>116</v>
      </c>
      <c r="X43" t="s">
        <v>116</v>
      </c>
      <c r="Y43" t="s">
        <v>116</v>
      </c>
      <c r="Z43" t="s">
        <v>116</v>
      </c>
      <c r="AA43" t="s">
        <v>116</v>
      </c>
      <c r="AB43" t="s">
        <v>116</v>
      </c>
      <c r="AC43" t="s">
        <v>116</v>
      </c>
      <c r="AD43" t="s">
        <v>116</v>
      </c>
      <c r="AE43" t="s">
        <v>116</v>
      </c>
      <c r="AF43" t="s">
        <v>116</v>
      </c>
      <c r="AG43" t="s">
        <v>116</v>
      </c>
      <c r="AH43" t="s">
        <v>116</v>
      </c>
      <c r="AI43" t="s">
        <v>116</v>
      </c>
      <c r="AJ43" t="s">
        <v>116</v>
      </c>
      <c r="AK43" t="s">
        <v>116</v>
      </c>
      <c r="AL43" t="s">
        <v>116</v>
      </c>
      <c r="AM43" t="s">
        <v>116</v>
      </c>
      <c r="AN43" t="s">
        <v>116</v>
      </c>
      <c r="AO43" t="s">
        <v>116</v>
      </c>
      <c r="AP43" t="s">
        <v>116</v>
      </c>
      <c r="AQ43">
        <v>7</v>
      </c>
      <c r="AR43">
        <v>8</v>
      </c>
      <c r="AS43" t="s">
        <v>443</v>
      </c>
      <c r="AT43" t="s">
        <v>444</v>
      </c>
      <c r="AU43" t="s">
        <v>445</v>
      </c>
      <c r="AV43" t="s">
        <v>130</v>
      </c>
      <c r="AW43" t="s">
        <v>132</v>
      </c>
      <c r="AX43" t="s">
        <v>131</v>
      </c>
      <c r="AY43" t="s">
        <v>132</v>
      </c>
      <c r="AZ43" t="s">
        <v>132</v>
      </c>
      <c r="BA43" t="s">
        <v>132</v>
      </c>
      <c r="BB43" t="s">
        <v>130</v>
      </c>
      <c r="BC43" t="s">
        <v>130</v>
      </c>
      <c r="BD43" t="s">
        <v>130</v>
      </c>
      <c r="BE43" t="s">
        <v>130</v>
      </c>
      <c r="BF43" t="s">
        <v>130</v>
      </c>
      <c r="BG43" t="s">
        <v>131</v>
      </c>
      <c r="BH43" t="s">
        <v>131</v>
      </c>
      <c r="BI43" t="s">
        <v>131</v>
      </c>
      <c r="BJ43" t="s">
        <v>130</v>
      </c>
      <c r="BK43" t="s">
        <v>130</v>
      </c>
      <c r="BL43" t="s">
        <v>130</v>
      </c>
      <c r="BM43" t="s">
        <v>130</v>
      </c>
      <c r="BN43" t="s">
        <v>132</v>
      </c>
      <c r="BO43" t="s">
        <v>132</v>
      </c>
      <c r="BP43" t="s">
        <v>130</v>
      </c>
      <c r="BQ43" t="s">
        <v>130</v>
      </c>
      <c r="BR43" t="s">
        <v>132</v>
      </c>
      <c r="BS43" t="s">
        <v>130</v>
      </c>
      <c r="BT43" t="s">
        <v>130</v>
      </c>
      <c r="BU43" t="s">
        <v>130</v>
      </c>
      <c r="BV43" t="s">
        <v>130</v>
      </c>
      <c r="BW43" t="s">
        <v>130</v>
      </c>
      <c r="BX43" t="s">
        <v>130</v>
      </c>
      <c r="BY43" t="s">
        <v>132</v>
      </c>
      <c r="BZ43" t="s">
        <v>132</v>
      </c>
      <c r="CA43" t="s">
        <v>130</v>
      </c>
      <c r="CB43" t="s">
        <v>132</v>
      </c>
      <c r="CC43" t="s">
        <v>132</v>
      </c>
      <c r="CD43" t="s">
        <v>132</v>
      </c>
      <c r="CE43" t="s">
        <v>132</v>
      </c>
      <c r="CF43" t="s">
        <v>132</v>
      </c>
      <c r="CG43" t="s">
        <v>130</v>
      </c>
      <c r="CH43" t="s">
        <v>130</v>
      </c>
      <c r="CI43" t="s">
        <v>130</v>
      </c>
      <c r="CJ43">
        <v>8</v>
      </c>
      <c r="CK43">
        <v>9</v>
      </c>
      <c r="CL43" t="s">
        <v>134</v>
      </c>
      <c r="CM43" t="s">
        <v>167</v>
      </c>
      <c r="CN43" t="s">
        <v>134</v>
      </c>
      <c r="CP43" s="56" t="s">
        <v>135</v>
      </c>
      <c r="CQ43" s="56" t="s">
        <v>136</v>
      </c>
      <c r="CR43" s="56" t="s">
        <v>137</v>
      </c>
      <c r="CS43" s="57" t="s">
        <v>126</v>
      </c>
      <c r="CT43" s="196" t="s">
        <v>158</v>
      </c>
    </row>
    <row r="44" spans="1:98" x14ac:dyDescent="0.2">
      <c r="A44">
        <v>12753226703</v>
      </c>
      <c r="B44">
        <v>406120268</v>
      </c>
      <c r="C44" s="1">
        <v>44365.490532407406</v>
      </c>
      <c r="D44" s="1">
        <v>44376.442152777781</v>
      </c>
      <c r="E44" t="s">
        <v>446</v>
      </c>
      <c r="F44" t="s">
        <v>447</v>
      </c>
      <c r="J44" t="s">
        <v>116</v>
      </c>
      <c r="K44" t="s">
        <v>117</v>
      </c>
      <c r="L44" t="s">
        <v>118</v>
      </c>
      <c r="M44" s="61" t="s">
        <v>152</v>
      </c>
      <c r="N44" s="61" t="s">
        <v>346</v>
      </c>
      <c r="O44" t="s">
        <v>121</v>
      </c>
      <c r="P44" t="s">
        <v>448</v>
      </c>
      <c r="Q44" t="s">
        <v>449</v>
      </c>
      <c r="R44" t="s">
        <v>124</v>
      </c>
      <c r="S44" t="s">
        <v>125</v>
      </c>
      <c r="T44" t="s">
        <v>126</v>
      </c>
      <c r="U44" t="s">
        <v>116</v>
      </c>
      <c r="V44" t="s">
        <v>116</v>
      </c>
      <c r="W44" t="s">
        <v>116</v>
      </c>
      <c r="X44" t="s">
        <v>126</v>
      </c>
      <c r="Y44" t="s">
        <v>116</v>
      </c>
      <c r="Z44" t="s">
        <v>116</v>
      </c>
      <c r="AA44" t="s">
        <v>116</v>
      </c>
      <c r="AB44" t="s">
        <v>116</v>
      </c>
      <c r="AC44" t="s">
        <v>116</v>
      </c>
      <c r="AD44" t="s">
        <v>116</v>
      </c>
      <c r="AE44" t="s">
        <v>116</v>
      </c>
      <c r="AF44" t="s">
        <v>116</v>
      </c>
      <c r="AG44" t="s">
        <v>116</v>
      </c>
      <c r="AH44" t="s">
        <v>126</v>
      </c>
      <c r="AI44" t="s">
        <v>116</v>
      </c>
      <c r="AJ44" t="s">
        <v>116</v>
      </c>
      <c r="AK44" t="s">
        <v>116</v>
      </c>
      <c r="AL44" t="s">
        <v>116</v>
      </c>
      <c r="AM44" t="s">
        <v>116</v>
      </c>
      <c r="AN44" t="s">
        <v>126</v>
      </c>
      <c r="AO44" t="s">
        <v>116</v>
      </c>
      <c r="AP44" t="s">
        <v>116</v>
      </c>
      <c r="CP44" s="56" t="s">
        <v>168</v>
      </c>
      <c r="CQ44" s="56" t="s">
        <v>157</v>
      </c>
      <c r="CR44" s="56" t="s">
        <v>137</v>
      </c>
      <c r="CS44" s="57" t="s">
        <v>126</v>
      </c>
      <c r="CT44" s="196" t="s">
        <v>158</v>
      </c>
    </row>
    <row r="45" spans="1:98" x14ac:dyDescent="0.2">
      <c r="A45">
        <v>12747101426</v>
      </c>
      <c r="B45">
        <v>406120268</v>
      </c>
      <c r="C45" s="1">
        <v>44363.677303240744</v>
      </c>
      <c r="D45" s="1">
        <v>44364.345578703702</v>
      </c>
      <c r="E45" t="s">
        <v>450</v>
      </c>
      <c r="F45" t="s">
        <v>451</v>
      </c>
      <c r="J45" t="s">
        <v>116</v>
      </c>
      <c r="K45" t="s">
        <v>141</v>
      </c>
      <c r="L45" s="64">
        <v>43579</v>
      </c>
      <c r="M45" s="65" t="s">
        <v>119</v>
      </c>
      <c r="N45" s="65" t="s">
        <v>452</v>
      </c>
      <c r="O45" t="s">
        <v>121</v>
      </c>
      <c r="P45" t="s">
        <v>453</v>
      </c>
      <c r="Q45" t="s">
        <v>454</v>
      </c>
      <c r="R45" t="s">
        <v>146</v>
      </c>
      <c r="S45" t="s">
        <v>147</v>
      </c>
      <c r="T45" t="s">
        <v>116</v>
      </c>
      <c r="U45" t="s">
        <v>116</v>
      </c>
      <c r="V45" t="s">
        <v>116</v>
      </c>
      <c r="W45" t="s">
        <v>116</v>
      </c>
      <c r="X45" t="s">
        <v>116</v>
      </c>
      <c r="Y45" t="s">
        <v>116</v>
      </c>
      <c r="Z45" t="s">
        <v>116</v>
      </c>
      <c r="AA45" t="s">
        <v>116</v>
      </c>
      <c r="AB45" t="s">
        <v>116</v>
      </c>
      <c r="AC45" t="s">
        <v>116</v>
      </c>
      <c r="AD45" t="s">
        <v>116</v>
      </c>
      <c r="AE45" t="s">
        <v>116</v>
      </c>
      <c r="AF45" t="s">
        <v>116</v>
      </c>
      <c r="AG45" t="s">
        <v>116</v>
      </c>
      <c r="AH45" t="s">
        <v>116</v>
      </c>
      <c r="AI45" t="s">
        <v>116</v>
      </c>
      <c r="AJ45" t="s">
        <v>116</v>
      </c>
      <c r="AK45" t="s">
        <v>116</v>
      </c>
      <c r="AL45" t="s">
        <v>126</v>
      </c>
      <c r="AM45" t="s">
        <v>126</v>
      </c>
      <c r="AN45" t="s">
        <v>116</v>
      </c>
      <c r="AO45" t="s">
        <v>116</v>
      </c>
      <c r="AP45" t="s">
        <v>126</v>
      </c>
      <c r="AQ45">
        <v>4</v>
      </c>
      <c r="AR45">
        <v>7</v>
      </c>
      <c r="AS45" t="s">
        <v>455</v>
      </c>
      <c r="AT45" t="s">
        <v>456</v>
      </c>
      <c r="AU45" t="s">
        <v>457</v>
      </c>
      <c r="AV45" t="s">
        <v>130</v>
      </c>
      <c r="AW45" t="s">
        <v>149</v>
      </c>
      <c r="AX45" t="s">
        <v>131</v>
      </c>
      <c r="AY45" t="s">
        <v>132</v>
      </c>
      <c r="AZ45" t="s">
        <v>132</v>
      </c>
      <c r="BA45" t="s">
        <v>131</v>
      </c>
      <c r="BB45" t="s">
        <v>131</v>
      </c>
      <c r="BC45" t="s">
        <v>131</v>
      </c>
      <c r="BD45" t="s">
        <v>130</v>
      </c>
      <c r="BE45" t="s">
        <v>131</v>
      </c>
      <c r="BF45" t="s">
        <v>132</v>
      </c>
      <c r="BG45" t="s">
        <v>149</v>
      </c>
      <c r="BH45" t="s">
        <v>149</v>
      </c>
      <c r="BI45" t="s">
        <v>131</v>
      </c>
      <c r="BJ45" t="s">
        <v>131</v>
      </c>
      <c r="BK45" t="s">
        <v>131</v>
      </c>
      <c r="BL45" t="s">
        <v>131</v>
      </c>
      <c r="BM45" t="s">
        <v>131</v>
      </c>
      <c r="BN45" t="s">
        <v>131</v>
      </c>
      <c r="BO45" t="s">
        <v>131</v>
      </c>
      <c r="BP45" t="s">
        <v>131</v>
      </c>
      <c r="BQ45" t="s">
        <v>131</v>
      </c>
      <c r="BR45" t="s">
        <v>131</v>
      </c>
      <c r="BS45" t="s">
        <v>130</v>
      </c>
      <c r="BT45" t="s">
        <v>131</v>
      </c>
      <c r="BU45" t="s">
        <v>130</v>
      </c>
      <c r="BV45" t="s">
        <v>130</v>
      </c>
      <c r="BW45" t="s">
        <v>149</v>
      </c>
      <c r="BX45" t="s">
        <v>132</v>
      </c>
      <c r="BY45" t="s">
        <v>149</v>
      </c>
      <c r="BZ45" t="s">
        <v>132</v>
      </c>
      <c r="CA45" t="s">
        <v>132</v>
      </c>
      <c r="CB45" t="s">
        <v>132</v>
      </c>
      <c r="CC45" t="s">
        <v>130</v>
      </c>
      <c r="CD45" t="s">
        <v>130</v>
      </c>
      <c r="CE45" t="s">
        <v>130</v>
      </c>
      <c r="CF45" t="s">
        <v>132</v>
      </c>
      <c r="CG45" t="s">
        <v>130</v>
      </c>
      <c r="CH45" t="s">
        <v>130</v>
      </c>
      <c r="CI45" t="s">
        <v>130</v>
      </c>
      <c r="CJ45">
        <v>5</v>
      </c>
      <c r="CK45">
        <v>9</v>
      </c>
      <c r="CL45" t="s">
        <v>133</v>
      </c>
      <c r="CM45" t="s">
        <v>134</v>
      </c>
      <c r="CN45" t="s">
        <v>133</v>
      </c>
      <c r="CP45" s="41" t="s">
        <v>135</v>
      </c>
      <c r="CQ45" s="41" t="s">
        <v>136</v>
      </c>
      <c r="CR45" s="56" t="s">
        <v>137</v>
      </c>
      <c r="CS45" s="57" t="s">
        <v>116</v>
      </c>
      <c r="CT45" s="196" t="s">
        <v>138</v>
      </c>
    </row>
    <row r="46" spans="1:98" x14ac:dyDescent="0.2">
      <c r="A46">
        <v>12779930403</v>
      </c>
      <c r="B46">
        <v>406120268</v>
      </c>
      <c r="C46" s="1">
        <v>44376.498912037037</v>
      </c>
      <c r="D46" s="1">
        <v>44376.533159722225</v>
      </c>
      <c r="E46" t="s">
        <v>458</v>
      </c>
      <c r="F46" t="s">
        <v>459</v>
      </c>
      <c r="J46" t="s">
        <v>116</v>
      </c>
      <c r="K46" t="s">
        <v>117</v>
      </c>
      <c r="L46" t="s">
        <v>118</v>
      </c>
      <c r="M46" s="61" t="s">
        <v>193</v>
      </c>
      <c r="N46" s="61" t="s">
        <v>219</v>
      </c>
      <c r="O46" t="s">
        <v>121</v>
      </c>
      <c r="P46" t="s">
        <v>460</v>
      </c>
      <c r="Q46" t="s">
        <v>461</v>
      </c>
      <c r="R46" t="s">
        <v>124</v>
      </c>
      <c r="S46" t="s">
        <v>147</v>
      </c>
      <c r="T46" t="s">
        <v>116</v>
      </c>
      <c r="U46" t="s">
        <v>116</v>
      </c>
      <c r="V46" t="s">
        <v>116</v>
      </c>
      <c r="W46" t="s">
        <v>116</v>
      </c>
      <c r="X46" t="s">
        <v>116</v>
      </c>
      <c r="Y46" t="s">
        <v>116</v>
      </c>
      <c r="Z46" t="s">
        <v>116</v>
      </c>
      <c r="AA46" t="s">
        <v>116</v>
      </c>
      <c r="AB46" t="s">
        <v>116</v>
      </c>
      <c r="AC46" t="s">
        <v>116</v>
      </c>
      <c r="AD46" t="s">
        <v>116</v>
      </c>
      <c r="AE46" t="s">
        <v>116</v>
      </c>
      <c r="AF46" t="s">
        <v>116</v>
      </c>
      <c r="AG46" t="s">
        <v>116</v>
      </c>
      <c r="AH46" t="s">
        <v>126</v>
      </c>
      <c r="AI46" t="s">
        <v>116</v>
      </c>
      <c r="AJ46" t="s">
        <v>116</v>
      </c>
      <c r="AK46" t="s">
        <v>116</v>
      </c>
      <c r="AL46" t="s">
        <v>126</v>
      </c>
      <c r="AM46" t="s">
        <v>126</v>
      </c>
      <c r="AN46" t="s">
        <v>116</v>
      </c>
      <c r="AO46" t="s">
        <v>116</v>
      </c>
      <c r="AP46" t="s">
        <v>116</v>
      </c>
      <c r="AQ46">
        <v>7</v>
      </c>
      <c r="AR46">
        <v>8</v>
      </c>
      <c r="AS46" t="s">
        <v>462</v>
      </c>
      <c r="AT46" t="s">
        <v>463</v>
      </c>
      <c r="AU46" t="s">
        <v>464</v>
      </c>
      <c r="AV46" t="s">
        <v>132</v>
      </c>
      <c r="AW46" t="s">
        <v>130</v>
      </c>
      <c r="AX46" t="s">
        <v>132</v>
      </c>
      <c r="AY46" t="s">
        <v>132</v>
      </c>
      <c r="AZ46" t="s">
        <v>132</v>
      </c>
      <c r="BA46" t="s">
        <v>132</v>
      </c>
      <c r="BB46" t="s">
        <v>130</v>
      </c>
      <c r="BC46" t="s">
        <v>130</v>
      </c>
      <c r="BD46" t="s">
        <v>132</v>
      </c>
      <c r="BE46" t="s">
        <v>130</v>
      </c>
      <c r="BF46" t="s">
        <v>130</v>
      </c>
      <c r="BG46" t="s">
        <v>149</v>
      </c>
      <c r="BH46" t="s">
        <v>132</v>
      </c>
      <c r="BI46" t="s">
        <v>130</v>
      </c>
      <c r="BJ46" t="s">
        <v>130</v>
      </c>
      <c r="BK46" t="s">
        <v>130</v>
      </c>
      <c r="BL46" t="s">
        <v>130</v>
      </c>
      <c r="BM46" t="s">
        <v>130</v>
      </c>
      <c r="BN46" t="s">
        <v>130</v>
      </c>
      <c r="BO46" t="s">
        <v>130</v>
      </c>
      <c r="BP46" t="s">
        <v>130</v>
      </c>
      <c r="BQ46" t="s">
        <v>130</v>
      </c>
      <c r="BR46" t="s">
        <v>132</v>
      </c>
      <c r="BS46" t="s">
        <v>130</v>
      </c>
      <c r="BT46" t="s">
        <v>130</v>
      </c>
      <c r="BU46" t="s">
        <v>130</v>
      </c>
      <c r="BV46" t="s">
        <v>130</v>
      </c>
      <c r="BW46" t="s">
        <v>131</v>
      </c>
      <c r="BX46" t="s">
        <v>130</v>
      </c>
      <c r="BY46" t="s">
        <v>132</v>
      </c>
      <c r="BZ46" t="s">
        <v>132</v>
      </c>
      <c r="CA46" t="s">
        <v>131</v>
      </c>
      <c r="CB46" t="s">
        <v>130</v>
      </c>
      <c r="CC46" t="s">
        <v>132</v>
      </c>
      <c r="CD46" t="s">
        <v>132</v>
      </c>
      <c r="CE46" t="s">
        <v>130</v>
      </c>
      <c r="CF46" t="s">
        <v>132</v>
      </c>
      <c r="CG46" t="s">
        <v>131</v>
      </c>
      <c r="CH46" t="s">
        <v>130</v>
      </c>
      <c r="CI46" t="s">
        <v>130</v>
      </c>
      <c r="CJ46">
        <v>7</v>
      </c>
      <c r="CK46">
        <v>8</v>
      </c>
      <c r="CL46" t="s">
        <v>134</v>
      </c>
      <c r="CM46" t="s">
        <v>134</v>
      </c>
      <c r="CN46" t="s">
        <v>133</v>
      </c>
      <c r="CO46" t="s">
        <v>465</v>
      </c>
      <c r="CP46" s="56" t="s">
        <v>156</v>
      </c>
      <c r="CQ46" s="56" t="s">
        <v>157</v>
      </c>
      <c r="CR46" s="56" t="s">
        <v>137</v>
      </c>
      <c r="CS46" s="57" t="s">
        <v>126</v>
      </c>
      <c r="CT46" s="196" t="s">
        <v>158</v>
      </c>
    </row>
    <row r="47" spans="1:98" x14ac:dyDescent="0.2">
      <c r="A47">
        <v>12817541162</v>
      </c>
      <c r="B47">
        <v>406120268</v>
      </c>
      <c r="C47" s="1">
        <v>44391.511597222219</v>
      </c>
      <c r="D47" s="1">
        <v>44391.529351851852</v>
      </c>
      <c r="E47" t="s">
        <v>466</v>
      </c>
      <c r="F47" t="s">
        <v>467</v>
      </c>
      <c r="J47" t="s">
        <v>116</v>
      </c>
      <c r="K47" s="65" t="s">
        <v>141</v>
      </c>
      <c r="L47" s="64">
        <v>43664</v>
      </c>
      <c r="M47" s="65" t="s">
        <v>193</v>
      </c>
      <c r="N47" s="65" t="s">
        <v>468</v>
      </c>
      <c r="O47" t="s">
        <v>121</v>
      </c>
      <c r="P47" t="s">
        <v>469</v>
      </c>
      <c r="Q47" t="s">
        <v>470</v>
      </c>
      <c r="R47" t="s">
        <v>124</v>
      </c>
      <c r="S47" t="s">
        <v>125</v>
      </c>
      <c r="T47" t="s">
        <v>126</v>
      </c>
      <c r="U47" t="s">
        <v>116</v>
      </c>
      <c r="V47" t="s">
        <v>116</v>
      </c>
      <c r="W47" t="s">
        <v>116</v>
      </c>
      <c r="X47" t="s">
        <v>116</v>
      </c>
      <c r="Y47" t="s">
        <v>116</v>
      </c>
      <c r="Z47" t="s">
        <v>116</v>
      </c>
      <c r="AA47" t="s">
        <v>116</v>
      </c>
      <c r="AB47" t="s">
        <v>116</v>
      </c>
      <c r="AC47" t="s">
        <v>116</v>
      </c>
      <c r="AD47" t="s">
        <v>116</v>
      </c>
      <c r="AE47" t="s">
        <v>116</v>
      </c>
      <c r="AF47" t="s">
        <v>116</v>
      </c>
      <c r="AG47" t="s">
        <v>116</v>
      </c>
      <c r="AH47" t="s">
        <v>116</v>
      </c>
      <c r="AI47" t="s">
        <v>116</v>
      </c>
      <c r="AJ47" t="s">
        <v>116</v>
      </c>
      <c r="AK47" t="s">
        <v>126</v>
      </c>
      <c r="AL47" t="s">
        <v>126</v>
      </c>
      <c r="AM47" t="s">
        <v>126</v>
      </c>
      <c r="AN47" t="s">
        <v>116</v>
      </c>
      <c r="AO47" t="s">
        <v>116</v>
      </c>
      <c r="AP47" t="s">
        <v>126</v>
      </c>
      <c r="AQ47">
        <v>8</v>
      </c>
      <c r="AR47">
        <v>8</v>
      </c>
      <c r="AS47" t="s">
        <v>471</v>
      </c>
      <c r="AT47" t="s">
        <v>472</v>
      </c>
      <c r="AU47" t="s">
        <v>473</v>
      </c>
      <c r="AV47" t="s">
        <v>132</v>
      </c>
      <c r="AW47" t="s">
        <v>149</v>
      </c>
      <c r="AX47" t="s">
        <v>131</v>
      </c>
      <c r="AY47" t="s">
        <v>130</v>
      </c>
      <c r="AZ47" t="s">
        <v>132</v>
      </c>
      <c r="BA47" t="s">
        <v>131</v>
      </c>
      <c r="BB47" t="s">
        <v>130</v>
      </c>
      <c r="BC47" t="s">
        <v>130</v>
      </c>
      <c r="BD47" t="s">
        <v>149</v>
      </c>
      <c r="BE47" t="s">
        <v>132</v>
      </c>
      <c r="BF47" t="s">
        <v>132</v>
      </c>
      <c r="BG47" t="s">
        <v>130</v>
      </c>
      <c r="BH47" t="s">
        <v>130</v>
      </c>
      <c r="BI47" t="s">
        <v>130</v>
      </c>
      <c r="BJ47" t="s">
        <v>131</v>
      </c>
      <c r="BK47" t="s">
        <v>131</v>
      </c>
      <c r="BL47" t="s">
        <v>131</v>
      </c>
      <c r="BM47" t="s">
        <v>130</v>
      </c>
      <c r="BN47" t="s">
        <v>131</v>
      </c>
      <c r="BO47" t="s">
        <v>131</v>
      </c>
      <c r="BP47" t="s">
        <v>130</v>
      </c>
      <c r="BQ47" t="s">
        <v>131</v>
      </c>
      <c r="BR47" t="s">
        <v>131</v>
      </c>
      <c r="BS47" t="s">
        <v>130</v>
      </c>
      <c r="BT47" t="s">
        <v>131</v>
      </c>
      <c r="BU47" t="s">
        <v>130</v>
      </c>
      <c r="BV47" t="s">
        <v>130</v>
      </c>
      <c r="BW47" t="s">
        <v>130</v>
      </c>
      <c r="BX47" t="s">
        <v>130</v>
      </c>
      <c r="BY47" t="s">
        <v>130</v>
      </c>
      <c r="BZ47" t="s">
        <v>130</v>
      </c>
      <c r="CA47" t="s">
        <v>149</v>
      </c>
      <c r="CB47" t="s">
        <v>131</v>
      </c>
      <c r="CC47" t="s">
        <v>130</v>
      </c>
      <c r="CD47" t="s">
        <v>132</v>
      </c>
      <c r="CE47" t="s">
        <v>149</v>
      </c>
      <c r="CF47" t="s">
        <v>132</v>
      </c>
      <c r="CG47" t="s">
        <v>132</v>
      </c>
      <c r="CH47" t="s">
        <v>130</v>
      </c>
      <c r="CI47" t="s">
        <v>131</v>
      </c>
      <c r="CJ47">
        <v>8</v>
      </c>
      <c r="CK47">
        <v>8</v>
      </c>
      <c r="CL47" t="s">
        <v>134</v>
      </c>
      <c r="CM47" t="s">
        <v>134</v>
      </c>
      <c r="CN47" t="s">
        <v>134</v>
      </c>
      <c r="CP47" s="66" t="s">
        <v>135</v>
      </c>
      <c r="CQ47" s="66" t="s">
        <v>136</v>
      </c>
      <c r="CR47" s="56" t="s">
        <v>137</v>
      </c>
      <c r="CS47" s="57" t="s">
        <v>116</v>
      </c>
      <c r="CT47" s="196" t="s">
        <v>474</v>
      </c>
    </row>
    <row r="51" spans="8:8" x14ac:dyDescent="0.2">
      <c r="H51" t="s">
        <v>475</v>
      </c>
    </row>
  </sheetData>
  <sortState xmlns:xlrd2="http://schemas.microsoft.com/office/spreadsheetml/2017/richdata2" ref="A3:CT47">
    <sortCondition ref="P3:P47"/>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T95"/>
  <sheetViews>
    <sheetView zoomScaleNormal="100" workbookViewId="0">
      <selection activeCell="P14" sqref="P14"/>
    </sheetView>
  </sheetViews>
  <sheetFormatPr baseColWidth="10" defaultColWidth="8.83203125" defaultRowHeight="15" x14ac:dyDescent="0.2"/>
  <cols>
    <col min="1" max="1" width="37.83203125" customWidth="1"/>
    <col min="4" max="4" width="9.1640625" customWidth="1"/>
  </cols>
  <sheetData>
    <row r="1" spans="1:46" x14ac:dyDescent="0.2">
      <c r="A1" s="14" t="s">
        <v>556</v>
      </c>
      <c r="B1" t="s">
        <v>122</v>
      </c>
      <c r="C1" t="s">
        <v>144</v>
      </c>
      <c r="D1" t="s">
        <v>154</v>
      </c>
      <c r="E1" t="s">
        <v>162</v>
      </c>
      <c r="F1" t="s">
        <v>172</v>
      </c>
      <c r="G1" t="s">
        <v>181</v>
      </c>
      <c r="H1" t="s">
        <v>189</v>
      </c>
      <c r="I1" t="s">
        <v>195</v>
      </c>
      <c r="J1" t="s">
        <v>203</v>
      </c>
      <c r="K1" t="s">
        <v>211</v>
      </c>
      <c r="L1" t="s">
        <v>220</v>
      </c>
      <c r="M1" t="s">
        <v>228</v>
      </c>
      <c r="N1" t="s">
        <v>233</v>
      </c>
      <c r="O1" t="s">
        <v>242</v>
      </c>
      <c r="P1" t="s">
        <v>250</v>
      </c>
      <c r="Q1" t="s">
        <v>260</v>
      </c>
      <c r="R1" t="s">
        <v>268</v>
      </c>
      <c r="S1" t="s">
        <v>271</v>
      </c>
      <c r="T1" t="s">
        <v>280</v>
      </c>
      <c r="U1" t="s">
        <v>285</v>
      </c>
      <c r="V1" t="s">
        <v>293</v>
      </c>
      <c r="W1" t="s">
        <v>302</v>
      </c>
      <c r="X1" t="s">
        <v>309</v>
      </c>
      <c r="Y1" t="s">
        <v>316</v>
      </c>
      <c r="Z1" t="s">
        <v>324</v>
      </c>
      <c r="AA1" t="s">
        <v>330</v>
      </c>
      <c r="AB1" t="s">
        <v>338</v>
      </c>
      <c r="AC1" t="s">
        <v>347</v>
      </c>
      <c r="AD1" t="s">
        <v>356</v>
      </c>
      <c r="AE1" t="s">
        <v>364</v>
      </c>
      <c r="AF1" t="s">
        <v>372</v>
      </c>
      <c r="AG1" t="s">
        <v>378</v>
      </c>
      <c r="AH1" t="s">
        <v>384</v>
      </c>
      <c r="AI1" t="s">
        <v>390</v>
      </c>
      <c r="AJ1" t="s">
        <v>398</v>
      </c>
      <c r="AK1" t="s">
        <v>406</v>
      </c>
      <c r="AL1" t="s">
        <v>411</v>
      </c>
      <c r="AM1" t="s">
        <v>418</v>
      </c>
      <c r="AN1" t="s">
        <v>425</v>
      </c>
      <c r="AO1" t="s">
        <v>434</v>
      </c>
      <c r="AP1" t="s">
        <v>441</v>
      </c>
      <c r="AQ1" t="s">
        <v>448</v>
      </c>
      <c r="AR1" t="s">
        <v>453</v>
      </c>
      <c r="AS1" t="s">
        <v>460</v>
      </c>
      <c r="AT1" t="s">
        <v>469</v>
      </c>
    </row>
    <row r="2" spans="1:46" x14ac:dyDescent="0.2">
      <c r="A2" s="14" t="s">
        <v>984</v>
      </c>
      <c r="B2" s="2">
        <v>13</v>
      </c>
      <c r="C2" s="2">
        <v>16</v>
      </c>
      <c r="D2" s="2">
        <v>19</v>
      </c>
      <c r="E2" s="2">
        <v>20</v>
      </c>
      <c r="F2" s="2">
        <v>19</v>
      </c>
      <c r="G2" s="2">
        <v>21</v>
      </c>
      <c r="H2" s="2">
        <v>17</v>
      </c>
      <c r="I2" s="2">
        <v>18</v>
      </c>
      <c r="J2" s="2">
        <v>13</v>
      </c>
      <c r="K2" s="2">
        <v>18</v>
      </c>
      <c r="L2" s="2">
        <v>16</v>
      </c>
      <c r="M2" s="2">
        <v>23</v>
      </c>
      <c r="N2" s="2">
        <v>15</v>
      </c>
      <c r="O2" s="2">
        <v>23</v>
      </c>
      <c r="P2" s="2">
        <v>19</v>
      </c>
      <c r="Q2" s="2">
        <v>17</v>
      </c>
      <c r="R2" s="2">
        <v>17</v>
      </c>
      <c r="S2" s="2">
        <v>14</v>
      </c>
      <c r="T2" s="2">
        <v>23</v>
      </c>
      <c r="U2" s="2">
        <v>15</v>
      </c>
      <c r="V2" s="2">
        <v>22</v>
      </c>
      <c r="W2" s="2">
        <v>19</v>
      </c>
      <c r="X2" s="2">
        <v>12</v>
      </c>
      <c r="Y2" s="2">
        <v>21</v>
      </c>
      <c r="Z2" s="2">
        <v>21</v>
      </c>
      <c r="AA2" s="2">
        <v>23</v>
      </c>
      <c r="AB2" s="2">
        <v>14</v>
      </c>
      <c r="AC2" s="2">
        <v>17</v>
      </c>
      <c r="AD2" s="2">
        <v>19</v>
      </c>
      <c r="AE2" s="2">
        <v>18</v>
      </c>
      <c r="AF2" s="2">
        <v>16</v>
      </c>
      <c r="AG2" s="2">
        <v>23</v>
      </c>
      <c r="AH2" s="2">
        <v>22</v>
      </c>
      <c r="AI2" s="2">
        <v>17</v>
      </c>
      <c r="AJ2" s="2">
        <v>11</v>
      </c>
      <c r="AK2" s="2">
        <v>23</v>
      </c>
      <c r="AL2" s="2">
        <v>20</v>
      </c>
      <c r="AM2" s="2">
        <v>23</v>
      </c>
      <c r="AN2" s="2">
        <v>14</v>
      </c>
      <c r="AO2" s="2">
        <v>21</v>
      </c>
      <c r="AP2" s="2">
        <v>23</v>
      </c>
      <c r="AQ2" s="2">
        <v>19</v>
      </c>
      <c r="AR2" s="2">
        <v>20</v>
      </c>
      <c r="AS2" s="2">
        <v>20</v>
      </c>
      <c r="AT2" s="2">
        <v>18</v>
      </c>
    </row>
    <row r="3" spans="1:46" x14ac:dyDescent="0.2">
      <c r="A3" s="14" t="s">
        <v>985</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row>
    <row r="4" spans="1:46" x14ac:dyDescent="0.2">
      <c r="A4" s="14" t="s">
        <v>986</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row>
    <row r="5" spans="1:46" x14ac:dyDescent="0.2">
      <c r="A5" s="14" t="s">
        <v>556</v>
      </c>
      <c r="B5" t="s">
        <v>122</v>
      </c>
      <c r="C5" t="s">
        <v>144</v>
      </c>
      <c r="D5" t="s">
        <v>154</v>
      </c>
      <c r="E5" t="s">
        <v>162</v>
      </c>
      <c r="F5" t="s">
        <v>172</v>
      </c>
      <c r="G5" t="s">
        <v>181</v>
      </c>
      <c r="H5" t="s">
        <v>189</v>
      </c>
      <c r="I5" t="s">
        <v>195</v>
      </c>
      <c r="J5" t="s">
        <v>203</v>
      </c>
      <c r="K5" t="s">
        <v>211</v>
      </c>
      <c r="L5" t="s">
        <v>220</v>
      </c>
      <c r="M5" t="s">
        <v>228</v>
      </c>
      <c r="N5" t="s">
        <v>233</v>
      </c>
      <c r="O5" t="s">
        <v>242</v>
      </c>
      <c r="P5" t="s">
        <v>250</v>
      </c>
      <c r="Q5" t="s">
        <v>260</v>
      </c>
      <c r="R5" t="s">
        <v>268</v>
      </c>
      <c r="S5" t="s">
        <v>271</v>
      </c>
      <c r="T5" t="s">
        <v>280</v>
      </c>
      <c r="U5" t="s">
        <v>285</v>
      </c>
      <c r="V5" t="s">
        <v>293</v>
      </c>
      <c r="W5" t="s">
        <v>302</v>
      </c>
      <c r="X5" t="s">
        <v>309</v>
      </c>
      <c r="Y5" t="s">
        <v>316</v>
      </c>
      <c r="Z5" t="s">
        <v>324</v>
      </c>
      <c r="AA5" t="s">
        <v>330</v>
      </c>
      <c r="AB5" t="s">
        <v>338</v>
      </c>
      <c r="AC5" t="s">
        <v>347</v>
      </c>
      <c r="AD5" t="s">
        <v>356</v>
      </c>
      <c r="AE5" t="s">
        <v>364</v>
      </c>
      <c r="AF5" t="s">
        <v>372</v>
      </c>
      <c r="AG5" t="s">
        <v>378</v>
      </c>
      <c r="AH5" t="s">
        <v>384</v>
      </c>
      <c r="AI5" t="s">
        <v>390</v>
      </c>
      <c r="AJ5" t="s">
        <v>398</v>
      </c>
      <c r="AK5" t="s">
        <v>406</v>
      </c>
      <c r="AL5" t="s">
        <v>411</v>
      </c>
      <c r="AM5" t="s">
        <v>418</v>
      </c>
      <c r="AN5" t="s">
        <v>425</v>
      </c>
      <c r="AO5" t="s">
        <v>434</v>
      </c>
      <c r="AP5" t="s">
        <v>441</v>
      </c>
      <c r="AQ5" t="s">
        <v>448</v>
      </c>
      <c r="AR5" t="s">
        <v>453</v>
      </c>
      <c r="AS5" t="s">
        <v>460</v>
      </c>
      <c r="AT5" t="s">
        <v>469</v>
      </c>
    </row>
    <row r="6" spans="1:46" x14ac:dyDescent="0.2">
      <c r="A6" s="14" t="s">
        <v>984</v>
      </c>
      <c r="B6" s="2">
        <v>13</v>
      </c>
      <c r="C6" s="2">
        <v>16</v>
      </c>
      <c r="D6" s="2">
        <v>19</v>
      </c>
      <c r="E6" s="2">
        <v>20</v>
      </c>
      <c r="F6" s="2">
        <v>19</v>
      </c>
      <c r="G6" s="2">
        <v>21</v>
      </c>
      <c r="H6" s="2">
        <v>17</v>
      </c>
      <c r="I6" s="2">
        <v>18</v>
      </c>
      <c r="J6" s="2">
        <v>13</v>
      </c>
      <c r="K6" s="2">
        <v>18</v>
      </c>
      <c r="L6" s="2">
        <v>16</v>
      </c>
      <c r="M6" s="2">
        <v>23</v>
      </c>
      <c r="N6" s="2">
        <v>15</v>
      </c>
      <c r="O6" s="2">
        <v>23</v>
      </c>
      <c r="P6" s="2">
        <v>19</v>
      </c>
      <c r="Q6" s="2">
        <v>17</v>
      </c>
      <c r="R6" s="2">
        <v>17</v>
      </c>
      <c r="S6" s="2">
        <v>14</v>
      </c>
      <c r="T6" s="2">
        <v>23</v>
      </c>
      <c r="U6" s="2">
        <v>15</v>
      </c>
      <c r="V6" s="2">
        <v>22</v>
      </c>
      <c r="W6" s="2">
        <v>19</v>
      </c>
      <c r="X6" s="2">
        <v>12</v>
      </c>
      <c r="Y6" s="2">
        <v>21</v>
      </c>
      <c r="Z6" s="2">
        <v>21</v>
      </c>
      <c r="AA6" s="2">
        <v>23</v>
      </c>
      <c r="AB6" s="2">
        <v>14</v>
      </c>
      <c r="AC6" s="2">
        <v>17</v>
      </c>
      <c r="AD6" s="2">
        <v>19</v>
      </c>
      <c r="AE6" s="2">
        <v>18</v>
      </c>
      <c r="AF6" s="2">
        <v>16</v>
      </c>
      <c r="AG6" s="2">
        <v>23</v>
      </c>
      <c r="AH6" s="2">
        <v>22</v>
      </c>
      <c r="AI6" s="2">
        <v>17</v>
      </c>
      <c r="AJ6" s="2">
        <v>11</v>
      </c>
      <c r="AK6" s="2">
        <v>23</v>
      </c>
      <c r="AL6" s="2">
        <v>20</v>
      </c>
      <c r="AM6" s="2">
        <v>23</v>
      </c>
      <c r="AN6" s="2">
        <v>14</v>
      </c>
      <c r="AO6" s="2">
        <v>21</v>
      </c>
      <c r="AP6" s="2">
        <v>23</v>
      </c>
      <c r="AQ6" s="2">
        <v>19</v>
      </c>
      <c r="AR6" s="2">
        <v>20</v>
      </c>
      <c r="AS6" s="2">
        <v>20</v>
      </c>
      <c r="AT6" s="2">
        <v>18</v>
      </c>
    </row>
    <row r="7" spans="1:46" x14ac:dyDescent="0.2">
      <c r="A7" s="14" t="s">
        <v>557</v>
      </c>
      <c r="B7" t="s">
        <v>124</v>
      </c>
      <c r="C7" t="s">
        <v>146</v>
      </c>
      <c r="D7" t="s">
        <v>124</v>
      </c>
      <c r="E7" t="s">
        <v>124</v>
      </c>
      <c r="F7" t="s">
        <v>146</v>
      </c>
      <c r="G7" t="s">
        <v>124</v>
      </c>
      <c r="H7" t="s">
        <v>146</v>
      </c>
      <c r="I7" t="s">
        <v>124</v>
      </c>
      <c r="J7" t="s">
        <v>124</v>
      </c>
      <c r="K7" t="s">
        <v>124</v>
      </c>
      <c r="L7" t="s">
        <v>124</v>
      </c>
      <c r="M7" t="s">
        <v>230</v>
      </c>
      <c r="N7" t="s">
        <v>124</v>
      </c>
      <c r="O7" t="s">
        <v>124</v>
      </c>
      <c r="P7" t="s">
        <v>124</v>
      </c>
      <c r="Q7" t="s">
        <v>124</v>
      </c>
      <c r="R7" t="s">
        <v>124</v>
      </c>
      <c r="S7" t="s">
        <v>124</v>
      </c>
      <c r="T7" t="s">
        <v>146</v>
      </c>
      <c r="U7" t="s">
        <v>124</v>
      </c>
      <c r="V7" t="s">
        <v>124</v>
      </c>
      <c r="W7" t="s">
        <v>230</v>
      </c>
      <c r="X7" t="s">
        <v>124</v>
      </c>
      <c r="Y7" t="s">
        <v>124</v>
      </c>
      <c r="Z7" t="s">
        <v>124</v>
      </c>
      <c r="AA7" t="s">
        <v>230</v>
      </c>
      <c r="AB7" t="s">
        <v>124</v>
      </c>
      <c r="AC7" t="s">
        <v>124</v>
      </c>
      <c r="AD7" t="s">
        <v>124</v>
      </c>
      <c r="AE7" t="s">
        <v>230</v>
      </c>
      <c r="AF7" t="s">
        <v>230</v>
      </c>
      <c r="AG7" t="s">
        <v>230</v>
      </c>
      <c r="AH7" t="s">
        <v>230</v>
      </c>
      <c r="AI7" t="s">
        <v>230</v>
      </c>
      <c r="AJ7" t="s">
        <v>230</v>
      </c>
      <c r="AK7" t="s">
        <v>230</v>
      </c>
      <c r="AL7" t="s">
        <v>230</v>
      </c>
      <c r="AM7" t="s">
        <v>230</v>
      </c>
      <c r="AN7" t="s">
        <v>230</v>
      </c>
      <c r="AO7" t="s">
        <v>230</v>
      </c>
      <c r="AP7" t="s">
        <v>230</v>
      </c>
      <c r="AQ7" t="s">
        <v>124</v>
      </c>
      <c r="AR7" t="s">
        <v>146</v>
      </c>
      <c r="AS7" t="s">
        <v>124</v>
      </c>
      <c r="AT7" t="s">
        <v>124</v>
      </c>
    </row>
    <row r="8" spans="1:46" x14ac:dyDescent="0.2">
      <c r="A8" s="14" t="s">
        <v>839</v>
      </c>
      <c r="B8" s="39">
        <v>0.6</v>
      </c>
      <c r="C8" s="39">
        <v>0.6</v>
      </c>
      <c r="D8" s="39">
        <v>0.8</v>
      </c>
      <c r="E8" s="39">
        <v>0.8</v>
      </c>
      <c r="F8" s="39">
        <v>0.8</v>
      </c>
      <c r="G8" s="39">
        <v>1</v>
      </c>
      <c r="H8" s="39">
        <v>0.6</v>
      </c>
      <c r="I8" s="39">
        <v>0.8</v>
      </c>
      <c r="J8" s="39">
        <v>0.6</v>
      </c>
      <c r="K8" s="39">
        <v>0.8</v>
      </c>
      <c r="L8" s="39">
        <v>0.6</v>
      </c>
      <c r="M8" s="39">
        <v>1</v>
      </c>
      <c r="N8" s="39">
        <v>0.4</v>
      </c>
      <c r="O8" s="39">
        <v>1</v>
      </c>
      <c r="P8" s="39">
        <v>0.8</v>
      </c>
      <c r="Q8" s="39">
        <v>0.8</v>
      </c>
      <c r="R8" s="39">
        <v>0.8</v>
      </c>
      <c r="S8" s="39">
        <v>0.4</v>
      </c>
      <c r="T8" s="39">
        <v>1</v>
      </c>
      <c r="U8" s="39">
        <v>0.4</v>
      </c>
      <c r="V8" s="39">
        <v>1</v>
      </c>
      <c r="W8" s="39">
        <v>0.6</v>
      </c>
      <c r="X8" s="39">
        <v>0.4</v>
      </c>
      <c r="Y8" s="39">
        <v>1</v>
      </c>
      <c r="Z8" s="39">
        <v>0.8</v>
      </c>
      <c r="AA8" s="39">
        <v>1</v>
      </c>
      <c r="AB8" s="39">
        <v>0.6</v>
      </c>
      <c r="AC8" s="39">
        <v>0.8</v>
      </c>
      <c r="AD8" s="39">
        <v>0.6</v>
      </c>
      <c r="AE8" s="39">
        <v>0.8</v>
      </c>
      <c r="AF8" s="39">
        <v>0.6</v>
      </c>
      <c r="AG8" s="39">
        <v>1</v>
      </c>
      <c r="AH8" s="39">
        <v>1</v>
      </c>
      <c r="AI8" s="39">
        <v>0.8</v>
      </c>
      <c r="AJ8" s="39">
        <v>0.2</v>
      </c>
      <c r="AK8" s="39">
        <v>1</v>
      </c>
      <c r="AL8" s="39">
        <v>0.8</v>
      </c>
      <c r="AM8" s="39">
        <v>1</v>
      </c>
      <c r="AN8" s="39">
        <v>0.8</v>
      </c>
      <c r="AO8" s="39">
        <v>1</v>
      </c>
      <c r="AP8" s="39">
        <v>1</v>
      </c>
      <c r="AQ8" s="39">
        <v>0.6</v>
      </c>
      <c r="AR8" s="39">
        <v>1</v>
      </c>
      <c r="AS8" s="39">
        <v>1</v>
      </c>
      <c r="AT8" s="39">
        <v>0.8</v>
      </c>
    </row>
    <row r="9" spans="1:46" x14ac:dyDescent="0.2">
      <c r="A9" s="14" t="s">
        <v>840</v>
      </c>
      <c r="B9" s="39">
        <v>0.66666666666666663</v>
      </c>
      <c r="C9" s="39">
        <v>1</v>
      </c>
      <c r="D9" s="39">
        <v>1</v>
      </c>
      <c r="E9" s="39">
        <v>1</v>
      </c>
      <c r="F9" s="39">
        <v>1</v>
      </c>
      <c r="G9" s="39">
        <v>1</v>
      </c>
      <c r="H9" s="39">
        <v>0.66666666666666663</v>
      </c>
      <c r="I9" s="39">
        <v>0.66666666666666663</v>
      </c>
      <c r="J9" s="39">
        <v>1</v>
      </c>
      <c r="K9" s="39">
        <v>1</v>
      </c>
      <c r="L9" s="39">
        <v>1</v>
      </c>
      <c r="M9" s="39">
        <v>1</v>
      </c>
      <c r="N9" s="39">
        <v>1</v>
      </c>
      <c r="O9" s="39">
        <v>1</v>
      </c>
      <c r="P9" s="39">
        <v>1</v>
      </c>
      <c r="Q9" s="39">
        <v>1</v>
      </c>
      <c r="R9" s="39">
        <v>1</v>
      </c>
      <c r="S9" s="39">
        <v>1</v>
      </c>
      <c r="T9" s="39">
        <v>1</v>
      </c>
      <c r="U9" s="39">
        <v>1</v>
      </c>
      <c r="V9" s="39">
        <v>0.66666666666666663</v>
      </c>
      <c r="W9" s="39">
        <v>1</v>
      </c>
      <c r="X9" s="39">
        <v>1</v>
      </c>
      <c r="Y9" s="39">
        <v>1</v>
      </c>
      <c r="Z9" s="39">
        <v>1</v>
      </c>
      <c r="AA9" s="39">
        <v>1</v>
      </c>
      <c r="AB9" s="39">
        <v>1</v>
      </c>
      <c r="AC9" s="39">
        <v>0.66666666666666663</v>
      </c>
      <c r="AD9" s="39">
        <v>1</v>
      </c>
      <c r="AE9" s="39">
        <v>1</v>
      </c>
      <c r="AF9" s="39">
        <v>1</v>
      </c>
      <c r="AG9" s="39">
        <v>1</v>
      </c>
      <c r="AH9" s="39">
        <v>1</v>
      </c>
      <c r="AI9" s="39">
        <v>1</v>
      </c>
      <c r="AJ9" s="39">
        <v>1</v>
      </c>
      <c r="AK9" s="39">
        <v>1</v>
      </c>
      <c r="AL9" s="39">
        <v>1</v>
      </c>
      <c r="AM9" s="39">
        <v>1</v>
      </c>
      <c r="AN9" s="39">
        <v>0.66666666666666663</v>
      </c>
      <c r="AO9" s="39">
        <v>1</v>
      </c>
      <c r="AP9" s="39">
        <v>1</v>
      </c>
      <c r="AQ9" s="39">
        <v>1</v>
      </c>
      <c r="AR9" s="39">
        <v>1</v>
      </c>
      <c r="AS9" s="39">
        <v>1</v>
      </c>
      <c r="AT9" s="39">
        <v>1</v>
      </c>
    </row>
    <row r="10" spans="1:46" x14ac:dyDescent="0.2">
      <c r="A10" s="14" t="s">
        <v>841</v>
      </c>
      <c r="B10" s="39">
        <v>1</v>
      </c>
      <c r="C10" s="39">
        <v>0.66666666666666663</v>
      </c>
      <c r="D10" s="39">
        <v>1</v>
      </c>
      <c r="E10" s="39">
        <v>1</v>
      </c>
      <c r="F10" s="39">
        <v>1</v>
      </c>
      <c r="G10" s="39">
        <v>1</v>
      </c>
      <c r="H10" s="39">
        <v>1</v>
      </c>
      <c r="I10" s="39">
        <v>1</v>
      </c>
      <c r="J10" s="39">
        <v>1</v>
      </c>
      <c r="K10" s="39">
        <v>1</v>
      </c>
      <c r="L10" s="39">
        <v>0.66666666666666663</v>
      </c>
      <c r="M10" s="39">
        <v>1</v>
      </c>
      <c r="N10" s="39">
        <v>1</v>
      </c>
      <c r="O10" s="39">
        <v>1</v>
      </c>
      <c r="P10" s="39">
        <v>1</v>
      </c>
      <c r="Q10" s="39">
        <v>1</v>
      </c>
      <c r="R10" s="39">
        <v>1</v>
      </c>
      <c r="S10" s="39">
        <v>1</v>
      </c>
      <c r="T10" s="39">
        <v>1</v>
      </c>
      <c r="U10" s="39">
        <v>0.66666666666666663</v>
      </c>
      <c r="V10" s="39">
        <v>1</v>
      </c>
      <c r="W10" s="39">
        <v>1</v>
      </c>
      <c r="X10" s="39">
        <v>0.66666666666666663</v>
      </c>
      <c r="Y10" s="39">
        <v>1</v>
      </c>
      <c r="Z10" s="39">
        <v>1</v>
      </c>
      <c r="AA10" s="39">
        <v>1</v>
      </c>
      <c r="AB10" s="39">
        <v>1</v>
      </c>
      <c r="AC10" s="39">
        <v>1</v>
      </c>
      <c r="AD10" s="39">
        <v>1</v>
      </c>
      <c r="AE10" s="39">
        <v>1</v>
      </c>
      <c r="AF10" s="39">
        <v>1</v>
      </c>
      <c r="AG10" s="39">
        <v>1</v>
      </c>
      <c r="AH10" s="39">
        <v>1</v>
      </c>
      <c r="AI10" s="39">
        <v>1</v>
      </c>
      <c r="AJ10" s="39">
        <v>0.66666666666666663</v>
      </c>
      <c r="AK10" s="39">
        <v>1</v>
      </c>
      <c r="AL10" s="39">
        <v>1</v>
      </c>
      <c r="AM10" s="39">
        <v>1</v>
      </c>
      <c r="AN10" s="39">
        <v>1</v>
      </c>
      <c r="AO10" s="39">
        <v>1</v>
      </c>
      <c r="AP10" s="39">
        <v>1</v>
      </c>
      <c r="AQ10" s="39">
        <v>1</v>
      </c>
      <c r="AR10" s="39">
        <v>1</v>
      </c>
      <c r="AS10" s="39">
        <v>1</v>
      </c>
      <c r="AT10" s="39">
        <v>1</v>
      </c>
    </row>
    <row r="11" spans="1:46" x14ac:dyDescent="0.2">
      <c r="A11" s="14" t="s">
        <v>641</v>
      </c>
      <c r="B11" s="39">
        <v>0.75</v>
      </c>
      <c r="C11" s="39">
        <v>1</v>
      </c>
      <c r="D11" s="39">
        <v>0.75</v>
      </c>
      <c r="E11" s="39">
        <v>1</v>
      </c>
      <c r="F11" s="39">
        <v>1</v>
      </c>
      <c r="G11" s="39">
        <v>1</v>
      </c>
      <c r="H11" s="39">
        <v>0.75</v>
      </c>
      <c r="I11" s="39">
        <v>1</v>
      </c>
      <c r="J11" s="39">
        <v>0.75</v>
      </c>
      <c r="K11" s="39">
        <v>1</v>
      </c>
      <c r="L11" s="39">
        <v>1</v>
      </c>
      <c r="M11" s="39">
        <v>1</v>
      </c>
      <c r="N11" s="39">
        <v>1</v>
      </c>
      <c r="O11" s="39">
        <v>1</v>
      </c>
      <c r="P11" s="39">
        <v>1</v>
      </c>
      <c r="Q11" s="39">
        <v>0.75</v>
      </c>
      <c r="R11" s="39">
        <v>0.75</v>
      </c>
      <c r="S11" s="39">
        <v>0.75</v>
      </c>
      <c r="T11" s="39">
        <v>1</v>
      </c>
      <c r="U11" s="39">
        <v>0.5</v>
      </c>
      <c r="V11" s="39">
        <v>1</v>
      </c>
      <c r="W11" s="39">
        <v>1</v>
      </c>
      <c r="X11" s="39">
        <v>0.75</v>
      </c>
      <c r="Y11" s="39">
        <v>1</v>
      </c>
      <c r="Z11" s="39">
        <v>1</v>
      </c>
      <c r="AA11" s="39">
        <v>1</v>
      </c>
      <c r="AB11" s="39">
        <v>0.5</v>
      </c>
      <c r="AC11" s="39">
        <v>0.75</v>
      </c>
      <c r="AD11" s="39">
        <v>1</v>
      </c>
      <c r="AE11" s="39">
        <v>1</v>
      </c>
      <c r="AF11" s="39">
        <v>0.75</v>
      </c>
      <c r="AG11" s="39">
        <v>1</v>
      </c>
      <c r="AH11" s="39">
        <v>1</v>
      </c>
      <c r="AI11" s="39">
        <v>1</v>
      </c>
      <c r="AJ11" s="39">
        <v>0.25</v>
      </c>
      <c r="AK11" s="39">
        <v>1</v>
      </c>
      <c r="AL11" s="39">
        <v>1</v>
      </c>
      <c r="AM11" s="39">
        <v>1</v>
      </c>
      <c r="AN11" s="39">
        <v>0.5</v>
      </c>
      <c r="AO11" s="39">
        <v>1</v>
      </c>
      <c r="AP11" s="39">
        <v>1</v>
      </c>
      <c r="AQ11" s="39">
        <v>0.75</v>
      </c>
      <c r="AR11" s="39">
        <v>1</v>
      </c>
      <c r="AS11" s="39">
        <v>0.75</v>
      </c>
      <c r="AT11" s="39">
        <v>1</v>
      </c>
    </row>
    <row r="12" spans="1:46" x14ac:dyDescent="0.2">
      <c r="A12" s="14" t="s">
        <v>842</v>
      </c>
      <c r="B12" s="39">
        <v>0</v>
      </c>
      <c r="C12" s="39">
        <v>0.2</v>
      </c>
      <c r="D12" s="39">
        <v>0.6</v>
      </c>
      <c r="E12" s="39">
        <v>1</v>
      </c>
      <c r="F12" s="39">
        <v>0.6</v>
      </c>
      <c r="G12" s="39">
        <v>0.6</v>
      </c>
      <c r="H12" s="39">
        <v>0.8</v>
      </c>
      <c r="I12" s="39">
        <v>0.6</v>
      </c>
      <c r="J12" s="39">
        <v>0</v>
      </c>
      <c r="K12" s="39">
        <v>0.4</v>
      </c>
      <c r="L12" s="39">
        <v>0.6</v>
      </c>
      <c r="M12" s="39">
        <v>1</v>
      </c>
      <c r="N12" s="39">
        <v>0.2</v>
      </c>
      <c r="O12" s="39">
        <v>1</v>
      </c>
      <c r="P12" s="39">
        <v>0.6</v>
      </c>
      <c r="Q12" s="39">
        <v>0.6</v>
      </c>
      <c r="R12" s="39">
        <v>0.4</v>
      </c>
      <c r="S12" s="39">
        <v>0</v>
      </c>
      <c r="T12" s="39">
        <v>1</v>
      </c>
      <c r="U12" s="39">
        <v>0.6</v>
      </c>
      <c r="V12" s="39">
        <v>1</v>
      </c>
      <c r="W12" s="39">
        <v>0.8</v>
      </c>
      <c r="X12" s="39">
        <v>0.2</v>
      </c>
      <c r="Y12" s="39">
        <v>0.6</v>
      </c>
      <c r="Z12" s="39">
        <v>1</v>
      </c>
      <c r="AA12" s="39">
        <v>1</v>
      </c>
      <c r="AB12" s="39">
        <v>0.4</v>
      </c>
      <c r="AC12" s="39">
        <v>0.4</v>
      </c>
      <c r="AD12" s="39">
        <v>0.8</v>
      </c>
      <c r="AE12" s="39">
        <v>0.4</v>
      </c>
      <c r="AF12" s="39">
        <v>0.6</v>
      </c>
      <c r="AG12" s="39">
        <v>1</v>
      </c>
      <c r="AH12" s="39">
        <v>0.8</v>
      </c>
      <c r="AI12" s="39">
        <v>0.2</v>
      </c>
      <c r="AJ12" s="39">
        <v>0.4</v>
      </c>
      <c r="AK12" s="39">
        <v>1</v>
      </c>
      <c r="AL12" s="39">
        <v>1</v>
      </c>
      <c r="AM12" s="39">
        <v>1</v>
      </c>
      <c r="AN12" s="39">
        <v>0.4</v>
      </c>
      <c r="AO12" s="39">
        <v>0.8</v>
      </c>
      <c r="AP12" s="39">
        <v>1</v>
      </c>
      <c r="AQ12" s="39">
        <v>1</v>
      </c>
      <c r="AR12" s="39">
        <v>0.6</v>
      </c>
      <c r="AS12" s="39">
        <v>0.6</v>
      </c>
      <c r="AT12" s="39">
        <v>0.4</v>
      </c>
    </row>
    <row r="13" spans="1:46" x14ac:dyDescent="0.2">
      <c r="A13" s="14" t="s">
        <v>643</v>
      </c>
      <c r="B13" s="39">
        <v>0.66666666666666663</v>
      </c>
      <c r="C13" s="39">
        <v>1</v>
      </c>
      <c r="D13" s="39">
        <v>1</v>
      </c>
      <c r="E13" s="39">
        <v>0.33333333333333331</v>
      </c>
      <c r="F13" s="39">
        <v>0.66666666666666663</v>
      </c>
      <c r="G13" s="39">
        <v>1</v>
      </c>
      <c r="H13" s="39">
        <v>0.66666666666666663</v>
      </c>
      <c r="I13" s="39">
        <v>0.66666666666666663</v>
      </c>
      <c r="J13" s="39">
        <v>0.33333333333333331</v>
      </c>
      <c r="K13" s="39">
        <v>0.66666666666666663</v>
      </c>
      <c r="L13" s="39">
        <v>0.33333333333333331</v>
      </c>
      <c r="M13" s="39">
        <v>1</v>
      </c>
      <c r="N13" s="39">
        <v>0.66666666666666663</v>
      </c>
      <c r="O13" s="39">
        <v>1</v>
      </c>
      <c r="P13" s="39">
        <v>0.66666666666666663</v>
      </c>
      <c r="Q13" s="39">
        <v>0.33333333333333331</v>
      </c>
      <c r="R13" s="39">
        <v>0.66666666666666663</v>
      </c>
      <c r="S13" s="39">
        <v>1</v>
      </c>
      <c r="T13" s="39">
        <v>1</v>
      </c>
      <c r="U13" s="39">
        <v>1</v>
      </c>
      <c r="V13" s="39">
        <v>1</v>
      </c>
      <c r="W13" s="39">
        <v>0.66666666666666663</v>
      </c>
      <c r="X13" s="39">
        <v>0.33333333333333331</v>
      </c>
      <c r="Y13" s="39">
        <v>1</v>
      </c>
      <c r="Z13" s="39">
        <v>0.66666666666666663</v>
      </c>
      <c r="AA13" s="39">
        <v>1</v>
      </c>
      <c r="AB13" s="39">
        <v>0.33333333333333331</v>
      </c>
      <c r="AC13" s="39">
        <v>1</v>
      </c>
      <c r="AD13" s="39">
        <v>0.66666666666666663</v>
      </c>
      <c r="AE13" s="39">
        <v>0.66666666666666663</v>
      </c>
      <c r="AF13" s="39">
        <v>0.33333333333333331</v>
      </c>
      <c r="AG13" s="39">
        <v>1</v>
      </c>
      <c r="AH13" s="39">
        <v>1</v>
      </c>
      <c r="AI13" s="39">
        <v>0.66666666666666663</v>
      </c>
      <c r="AJ13" s="39">
        <v>0.66666666666666663</v>
      </c>
      <c r="AK13" s="39">
        <v>1</v>
      </c>
      <c r="AL13" s="39">
        <v>0.33333333333333331</v>
      </c>
      <c r="AM13" s="39">
        <v>1</v>
      </c>
      <c r="AN13" s="39">
        <v>0.33333333333333331</v>
      </c>
      <c r="AO13" s="39">
        <v>0.66666666666666663</v>
      </c>
      <c r="AP13" s="39">
        <v>1</v>
      </c>
      <c r="AQ13" s="39">
        <v>0.66666666666666663</v>
      </c>
      <c r="AR13" s="39">
        <v>0.66666666666666663</v>
      </c>
      <c r="AS13" s="39">
        <v>1</v>
      </c>
      <c r="AT13" s="39">
        <v>0.66666666666666663</v>
      </c>
    </row>
    <row r="15" spans="1:46" x14ac:dyDescent="0.2">
      <c r="A15" s="38">
        <v>0.66666666666666663</v>
      </c>
    </row>
    <row r="16" spans="1:46" x14ac:dyDescent="0.2">
      <c r="A16" s="38">
        <v>1</v>
      </c>
      <c r="Y16" s="41" t="s">
        <v>987</v>
      </c>
      <c r="Z16" s="41"/>
      <c r="AC16" t="s">
        <v>988</v>
      </c>
    </row>
    <row r="17" spans="1:26" x14ac:dyDescent="0.2">
      <c r="A17" s="38">
        <v>1</v>
      </c>
      <c r="Y17" s="235" t="s">
        <v>989</v>
      </c>
      <c r="Z17" s="41"/>
    </row>
    <row r="18" spans="1:26" x14ac:dyDescent="0.2">
      <c r="A18" s="38">
        <v>0.33333333333333331</v>
      </c>
      <c r="Y18" s="41" t="s">
        <v>990</v>
      </c>
      <c r="Z18" s="41"/>
    </row>
    <row r="19" spans="1:26" x14ac:dyDescent="0.2">
      <c r="A19" s="38">
        <v>0.66666666666666663</v>
      </c>
      <c r="Y19" s="41" t="s">
        <v>991</v>
      </c>
      <c r="Z19" s="41"/>
    </row>
    <row r="20" spans="1:26" x14ac:dyDescent="0.2">
      <c r="A20" s="38">
        <v>1</v>
      </c>
    </row>
    <row r="21" spans="1:26" x14ac:dyDescent="0.2">
      <c r="A21" s="38">
        <v>0.66666666666666663</v>
      </c>
    </row>
    <row r="22" spans="1:26" x14ac:dyDescent="0.2">
      <c r="A22" s="38">
        <v>0.66666666666666663</v>
      </c>
    </row>
    <row r="23" spans="1:26" x14ac:dyDescent="0.2">
      <c r="A23" s="38">
        <v>0.33333333333333331</v>
      </c>
    </row>
    <row r="24" spans="1:26" x14ac:dyDescent="0.2">
      <c r="A24" s="38">
        <v>0.66666666666666663</v>
      </c>
    </row>
    <row r="25" spans="1:26" x14ac:dyDescent="0.2">
      <c r="A25" s="38">
        <v>0.33333333333333331</v>
      </c>
    </row>
    <row r="26" spans="1:26" x14ac:dyDescent="0.2">
      <c r="A26" s="38">
        <v>1</v>
      </c>
    </row>
    <row r="27" spans="1:26" x14ac:dyDescent="0.2">
      <c r="A27" s="38">
        <v>0.66666666666666663</v>
      </c>
    </row>
    <row r="28" spans="1:26" x14ac:dyDescent="0.2">
      <c r="A28" s="38">
        <v>1</v>
      </c>
    </row>
    <row r="29" spans="1:26" x14ac:dyDescent="0.2">
      <c r="A29" s="38">
        <v>0.66666666666666663</v>
      </c>
    </row>
    <row r="30" spans="1:26" x14ac:dyDescent="0.2">
      <c r="A30" s="38">
        <v>0.33333333333333331</v>
      </c>
    </row>
    <row r="31" spans="1:26" x14ac:dyDescent="0.2">
      <c r="A31" s="38">
        <v>0.66666666666666663</v>
      </c>
    </row>
    <row r="32" spans="1:26" x14ac:dyDescent="0.2">
      <c r="A32" s="38">
        <v>1</v>
      </c>
    </row>
    <row r="33" spans="1:20" x14ac:dyDescent="0.2">
      <c r="A33" s="38">
        <v>1</v>
      </c>
    </row>
    <row r="34" spans="1:20" x14ac:dyDescent="0.2">
      <c r="A34" s="38">
        <v>1</v>
      </c>
    </row>
    <row r="35" spans="1:20" x14ac:dyDescent="0.2">
      <c r="A35" s="38">
        <v>1</v>
      </c>
    </row>
    <row r="36" spans="1:20" x14ac:dyDescent="0.2">
      <c r="A36" s="38">
        <v>0.66666666666666663</v>
      </c>
    </row>
    <row r="37" spans="1:20" x14ac:dyDescent="0.2">
      <c r="A37" s="38">
        <v>0.33333333333333331</v>
      </c>
    </row>
    <row r="38" spans="1:20" x14ac:dyDescent="0.2">
      <c r="A38" s="38">
        <v>1</v>
      </c>
    </row>
    <row r="39" spans="1:20" x14ac:dyDescent="0.2">
      <c r="A39" s="38">
        <v>0.66666666666666663</v>
      </c>
    </row>
    <row r="40" spans="1:20" x14ac:dyDescent="0.2">
      <c r="A40" s="38">
        <v>1</v>
      </c>
    </row>
    <row r="41" spans="1:20" x14ac:dyDescent="0.2">
      <c r="A41" s="38">
        <v>0.33333333333333331</v>
      </c>
    </row>
    <row r="42" spans="1:20" x14ac:dyDescent="0.2">
      <c r="A42" s="38">
        <v>1</v>
      </c>
    </row>
    <row r="43" spans="1:20" x14ac:dyDescent="0.2">
      <c r="A43" s="38">
        <v>0.66666666666666663</v>
      </c>
    </row>
    <row r="44" spans="1:20" x14ac:dyDescent="0.2">
      <c r="A44" s="38">
        <v>0.66666666666666663</v>
      </c>
      <c r="N44" s="41" t="s">
        <v>992</v>
      </c>
      <c r="O44" s="41"/>
      <c r="P44" s="41"/>
      <c r="Q44" s="41"/>
      <c r="R44" s="41"/>
    </row>
    <row r="45" spans="1:20" x14ac:dyDescent="0.2">
      <c r="A45" s="38">
        <v>0.33333333333333331</v>
      </c>
    </row>
    <row r="46" spans="1:20" x14ac:dyDescent="0.2">
      <c r="A46" s="38">
        <v>1</v>
      </c>
      <c r="N46" s="41" t="s">
        <v>993</v>
      </c>
      <c r="O46" s="41"/>
      <c r="P46" s="41"/>
      <c r="Q46" s="41"/>
      <c r="R46" s="41"/>
      <c r="S46" s="41"/>
      <c r="T46" s="41"/>
    </row>
    <row r="47" spans="1:20" x14ac:dyDescent="0.2">
      <c r="A47" s="38">
        <v>1</v>
      </c>
    </row>
    <row r="48" spans="1:20" x14ac:dyDescent="0.2">
      <c r="A48" s="38">
        <v>0.66666666666666663</v>
      </c>
    </row>
    <row r="49" spans="1:18" x14ac:dyDescent="0.2">
      <c r="A49" s="38">
        <v>0.66666666666666663</v>
      </c>
    </row>
    <row r="50" spans="1:18" x14ac:dyDescent="0.2">
      <c r="A50" s="38">
        <v>1</v>
      </c>
      <c r="P50" t="s">
        <v>556</v>
      </c>
      <c r="Q50" t="s">
        <v>994</v>
      </c>
    </row>
    <row r="51" spans="1:18" x14ac:dyDescent="0.2">
      <c r="A51" s="38">
        <v>0.33333333333333331</v>
      </c>
      <c r="P51" t="s">
        <v>469</v>
      </c>
      <c r="Q51" s="2">
        <v>18</v>
      </c>
      <c r="R51">
        <v>45</v>
      </c>
    </row>
    <row r="52" spans="1:18" x14ac:dyDescent="0.2">
      <c r="A52" s="38">
        <v>1</v>
      </c>
      <c r="P52" t="s">
        <v>460</v>
      </c>
      <c r="Q52" s="2">
        <v>20</v>
      </c>
      <c r="R52">
        <v>44</v>
      </c>
    </row>
    <row r="53" spans="1:18" x14ac:dyDescent="0.2">
      <c r="A53" s="38">
        <v>0.33333333333333331</v>
      </c>
      <c r="P53" t="s">
        <v>453</v>
      </c>
      <c r="Q53" s="2">
        <v>20</v>
      </c>
      <c r="R53">
        <v>43</v>
      </c>
    </row>
    <row r="54" spans="1:18" x14ac:dyDescent="0.2">
      <c r="A54" s="38">
        <v>0.66666666666666663</v>
      </c>
      <c r="P54" t="s">
        <v>448</v>
      </c>
      <c r="Q54" s="2">
        <v>19</v>
      </c>
      <c r="R54">
        <v>42</v>
      </c>
    </row>
    <row r="55" spans="1:18" x14ac:dyDescent="0.2">
      <c r="A55" s="38">
        <v>1</v>
      </c>
      <c r="P55" t="s">
        <v>441</v>
      </c>
      <c r="Q55" s="2">
        <v>23</v>
      </c>
      <c r="R55">
        <v>41</v>
      </c>
    </row>
    <row r="56" spans="1:18" x14ac:dyDescent="0.2">
      <c r="A56" s="38">
        <v>0.66666666666666663</v>
      </c>
      <c r="P56" t="s">
        <v>434</v>
      </c>
      <c r="Q56" s="2">
        <v>21</v>
      </c>
      <c r="R56">
        <v>40</v>
      </c>
    </row>
    <row r="57" spans="1:18" x14ac:dyDescent="0.2">
      <c r="A57" s="38">
        <v>0.66666666666666663</v>
      </c>
      <c r="P57" t="s">
        <v>425</v>
      </c>
      <c r="Q57" s="2">
        <v>14</v>
      </c>
      <c r="R57">
        <v>39</v>
      </c>
    </row>
    <row r="58" spans="1:18" x14ac:dyDescent="0.2">
      <c r="A58" s="38">
        <v>1</v>
      </c>
      <c r="P58" t="s">
        <v>418</v>
      </c>
      <c r="Q58" s="2">
        <v>23</v>
      </c>
      <c r="R58">
        <v>38</v>
      </c>
    </row>
    <row r="59" spans="1:18" x14ac:dyDescent="0.2">
      <c r="A59" s="38">
        <v>0.66666666666666663</v>
      </c>
      <c r="P59" t="s">
        <v>411</v>
      </c>
      <c r="Q59" s="2">
        <v>20</v>
      </c>
      <c r="R59">
        <v>37</v>
      </c>
    </row>
    <row r="60" spans="1:18" x14ac:dyDescent="0.2">
      <c r="P60" t="s">
        <v>406</v>
      </c>
      <c r="Q60" s="2">
        <v>23</v>
      </c>
      <c r="R60">
        <v>36</v>
      </c>
    </row>
    <row r="61" spans="1:18" x14ac:dyDescent="0.2">
      <c r="P61" t="s">
        <v>398</v>
      </c>
      <c r="Q61" s="2">
        <v>11</v>
      </c>
      <c r="R61">
        <v>35</v>
      </c>
    </row>
    <row r="62" spans="1:18" x14ac:dyDescent="0.2">
      <c r="P62" t="s">
        <v>390</v>
      </c>
      <c r="Q62" s="2">
        <v>17</v>
      </c>
      <c r="R62">
        <v>34</v>
      </c>
    </row>
    <row r="63" spans="1:18" x14ac:dyDescent="0.2">
      <c r="P63" t="s">
        <v>384</v>
      </c>
      <c r="Q63" s="2">
        <v>22</v>
      </c>
      <c r="R63">
        <v>33</v>
      </c>
    </row>
    <row r="64" spans="1:18" x14ac:dyDescent="0.2">
      <c r="P64" t="s">
        <v>378</v>
      </c>
      <c r="Q64" s="2">
        <v>23</v>
      </c>
      <c r="R64">
        <v>32</v>
      </c>
    </row>
    <row r="65" spans="16:18" x14ac:dyDescent="0.2">
      <c r="P65" t="s">
        <v>372</v>
      </c>
      <c r="Q65" s="2">
        <v>16</v>
      </c>
      <c r="R65">
        <v>31</v>
      </c>
    </row>
    <row r="66" spans="16:18" x14ac:dyDescent="0.2">
      <c r="P66" t="s">
        <v>364</v>
      </c>
      <c r="Q66" s="2">
        <v>18</v>
      </c>
      <c r="R66">
        <v>30</v>
      </c>
    </row>
    <row r="67" spans="16:18" x14ac:dyDescent="0.2">
      <c r="P67" t="s">
        <v>356</v>
      </c>
      <c r="Q67" s="2">
        <v>19</v>
      </c>
      <c r="R67">
        <v>29</v>
      </c>
    </row>
    <row r="68" spans="16:18" x14ac:dyDescent="0.2">
      <c r="P68" t="s">
        <v>347</v>
      </c>
      <c r="Q68" s="2">
        <v>17</v>
      </c>
      <c r="R68">
        <v>28</v>
      </c>
    </row>
    <row r="69" spans="16:18" x14ac:dyDescent="0.2">
      <c r="P69" t="s">
        <v>338</v>
      </c>
      <c r="Q69" s="2">
        <v>14</v>
      </c>
      <c r="R69">
        <v>27</v>
      </c>
    </row>
    <row r="70" spans="16:18" x14ac:dyDescent="0.2">
      <c r="P70" t="s">
        <v>330</v>
      </c>
      <c r="Q70" s="2">
        <v>23</v>
      </c>
      <c r="R70">
        <v>26</v>
      </c>
    </row>
    <row r="71" spans="16:18" x14ac:dyDescent="0.2">
      <c r="P71" t="s">
        <v>324</v>
      </c>
      <c r="Q71" s="2">
        <v>21</v>
      </c>
      <c r="R71">
        <v>25</v>
      </c>
    </row>
    <row r="72" spans="16:18" x14ac:dyDescent="0.2">
      <c r="P72" t="s">
        <v>316</v>
      </c>
      <c r="Q72" s="2">
        <v>21</v>
      </c>
      <c r="R72">
        <v>24</v>
      </c>
    </row>
    <row r="73" spans="16:18" x14ac:dyDescent="0.2">
      <c r="P73" t="s">
        <v>309</v>
      </c>
      <c r="Q73" s="2">
        <v>12</v>
      </c>
      <c r="R73">
        <v>23</v>
      </c>
    </row>
    <row r="74" spans="16:18" x14ac:dyDescent="0.2">
      <c r="P74" t="s">
        <v>302</v>
      </c>
      <c r="Q74" s="2">
        <v>19</v>
      </c>
      <c r="R74">
        <v>22</v>
      </c>
    </row>
    <row r="75" spans="16:18" x14ac:dyDescent="0.2">
      <c r="P75" t="s">
        <v>293</v>
      </c>
      <c r="Q75" s="2">
        <v>22</v>
      </c>
      <c r="R75">
        <v>21</v>
      </c>
    </row>
    <row r="76" spans="16:18" x14ac:dyDescent="0.2">
      <c r="P76" t="s">
        <v>285</v>
      </c>
      <c r="Q76" s="2">
        <v>15</v>
      </c>
      <c r="R76">
        <v>20</v>
      </c>
    </row>
    <row r="77" spans="16:18" x14ac:dyDescent="0.2">
      <c r="P77" t="s">
        <v>280</v>
      </c>
      <c r="Q77" s="2">
        <v>23</v>
      </c>
      <c r="R77">
        <v>19</v>
      </c>
    </row>
    <row r="78" spans="16:18" x14ac:dyDescent="0.2">
      <c r="P78" t="s">
        <v>271</v>
      </c>
      <c r="Q78" s="2">
        <v>14</v>
      </c>
      <c r="R78">
        <v>18</v>
      </c>
    </row>
    <row r="79" spans="16:18" x14ac:dyDescent="0.2">
      <c r="P79" t="s">
        <v>268</v>
      </c>
      <c r="Q79" s="2">
        <v>17</v>
      </c>
      <c r="R79">
        <v>17</v>
      </c>
    </row>
    <row r="80" spans="16:18" x14ac:dyDescent="0.2">
      <c r="P80" t="s">
        <v>260</v>
      </c>
      <c r="Q80" s="2">
        <v>17</v>
      </c>
      <c r="R80">
        <v>16</v>
      </c>
    </row>
    <row r="81" spans="16:18" x14ac:dyDescent="0.2">
      <c r="P81" t="s">
        <v>250</v>
      </c>
      <c r="Q81" s="2">
        <v>19</v>
      </c>
      <c r="R81">
        <v>15</v>
      </c>
    </row>
    <row r="82" spans="16:18" x14ac:dyDescent="0.2">
      <c r="P82" t="s">
        <v>242</v>
      </c>
      <c r="Q82" s="2">
        <v>23</v>
      </c>
      <c r="R82">
        <v>14</v>
      </c>
    </row>
    <row r="83" spans="16:18" x14ac:dyDescent="0.2">
      <c r="P83" t="s">
        <v>233</v>
      </c>
      <c r="Q83" s="2">
        <v>15</v>
      </c>
      <c r="R83">
        <v>13</v>
      </c>
    </row>
    <row r="84" spans="16:18" x14ac:dyDescent="0.2">
      <c r="P84" t="s">
        <v>228</v>
      </c>
      <c r="Q84" s="2">
        <v>23</v>
      </c>
      <c r="R84">
        <v>12</v>
      </c>
    </row>
    <row r="85" spans="16:18" x14ac:dyDescent="0.2">
      <c r="P85" t="s">
        <v>220</v>
      </c>
      <c r="Q85" s="2">
        <v>16</v>
      </c>
      <c r="R85">
        <v>11</v>
      </c>
    </row>
    <row r="86" spans="16:18" x14ac:dyDescent="0.2">
      <c r="P86" t="s">
        <v>211</v>
      </c>
      <c r="Q86" s="2">
        <v>18</v>
      </c>
      <c r="R86">
        <v>10</v>
      </c>
    </row>
    <row r="87" spans="16:18" x14ac:dyDescent="0.2">
      <c r="P87" t="s">
        <v>203</v>
      </c>
      <c r="Q87" s="2">
        <v>13</v>
      </c>
      <c r="R87">
        <v>9</v>
      </c>
    </row>
    <row r="88" spans="16:18" x14ac:dyDescent="0.2">
      <c r="P88" t="s">
        <v>195</v>
      </c>
      <c r="Q88" s="2">
        <v>18</v>
      </c>
      <c r="R88">
        <v>8</v>
      </c>
    </row>
    <row r="89" spans="16:18" x14ac:dyDescent="0.2">
      <c r="P89" t="s">
        <v>189</v>
      </c>
      <c r="Q89" s="2">
        <v>17</v>
      </c>
      <c r="R89">
        <v>7</v>
      </c>
    </row>
    <row r="90" spans="16:18" x14ac:dyDescent="0.2">
      <c r="P90" t="s">
        <v>181</v>
      </c>
      <c r="Q90" s="2">
        <v>21</v>
      </c>
      <c r="R90">
        <v>6</v>
      </c>
    </row>
    <row r="91" spans="16:18" x14ac:dyDescent="0.2">
      <c r="P91" t="s">
        <v>172</v>
      </c>
      <c r="Q91" s="2">
        <v>19</v>
      </c>
      <c r="R91">
        <v>5</v>
      </c>
    </row>
    <row r="92" spans="16:18" x14ac:dyDescent="0.2">
      <c r="P92" t="s">
        <v>162</v>
      </c>
      <c r="Q92" s="2">
        <v>20</v>
      </c>
      <c r="R92">
        <v>4</v>
      </c>
    </row>
    <row r="93" spans="16:18" x14ac:dyDescent="0.2">
      <c r="P93" t="s">
        <v>154</v>
      </c>
      <c r="Q93" s="2">
        <v>19</v>
      </c>
      <c r="R93">
        <v>3</v>
      </c>
    </row>
    <row r="94" spans="16:18" x14ac:dyDescent="0.2">
      <c r="P94" t="s">
        <v>144</v>
      </c>
      <c r="Q94" s="2">
        <v>16</v>
      </c>
      <c r="R94">
        <v>2</v>
      </c>
    </row>
    <row r="95" spans="16:18" x14ac:dyDescent="0.2">
      <c r="P95" t="s">
        <v>122</v>
      </c>
      <c r="Q95" s="2">
        <v>13</v>
      </c>
      <c r="R95">
        <v>1</v>
      </c>
    </row>
  </sheetData>
  <sortState xmlns:xlrd2="http://schemas.microsoft.com/office/spreadsheetml/2017/richdata2" ref="P51:R95">
    <sortCondition descending="1" ref="P51:P95"/>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T48"/>
  <sheetViews>
    <sheetView showGridLines="0" topLeftCell="C1" zoomScaleNormal="100" workbookViewId="0">
      <selection activeCell="K1" sqref="K1:R2"/>
    </sheetView>
  </sheetViews>
  <sheetFormatPr baseColWidth="10" defaultColWidth="8.83203125" defaultRowHeight="15" x14ac:dyDescent="0.2"/>
  <cols>
    <col min="2" max="2" width="32.1640625" customWidth="1"/>
    <col min="3" max="3" width="10" customWidth="1"/>
    <col min="4" max="4" width="12.1640625" customWidth="1"/>
    <col min="5" max="5" width="12.5" customWidth="1"/>
    <col min="6" max="6" width="10.6640625" customWidth="1"/>
    <col min="8" max="8" width="10.6640625" customWidth="1"/>
    <col min="9" max="9" width="12.33203125" customWidth="1"/>
    <col min="11" max="11" width="32.1640625" customWidth="1"/>
    <col min="12" max="12" width="10" customWidth="1"/>
    <col min="13" max="13" width="12.1640625" customWidth="1"/>
    <col min="14" max="15" width="11.83203125" customWidth="1"/>
    <col min="16" max="16" width="13.6640625" bestFit="1" customWidth="1"/>
    <col min="17" max="17" width="10.6640625" customWidth="1"/>
    <col min="18" max="18" width="12.33203125" customWidth="1"/>
    <col min="20" max="20" width="32.33203125" customWidth="1"/>
  </cols>
  <sheetData>
    <row r="1" spans="2:20" x14ac:dyDescent="0.2">
      <c r="D1" s="342" t="s">
        <v>995</v>
      </c>
      <c r="E1" s="342"/>
      <c r="F1" s="342"/>
      <c r="G1" s="342"/>
      <c r="H1" s="342"/>
      <c r="I1" s="342"/>
      <c r="K1" s="281"/>
      <c r="L1" s="281"/>
      <c r="M1" s="343" t="s">
        <v>996</v>
      </c>
      <c r="N1" s="343"/>
      <c r="O1" s="343"/>
      <c r="P1" s="343"/>
      <c r="Q1" s="343"/>
      <c r="R1" s="343"/>
    </row>
    <row r="2" spans="2:20" ht="64" x14ac:dyDescent="0.2">
      <c r="B2" s="308" t="s">
        <v>556</v>
      </c>
      <c r="C2" s="180" t="s">
        <v>997</v>
      </c>
      <c r="D2" s="180" t="s">
        <v>839</v>
      </c>
      <c r="E2" s="180" t="s">
        <v>840</v>
      </c>
      <c r="F2" s="180" t="s">
        <v>841</v>
      </c>
      <c r="G2" s="180" t="s">
        <v>641</v>
      </c>
      <c r="H2" s="180" t="s">
        <v>842</v>
      </c>
      <c r="I2" s="180" t="s">
        <v>643</v>
      </c>
      <c r="K2" s="282" t="s">
        <v>556</v>
      </c>
      <c r="L2" s="283" t="s">
        <v>998</v>
      </c>
      <c r="M2" s="283" t="s">
        <v>839</v>
      </c>
      <c r="N2" s="283" t="s">
        <v>840</v>
      </c>
      <c r="O2" s="283" t="s">
        <v>841</v>
      </c>
      <c r="P2" s="283" t="s">
        <v>641</v>
      </c>
      <c r="Q2" s="283" t="s">
        <v>842</v>
      </c>
      <c r="R2" s="283" t="s">
        <v>643</v>
      </c>
      <c r="T2" s="233" t="s">
        <v>556</v>
      </c>
    </row>
    <row r="3" spans="2:20" x14ac:dyDescent="0.2">
      <c r="B3" t="s">
        <v>122</v>
      </c>
      <c r="C3" s="2">
        <v>13</v>
      </c>
      <c r="D3" s="39">
        <v>0.6</v>
      </c>
      <c r="E3" s="39">
        <v>0.66666666666666663</v>
      </c>
      <c r="F3" s="39">
        <v>1</v>
      </c>
      <c r="G3" s="39">
        <v>0.75</v>
      </c>
      <c r="H3" s="39">
        <v>0</v>
      </c>
      <c r="I3" s="39">
        <v>0.66666666666666663</v>
      </c>
      <c r="K3" s="26" t="s">
        <v>122</v>
      </c>
      <c r="L3" s="24">
        <v>13</v>
      </c>
      <c r="M3" s="232">
        <f t="shared" ref="M3:M47" si="0">D3*100</f>
        <v>60</v>
      </c>
      <c r="N3" s="232">
        <f t="shared" ref="N3:N47" si="1">E3*100</f>
        <v>66.666666666666657</v>
      </c>
      <c r="O3" s="232">
        <f t="shared" ref="O3:O47" si="2">F3*100</f>
        <v>100</v>
      </c>
      <c r="P3" s="232">
        <f t="shared" ref="P3:P47" si="3">G3*100</f>
        <v>75</v>
      </c>
      <c r="Q3" s="232">
        <f t="shared" ref="Q3:Q47" si="4">H3*100</f>
        <v>0</v>
      </c>
      <c r="R3" s="232">
        <f t="shared" ref="R3:R47" si="5">I3*100</f>
        <v>66.666666666666657</v>
      </c>
      <c r="T3" s="26" t="s">
        <v>122</v>
      </c>
    </row>
    <row r="4" spans="2:20" x14ac:dyDescent="0.2">
      <c r="B4" t="s">
        <v>144</v>
      </c>
      <c r="C4" s="2">
        <v>16</v>
      </c>
      <c r="D4" s="39">
        <v>0.6</v>
      </c>
      <c r="E4" s="39">
        <v>1</v>
      </c>
      <c r="F4" s="39">
        <v>0.66666666666666663</v>
      </c>
      <c r="G4" s="39">
        <v>1</v>
      </c>
      <c r="H4" s="39">
        <v>0.2</v>
      </c>
      <c r="I4" s="39">
        <v>1</v>
      </c>
      <c r="K4" t="s">
        <v>144</v>
      </c>
      <c r="L4" s="2">
        <v>16</v>
      </c>
      <c r="M4" s="188">
        <f t="shared" si="0"/>
        <v>60</v>
      </c>
      <c r="N4" s="188">
        <f t="shared" si="1"/>
        <v>100</v>
      </c>
      <c r="O4" s="188">
        <f t="shared" si="2"/>
        <v>66.666666666666657</v>
      </c>
      <c r="P4" s="188">
        <f t="shared" si="3"/>
        <v>100</v>
      </c>
      <c r="Q4" s="188">
        <f t="shared" si="4"/>
        <v>20</v>
      </c>
      <c r="R4" s="188">
        <f t="shared" si="5"/>
        <v>100</v>
      </c>
      <c r="T4" t="s">
        <v>144</v>
      </c>
    </row>
    <row r="5" spans="2:20" x14ac:dyDescent="0.2">
      <c r="B5" t="s">
        <v>154</v>
      </c>
      <c r="C5" s="2">
        <v>19</v>
      </c>
      <c r="D5" s="39">
        <v>0.8</v>
      </c>
      <c r="E5" s="39">
        <v>1</v>
      </c>
      <c r="F5" s="39">
        <v>1</v>
      </c>
      <c r="G5" s="39">
        <v>0.75</v>
      </c>
      <c r="H5" s="39">
        <v>0.6</v>
      </c>
      <c r="I5" s="39">
        <v>1</v>
      </c>
      <c r="K5" s="26" t="s">
        <v>154</v>
      </c>
      <c r="L5" s="24">
        <v>19</v>
      </c>
      <c r="M5" s="232">
        <f t="shared" si="0"/>
        <v>80</v>
      </c>
      <c r="N5" s="232">
        <f t="shared" si="1"/>
        <v>100</v>
      </c>
      <c r="O5" s="232">
        <f t="shared" si="2"/>
        <v>100</v>
      </c>
      <c r="P5" s="232">
        <f t="shared" si="3"/>
        <v>75</v>
      </c>
      <c r="Q5" s="232">
        <f t="shared" si="4"/>
        <v>60</v>
      </c>
      <c r="R5" s="232">
        <f t="shared" si="5"/>
        <v>100</v>
      </c>
      <c r="T5" s="26" t="s">
        <v>154</v>
      </c>
    </row>
    <row r="6" spans="2:20" x14ac:dyDescent="0.2">
      <c r="B6" t="s">
        <v>162</v>
      </c>
      <c r="C6" s="2">
        <v>20</v>
      </c>
      <c r="D6" s="39">
        <v>0.8</v>
      </c>
      <c r="E6" s="39">
        <v>1</v>
      </c>
      <c r="F6" s="39">
        <v>1</v>
      </c>
      <c r="G6" s="39">
        <v>1</v>
      </c>
      <c r="H6" s="39">
        <v>1</v>
      </c>
      <c r="I6" s="39">
        <v>0.33333333333333331</v>
      </c>
      <c r="K6" t="s">
        <v>162</v>
      </c>
      <c r="L6" s="2">
        <v>20</v>
      </c>
      <c r="M6" s="188">
        <f t="shared" si="0"/>
        <v>80</v>
      </c>
      <c r="N6" s="188">
        <f t="shared" si="1"/>
        <v>100</v>
      </c>
      <c r="O6" s="188">
        <f t="shared" si="2"/>
        <v>100</v>
      </c>
      <c r="P6" s="188">
        <f t="shared" si="3"/>
        <v>100</v>
      </c>
      <c r="Q6" s="188">
        <f t="shared" si="4"/>
        <v>100</v>
      </c>
      <c r="R6" s="188">
        <f t="shared" si="5"/>
        <v>33.333333333333329</v>
      </c>
      <c r="T6" t="s">
        <v>162</v>
      </c>
    </row>
    <row r="7" spans="2:20" x14ac:dyDescent="0.2">
      <c r="B7" t="s">
        <v>172</v>
      </c>
      <c r="C7" s="2">
        <v>19</v>
      </c>
      <c r="D7" s="39">
        <v>0.8</v>
      </c>
      <c r="E7" s="39">
        <v>1</v>
      </c>
      <c r="F7" s="39">
        <v>1</v>
      </c>
      <c r="G7" s="39">
        <v>1</v>
      </c>
      <c r="H7" s="39">
        <v>0.6</v>
      </c>
      <c r="I7" s="39">
        <v>0.66666666666666663</v>
      </c>
      <c r="K7" s="26" t="s">
        <v>172</v>
      </c>
      <c r="L7" s="24">
        <v>19</v>
      </c>
      <c r="M7" s="232">
        <f t="shared" si="0"/>
        <v>80</v>
      </c>
      <c r="N7" s="232">
        <f t="shared" si="1"/>
        <v>100</v>
      </c>
      <c r="O7" s="232">
        <f t="shared" si="2"/>
        <v>100</v>
      </c>
      <c r="P7" s="232">
        <f t="shared" si="3"/>
        <v>100</v>
      </c>
      <c r="Q7" s="232">
        <f t="shared" si="4"/>
        <v>60</v>
      </c>
      <c r="R7" s="232">
        <f t="shared" si="5"/>
        <v>66.666666666666657</v>
      </c>
      <c r="T7" s="26" t="s">
        <v>172</v>
      </c>
    </row>
    <row r="8" spans="2:20" x14ac:dyDescent="0.2">
      <c r="B8" t="s">
        <v>181</v>
      </c>
      <c r="C8" s="2">
        <v>21</v>
      </c>
      <c r="D8" s="39">
        <v>1</v>
      </c>
      <c r="E8" s="39">
        <v>1</v>
      </c>
      <c r="F8" s="39">
        <v>1</v>
      </c>
      <c r="G8" s="39">
        <v>1</v>
      </c>
      <c r="H8" s="39">
        <v>0.6</v>
      </c>
      <c r="I8" s="39">
        <v>1</v>
      </c>
      <c r="K8" t="s">
        <v>181</v>
      </c>
      <c r="L8" s="2">
        <v>21</v>
      </c>
      <c r="M8" s="188">
        <f t="shared" si="0"/>
        <v>100</v>
      </c>
      <c r="N8" s="188">
        <f t="shared" si="1"/>
        <v>100</v>
      </c>
      <c r="O8" s="188">
        <f t="shared" si="2"/>
        <v>100</v>
      </c>
      <c r="P8" s="188">
        <f t="shared" si="3"/>
        <v>100</v>
      </c>
      <c r="Q8" s="188">
        <f t="shared" si="4"/>
        <v>60</v>
      </c>
      <c r="R8" s="188">
        <f t="shared" si="5"/>
        <v>100</v>
      </c>
      <c r="T8" t="s">
        <v>181</v>
      </c>
    </row>
    <row r="9" spans="2:20" x14ac:dyDescent="0.2">
      <c r="B9" t="s">
        <v>189</v>
      </c>
      <c r="C9" s="2">
        <v>17</v>
      </c>
      <c r="D9" s="39">
        <v>0.6</v>
      </c>
      <c r="E9" s="39">
        <v>0.66666666666666663</v>
      </c>
      <c r="F9" s="39">
        <v>1</v>
      </c>
      <c r="G9" s="39">
        <v>0.75</v>
      </c>
      <c r="H9" s="39">
        <v>0.8</v>
      </c>
      <c r="I9" s="39">
        <v>0.66666666666666663</v>
      </c>
      <c r="K9" s="26" t="s">
        <v>189</v>
      </c>
      <c r="L9" s="24">
        <v>17</v>
      </c>
      <c r="M9" s="232">
        <f t="shared" si="0"/>
        <v>60</v>
      </c>
      <c r="N9" s="232">
        <f t="shared" si="1"/>
        <v>66.666666666666657</v>
      </c>
      <c r="O9" s="232">
        <f t="shared" si="2"/>
        <v>100</v>
      </c>
      <c r="P9" s="232">
        <f t="shared" si="3"/>
        <v>75</v>
      </c>
      <c r="Q9" s="232">
        <f t="shared" si="4"/>
        <v>80</v>
      </c>
      <c r="R9" s="232">
        <f t="shared" si="5"/>
        <v>66.666666666666657</v>
      </c>
      <c r="T9" s="26" t="s">
        <v>189</v>
      </c>
    </row>
    <row r="10" spans="2:20" x14ac:dyDescent="0.2">
      <c r="B10" t="s">
        <v>195</v>
      </c>
      <c r="C10" s="2">
        <v>18</v>
      </c>
      <c r="D10" s="39">
        <v>0.8</v>
      </c>
      <c r="E10" s="39">
        <v>0.66666666666666663</v>
      </c>
      <c r="F10" s="39">
        <v>1</v>
      </c>
      <c r="G10" s="39">
        <v>1</v>
      </c>
      <c r="H10" s="39">
        <v>0.6</v>
      </c>
      <c r="I10" s="39">
        <v>0.66666666666666663</v>
      </c>
      <c r="K10" t="s">
        <v>195</v>
      </c>
      <c r="L10" s="2">
        <v>18</v>
      </c>
      <c r="M10" s="188">
        <f t="shared" si="0"/>
        <v>80</v>
      </c>
      <c r="N10" s="188">
        <f t="shared" si="1"/>
        <v>66.666666666666657</v>
      </c>
      <c r="O10" s="188">
        <f t="shared" si="2"/>
        <v>100</v>
      </c>
      <c r="P10" s="188">
        <f t="shared" si="3"/>
        <v>100</v>
      </c>
      <c r="Q10" s="188">
        <f t="shared" si="4"/>
        <v>60</v>
      </c>
      <c r="R10" s="188">
        <f t="shared" si="5"/>
        <v>66.666666666666657</v>
      </c>
      <c r="T10" t="s">
        <v>195</v>
      </c>
    </row>
    <row r="11" spans="2:20" x14ac:dyDescent="0.2">
      <c r="B11" t="s">
        <v>203</v>
      </c>
      <c r="C11" s="2">
        <v>13</v>
      </c>
      <c r="D11" s="39">
        <v>0.6</v>
      </c>
      <c r="E11" s="39">
        <v>1</v>
      </c>
      <c r="F11" s="39">
        <v>1</v>
      </c>
      <c r="G11" s="39">
        <v>0.75</v>
      </c>
      <c r="H11" s="39">
        <v>0</v>
      </c>
      <c r="I11" s="39">
        <v>0.33333333333333331</v>
      </c>
      <c r="K11" s="26" t="s">
        <v>999</v>
      </c>
      <c r="L11" s="24">
        <v>13</v>
      </c>
      <c r="M11" s="232">
        <f t="shared" si="0"/>
        <v>60</v>
      </c>
      <c r="N11" s="232">
        <f t="shared" si="1"/>
        <v>100</v>
      </c>
      <c r="O11" s="232">
        <f t="shared" si="2"/>
        <v>100</v>
      </c>
      <c r="P11" s="232">
        <f t="shared" si="3"/>
        <v>75</v>
      </c>
      <c r="Q11" s="232">
        <f t="shared" si="4"/>
        <v>0</v>
      </c>
      <c r="R11" s="232">
        <f t="shared" si="5"/>
        <v>33.333333333333329</v>
      </c>
      <c r="T11" s="26" t="s">
        <v>999</v>
      </c>
    </row>
    <row r="12" spans="2:20" x14ac:dyDescent="0.2">
      <c r="B12" t="s">
        <v>211</v>
      </c>
      <c r="C12" s="2">
        <v>18</v>
      </c>
      <c r="D12" s="39">
        <v>0.8</v>
      </c>
      <c r="E12" s="39">
        <v>1</v>
      </c>
      <c r="F12" s="39">
        <v>1</v>
      </c>
      <c r="G12" s="39">
        <v>1</v>
      </c>
      <c r="H12" s="39">
        <v>0.4</v>
      </c>
      <c r="I12" s="39">
        <v>0.66666666666666663</v>
      </c>
      <c r="K12" t="s">
        <v>211</v>
      </c>
      <c r="L12" s="2">
        <v>18</v>
      </c>
      <c r="M12" s="188">
        <f t="shared" si="0"/>
        <v>80</v>
      </c>
      <c r="N12" s="188">
        <f t="shared" si="1"/>
        <v>100</v>
      </c>
      <c r="O12" s="188">
        <f t="shared" si="2"/>
        <v>100</v>
      </c>
      <c r="P12" s="188">
        <f t="shared" si="3"/>
        <v>100</v>
      </c>
      <c r="Q12" s="188">
        <f t="shared" si="4"/>
        <v>40</v>
      </c>
      <c r="R12" s="188">
        <f t="shared" si="5"/>
        <v>66.666666666666657</v>
      </c>
      <c r="T12" t="s">
        <v>211</v>
      </c>
    </row>
    <row r="13" spans="2:20" x14ac:dyDescent="0.2">
      <c r="B13" t="s">
        <v>220</v>
      </c>
      <c r="C13" s="2">
        <v>16</v>
      </c>
      <c r="D13" s="39">
        <v>0.6</v>
      </c>
      <c r="E13" s="39">
        <v>1</v>
      </c>
      <c r="F13" s="39">
        <v>0.66666666666666663</v>
      </c>
      <c r="G13" s="39">
        <v>1</v>
      </c>
      <c r="H13" s="39">
        <v>0.6</v>
      </c>
      <c r="I13" s="39">
        <v>0.33333333333333331</v>
      </c>
      <c r="K13" s="26" t="s">
        <v>220</v>
      </c>
      <c r="L13" s="24">
        <v>16</v>
      </c>
      <c r="M13" s="232">
        <f t="shared" si="0"/>
        <v>60</v>
      </c>
      <c r="N13" s="232">
        <f t="shared" si="1"/>
        <v>100</v>
      </c>
      <c r="O13" s="232">
        <f t="shared" si="2"/>
        <v>66.666666666666657</v>
      </c>
      <c r="P13" s="232">
        <f t="shared" si="3"/>
        <v>100</v>
      </c>
      <c r="Q13" s="232">
        <f t="shared" si="4"/>
        <v>60</v>
      </c>
      <c r="R13" s="232">
        <f t="shared" si="5"/>
        <v>33.333333333333329</v>
      </c>
      <c r="T13" s="26" t="s">
        <v>220</v>
      </c>
    </row>
    <row r="14" spans="2:20" x14ac:dyDescent="0.2">
      <c r="B14" t="s">
        <v>228</v>
      </c>
      <c r="C14" s="2">
        <v>23</v>
      </c>
      <c r="D14" s="39">
        <v>1</v>
      </c>
      <c r="E14" s="39">
        <v>1</v>
      </c>
      <c r="F14" s="39">
        <v>1</v>
      </c>
      <c r="G14" s="39">
        <v>1</v>
      </c>
      <c r="H14" s="39">
        <v>1</v>
      </c>
      <c r="I14" s="39">
        <v>1</v>
      </c>
      <c r="K14" t="s">
        <v>228</v>
      </c>
      <c r="L14" s="2">
        <v>23</v>
      </c>
      <c r="M14" s="188">
        <f t="shared" si="0"/>
        <v>100</v>
      </c>
      <c r="N14" s="188">
        <f t="shared" si="1"/>
        <v>100</v>
      </c>
      <c r="O14" s="188">
        <f t="shared" si="2"/>
        <v>100</v>
      </c>
      <c r="P14" s="188">
        <f t="shared" si="3"/>
        <v>100</v>
      </c>
      <c r="Q14" s="188">
        <f t="shared" si="4"/>
        <v>100</v>
      </c>
      <c r="R14" s="188">
        <f t="shared" si="5"/>
        <v>100</v>
      </c>
      <c r="T14" t="s">
        <v>228</v>
      </c>
    </row>
    <row r="15" spans="2:20" x14ac:dyDescent="0.2">
      <c r="B15" t="s">
        <v>233</v>
      </c>
      <c r="C15" s="2">
        <v>15</v>
      </c>
      <c r="D15" s="39">
        <v>0.4</v>
      </c>
      <c r="E15" s="39">
        <v>1</v>
      </c>
      <c r="F15" s="39">
        <v>1</v>
      </c>
      <c r="G15" s="39">
        <v>1</v>
      </c>
      <c r="H15" s="39">
        <v>0.2</v>
      </c>
      <c r="I15" s="39">
        <v>0.66666666666666663</v>
      </c>
      <c r="K15" s="26" t="s">
        <v>233</v>
      </c>
      <c r="L15" s="24">
        <v>15</v>
      </c>
      <c r="M15" s="232">
        <f t="shared" si="0"/>
        <v>40</v>
      </c>
      <c r="N15" s="232">
        <f t="shared" si="1"/>
        <v>100</v>
      </c>
      <c r="O15" s="232">
        <f t="shared" si="2"/>
        <v>100</v>
      </c>
      <c r="P15" s="232">
        <f t="shared" si="3"/>
        <v>100</v>
      </c>
      <c r="Q15" s="232">
        <f t="shared" si="4"/>
        <v>20</v>
      </c>
      <c r="R15" s="232">
        <f t="shared" si="5"/>
        <v>66.666666666666657</v>
      </c>
      <c r="T15" s="26" t="s">
        <v>233</v>
      </c>
    </row>
    <row r="16" spans="2:20" x14ac:dyDescent="0.2">
      <c r="B16" t="s">
        <v>242</v>
      </c>
      <c r="C16" s="2">
        <v>23</v>
      </c>
      <c r="D16" s="39">
        <v>1</v>
      </c>
      <c r="E16" s="39">
        <v>1</v>
      </c>
      <c r="F16" s="39">
        <v>1</v>
      </c>
      <c r="G16" s="39">
        <v>1</v>
      </c>
      <c r="H16" s="39">
        <v>1</v>
      </c>
      <c r="I16" s="39">
        <v>1</v>
      </c>
      <c r="K16" t="s">
        <v>242</v>
      </c>
      <c r="L16" s="2">
        <v>23</v>
      </c>
      <c r="M16" s="188">
        <f t="shared" si="0"/>
        <v>100</v>
      </c>
      <c r="N16" s="188">
        <f t="shared" si="1"/>
        <v>100</v>
      </c>
      <c r="O16" s="188">
        <f t="shared" si="2"/>
        <v>100</v>
      </c>
      <c r="P16" s="188">
        <f t="shared" si="3"/>
        <v>100</v>
      </c>
      <c r="Q16" s="188">
        <f t="shared" si="4"/>
        <v>100</v>
      </c>
      <c r="R16" s="188">
        <f t="shared" si="5"/>
        <v>100</v>
      </c>
      <c r="T16" t="s">
        <v>242</v>
      </c>
    </row>
    <row r="17" spans="2:20" x14ac:dyDescent="0.2">
      <c r="B17" t="s">
        <v>250</v>
      </c>
      <c r="C17" s="2">
        <v>19</v>
      </c>
      <c r="D17" s="39">
        <v>0.8</v>
      </c>
      <c r="E17" s="39">
        <v>1</v>
      </c>
      <c r="F17" s="39">
        <v>1</v>
      </c>
      <c r="G17" s="39">
        <v>1</v>
      </c>
      <c r="H17" s="39">
        <v>0.6</v>
      </c>
      <c r="I17" s="39">
        <v>0.66666666666666663</v>
      </c>
      <c r="K17" s="26" t="s">
        <v>250</v>
      </c>
      <c r="L17" s="24">
        <v>19</v>
      </c>
      <c r="M17" s="232">
        <f t="shared" si="0"/>
        <v>80</v>
      </c>
      <c r="N17" s="232">
        <f t="shared" si="1"/>
        <v>100</v>
      </c>
      <c r="O17" s="232">
        <f t="shared" si="2"/>
        <v>100</v>
      </c>
      <c r="P17" s="232">
        <f t="shared" si="3"/>
        <v>100</v>
      </c>
      <c r="Q17" s="232">
        <f t="shared" si="4"/>
        <v>60</v>
      </c>
      <c r="R17" s="232">
        <f t="shared" si="5"/>
        <v>66.666666666666657</v>
      </c>
      <c r="T17" s="26" t="s">
        <v>250</v>
      </c>
    </row>
    <row r="18" spans="2:20" x14ac:dyDescent="0.2">
      <c r="B18" t="s">
        <v>260</v>
      </c>
      <c r="C18" s="2">
        <v>17</v>
      </c>
      <c r="D18" s="39">
        <v>0.8</v>
      </c>
      <c r="E18" s="39">
        <v>1</v>
      </c>
      <c r="F18" s="39">
        <v>1</v>
      </c>
      <c r="G18" s="39">
        <v>0.75</v>
      </c>
      <c r="H18" s="39">
        <v>0.6</v>
      </c>
      <c r="I18" s="39">
        <v>0.33333333333333331</v>
      </c>
      <c r="K18" t="s">
        <v>260</v>
      </c>
      <c r="L18" s="2">
        <v>17</v>
      </c>
      <c r="M18" s="188">
        <f t="shared" si="0"/>
        <v>80</v>
      </c>
      <c r="N18" s="188">
        <f t="shared" si="1"/>
        <v>100</v>
      </c>
      <c r="O18" s="188">
        <f t="shared" si="2"/>
        <v>100</v>
      </c>
      <c r="P18" s="188">
        <f t="shared" si="3"/>
        <v>75</v>
      </c>
      <c r="Q18" s="188">
        <f t="shared" si="4"/>
        <v>60</v>
      </c>
      <c r="R18" s="188">
        <f t="shared" si="5"/>
        <v>33.333333333333329</v>
      </c>
      <c r="T18" t="s">
        <v>260</v>
      </c>
    </row>
    <row r="19" spans="2:20" x14ac:dyDescent="0.2">
      <c r="B19" t="s">
        <v>268</v>
      </c>
      <c r="C19" s="2">
        <v>17</v>
      </c>
      <c r="D19" s="39">
        <v>0.8</v>
      </c>
      <c r="E19" s="39">
        <v>1</v>
      </c>
      <c r="F19" s="39">
        <v>1</v>
      </c>
      <c r="G19" s="39">
        <v>0.75</v>
      </c>
      <c r="H19" s="39">
        <v>0.4</v>
      </c>
      <c r="I19" s="39">
        <v>0.66666666666666663</v>
      </c>
      <c r="K19" s="26" t="s">
        <v>268</v>
      </c>
      <c r="L19" s="24">
        <v>17</v>
      </c>
      <c r="M19" s="232">
        <f t="shared" si="0"/>
        <v>80</v>
      </c>
      <c r="N19" s="232">
        <f t="shared" si="1"/>
        <v>100</v>
      </c>
      <c r="O19" s="232">
        <f t="shared" si="2"/>
        <v>100</v>
      </c>
      <c r="P19" s="232">
        <f t="shared" si="3"/>
        <v>75</v>
      </c>
      <c r="Q19" s="232">
        <f t="shared" si="4"/>
        <v>40</v>
      </c>
      <c r="R19" s="232">
        <f t="shared" si="5"/>
        <v>66.666666666666657</v>
      </c>
      <c r="T19" s="26" t="s">
        <v>268</v>
      </c>
    </row>
    <row r="20" spans="2:20" x14ac:dyDescent="0.2">
      <c r="B20" t="s">
        <v>271</v>
      </c>
      <c r="C20" s="2">
        <v>14</v>
      </c>
      <c r="D20" s="39">
        <v>0.4</v>
      </c>
      <c r="E20" s="39">
        <v>1</v>
      </c>
      <c r="F20" s="39">
        <v>1</v>
      </c>
      <c r="G20" s="39">
        <v>0.75</v>
      </c>
      <c r="H20" s="39">
        <v>0</v>
      </c>
      <c r="I20" s="39">
        <v>1</v>
      </c>
      <c r="K20" t="s">
        <v>271</v>
      </c>
      <c r="L20" s="2">
        <v>14</v>
      </c>
      <c r="M20" s="188">
        <f t="shared" si="0"/>
        <v>40</v>
      </c>
      <c r="N20" s="188">
        <f t="shared" si="1"/>
        <v>100</v>
      </c>
      <c r="O20" s="188">
        <f t="shared" si="2"/>
        <v>100</v>
      </c>
      <c r="P20" s="188">
        <f t="shared" si="3"/>
        <v>75</v>
      </c>
      <c r="Q20" s="188">
        <f t="shared" si="4"/>
        <v>0</v>
      </c>
      <c r="R20" s="188">
        <f t="shared" si="5"/>
        <v>100</v>
      </c>
      <c r="T20" t="s">
        <v>271</v>
      </c>
    </row>
    <row r="21" spans="2:20" x14ac:dyDescent="0.2">
      <c r="B21" t="s">
        <v>280</v>
      </c>
      <c r="C21" s="2">
        <v>23</v>
      </c>
      <c r="D21" s="39">
        <v>1</v>
      </c>
      <c r="E21" s="39">
        <v>1</v>
      </c>
      <c r="F21" s="39">
        <v>1</v>
      </c>
      <c r="G21" s="39">
        <v>1</v>
      </c>
      <c r="H21" s="39">
        <v>1</v>
      </c>
      <c r="I21" s="39">
        <v>1</v>
      </c>
      <c r="K21" s="26" t="s">
        <v>1000</v>
      </c>
      <c r="L21" s="24">
        <v>23</v>
      </c>
      <c r="M21" s="232">
        <f t="shared" si="0"/>
        <v>100</v>
      </c>
      <c r="N21" s="232">
        <f t="shared" si="1"/>
        <v>100</v>
      </c>
      <c r="O21" s="232">
        <f t="shared" si="2"/>
        <v>100</v>
      </c>
      <c r="P21" s="232">
        <f t="shared" si="3"/>
        <v>100</v>
      </c>
      <c r="Q21" s="232">
        <f t="shared" si="4"/>
        <v>100</v>
      </c>
      <c r="R21" s="232">
        <f t="shared" si="5"/>
        <v>100</v>
      </c>
      <c r="T21" s="26" t="s">
        <v>1000</v>
      </c>
    </row>
    <row r="22" spans="2:20" x14ac:dyDescent="0.2">
      <c r="B22" t="s">
        <v>285</v>
      </c>
      <c r="C22" s="2">
        <v>15</v>
      </c>
      <c r="D22" s="39">
        <v>0.4</v>
      </c>
      <c r="E22" s="39">
        <v>1</v>
      </c>
      <c r="F22" s="39">
        <v>0.66666666666666663</v>
      </c>
      <c r="G22" s="39">
        <v>0.5</v>
      </c>
      <c r="H22" s="39">
        <v>0.6</v>
      </c>
      <c r="I22" s="39">
        <v>1</v>
      </c>
      <c r="K22" t="s">
        <v>285</v>
      </c>
      <c r="L22" s="2">
        <v>15</v>
      </c>
      <c r="M22" s="188">
        <f t="shared" si="0"/>
        <v>40</v>
      </c>
      <c r="N22" s="188">
        <f t="shared" si="1"/>
        <v>100</v>
      </c>
      <c r="O22" s="188">
        <f t="shared" si="2"/>
        <v>66.666666666666657</v>
      </c>
      <c r="P22" s="188">
        <f t="shared" si="3"/>
        <v>50</v>
      </c>
      <c r="Q22" s="188">
        <f t="shared" si="4"/>
        <v>60</v>
      </c>
      <c r="R22" s="188">
        <f t="shared" si="5"/>
        <v>100</v>
      </c>
      <c r="T22" t="s">
        <v>285</v>
      </c>
    </row>
    <row r="23" spans="2:20" x14ac:dyDescent="0.2">
      <c r="B23" t="s">
        <v>293</v>
      </c>
      <c r="C23" s="2">
        <v>22</v>
      </c>
      <c r="D23" s="39">
        <v>1</v>
      </c>
      <c r="E23" s="39">
        <v>0.66666666666666663</v>
      </c>
      <c r="F23" s="39">
        <v>1</v>
      </c>
      <c r="G23" s="39">
        <v>1</v>
      </c>
      <c r="H23" s="39">
        <v>1</v>
      </c>
      <c r="I23" s="39">
        <v>1</v>
      </c>
      <c r="K23" s="26" t="s">
        <v>293</v>
      </c>
      <c r="L23" s="24">
        <v>22</v>
      </c>
      <c r="M23" s="232">
        <f t="shared" si="0"/>
        <v>100</v>
      </c>
      <c r="N23" s="232">
        <f t="shared" si="1"/>
        <v>66.666666666666657</v>
      </c>
      <c r="O23" s="232">
        <f t="shared" si="2"/>
        <v>100</v>
      </c>
      <c r="P23" s="232">
        <f t="shared" si="3"/>
        <v>100</v>
      </c>
      <c r="Q23" s="232">
        <f t="shared" si="4"/>
        <v>100</v>
      </c>
      <c r="R23" s="232">
        <f t="shared" si="5"/>
        <v>100</v>
      </c>
      <c r="T23" s="26" t="s">
        <v>293</v>
      </c>
    </row>
    <row r="24" spans="2:20" x14ac:dyDescent="0.2">
      <c r="B24" t="s">
        <v>302</v>
      </c>
      <c r="C24" s="2">
        <v>19</v>
      </c>
      <c r="D24" s="39">
        <v>0.6</v>
      </c>
      <c r="E24" s="39">
        <v>1</v>
      </c>
      <c r="F24" s="39">
        <v>1</v>
      </c>
      <c r="G24" s="39">
        <v>1</v>
      </c>
      <c r="H24" s="39">
        <v>0.8</v>
      </c>
      <c r="I24" s="39">
        <v>0.66666666666666663</v>
      </c>
      <c r="K24" t="s">
        <v>302</v>
      </c>
      <c r="L24" s="2">
        <v>19</v>
      </c>
      <c r="M24" s="188">
        <f t="shared" si="0"/>
        <v>60</v>
      </c>
      <c r="N24" s="188">
        <f t="shared" si="1"/>
        <v>100</v>
      </c>
      <c r="O24" s="188">
        <f t="shared" si="2"/>
        <v>100</v>
      </c>
      <c r="P24" s="188">
        <f t="shared" si="3"/>
        <v>100</v>
      </c>
      <c r="Q24" s="188">
        <f t="shared" si="4"/>
        <v>80</v>
      </c>
      <c r="R24" s="188">
        <f t="shared" si="5"/>
        <v>66.666666666666657</v>
      </c>
      <c r="T24" t="s">
        <v>302</v>
      </c>
    </row>
    <row r="25" spans="2:20" x14ac:dyDescent="0.2">
      <c r="B25" t="s">
        <v>309</v>
      </c>
      <c r="C25" s="2">
        <v>12</v>
      </c>
      <c r="D25" s="39">
        <v>0.4</v>
      </c>
      <c r="E25" s="39">
        <v>1</v>
      </c>
      <c r="F25" s="39">
        <v>0.66666666666666663</v>
      </c>
      <c r="G25" s="39">
        <v>0.75</v>
      </c>
      <c r="H25" s="39">
        <v>0.2</v>
      </c>
      <c r="I25" s="39">
        <v>0.33333333333333331</v>
      </c>
      <c r="K25" s="26" t="s">
        <v>309</v>
      </c>
      <c r="L25" s="24">
        <v>12</v>
      </c>
      <c r="M25" s="232">
        <f t="shared" si="0"/>
        <v>40</v>
      </c>
      <c r="N25" s="232">
        <f t="shared" si="1"/>
        <v>100</v>
      </c>
      <c r="O25" s="232">
        <f t="shared" si="2"/>
        <v>66.666666666666657</v>
      </c>
      <c r="P25" s="232">
        <f t="shared" si="3"/>
        <v>75</v>
      </c>
      <c r="Q25" s="232">
        <f t="shared" si="4"/>
        <v>20</v>
      </c>
      <c r="R25" s="232">
        <f t="shared" si="5"/>
        <v>33.333333333333329</v>
      </c>
      <c r="T25" s="26" t="s">
        <v>309</v>
      </c>
    </row>
    <row r="26" spans="2:20" x14ac:dyDescent="0.2">
      <c r="B26" t="s">
        <v>316</v>
      </c>
      <c r="C26" s="2">
        <v>21</v>
      </c>
      <c r="D26" s="39">
        <v>1</v>
      </c>
      <c r="E26" s="39">
        <v>1</v>
      </c>
      <c r="F26" s="39">
        <v>1</v>
      </c>
      <c r="G26" s="39">
        <v>1</v>
      </c>
      <c r="H26" s="39">
        <v>0.6</v>
      </c>
      <c r="I26" s="39">
        <v>1</v>
      </c>
      <c r="K26" t="s">
        <v>498</v>
      </c>
      <c r="L26" s="2">
        <v>21</v>
      </c>
      <c r="M26" s="188">
        <f t="shared" si="0"/>
        <v>100</v>
      </c>
      <c r="N26" s="188">
        <f t="shared" si="1"/>
        <v>100</v>
      </c>
      <c r="O26" s="188">
        <f t="shared" si="2"/>
        <v>100</v>
      </c>
      <c r="P26" s="188">
        <f t="shared" si="3"/>
        <v>100</v>
      </c>
      <c r="Q26" s="188">
        <f t="shared" si="4"/>
        <v>60</v>
      </c>
      <c r="R26" s="188">
        <f t="shared" si="5"/>
        <v>100</v>
      </c>
      <c r="T26" t="s">
        <v>498</v>
      </c>
    </row>
    <row r="27" spans="2:20" x14ac:dyDescent="0.2">
      <c r="B27" t="s">
        <v>324</v>
      </c>
      <c r="C27" s="2">
        <v>21</v>
      </c>
      <c r="D27" s="39">
        <v>0.8</v>
      </c>
      <c r="E27" s="39">
        <v>1</v>
      </c>
      <c r="F27" s="39">
        <v>1</v>
      </c>
      <c r="G27" s="39">
        <v>1</v>
      </c>
      <c r="H27" s="39">
        <v>1</v>
      </c>
      <c r="I27" s="39">
        <v>0.66666666666666663</v>
      </c>
      <c r="K27" s="26" t="s">
        <v>324</v>
      </c>
      <c r="L27" s="24">
        <v>21</v>
      </c>
      <c r="M27" s="232">
        <f t="shared" si="0"/>
        <v>80</v>
      </c>
      <c r="N27" s="232">
        <f t="shared" si="1"/>
        <v>100</v>
      </c>
      <c r="O27" s="232">
        <f t="shared" si="2"/>
        <v>100</v>
      </c>
      <c r="P27" s="232">
        <f t="shared" si="3"/>
        <v>100</v>
      </c>
      <c r="Q27" s="232">
        <f t="shared" si="4"/>
        <v>100</v>
      </c>
      <c r="R27" s="232">
        <f t="shared" si="5"/>
        <v>66.666666666666657</v>
      </c>
      <c r="T27" s="26" t="s">
        <v>324</v>
      </c>
    </row>
    <row r="28" spans="2:20" x14ac:dyDescent="0.2">
      <c r="B28" t="s">
        <v>330</v>
      </c>
      <c r="C28" s="2">
        <v>23</v>
      </c>
      <c r="D28" s="39">
        <v>1</v>
      </c>
      <c r="E28" s="39">
        <v>1</v>
      </c>
      <c r="F28" s="39">
        <v>1</v>
      </c>
      <c r="G28" s="39">
        <v>1</v>
      </c>
      <c r="H28" s="39">
        <v>1</v>
      </c>
      <c r="I28" s="39">
        <v>1</v>
      </c>
      <c r="K28" t="s">
        <v>330</v>
      </c>
      <c r="L28" s="2">
        <v>23</v>
      </c>
      <c r="M28" s="188">
        <f t="shared" si="0"/>
        <v>100</v>
      </c>
      <c r="N28" s="188">
        <f t="shared" si="1"/>
        <v>100</v>
      </c>
      <c r="O28" s="188">
        <f t="shared" si="2"/>
        <v>100</v>
      </c>
      <c r="P28" s="188">
        <f t="shared" si="3"/>
        <v>100</v>
      </c>
      <c r="Q28" s="188">
        <f t="shared" si="4"/>
        <v>100</v>
      </c>
      <c r="R28" s="188">
        <f t="shared" si="5"/>
        <v>100</v>
      </c>
      <c r="T28" t="s">
        <v>330</v>
      </c>
    </row>
    <row r="29" spans="2:20" x14ac:dyDescent="0.2">
      <c r="B29" t="s">
        <v>338</v>
      </c>
      <c r="C29" s="2">
        <v>14</v>
      </c>
      <c r="D29" s="39">
        <v>0.6</v>
      </c>
      <c r="E29" s="39">
        <v>1</v>
      </c>
      <c r="F29" s="39">
        <v>1</v>
      </c>
      <c r="G29" s="39">
        <v>0.5</v>
      </c>
      <c r="H29" s="39">
        <v>0.4</v>
      </c>
      <c r="I29" s="39">
        <v>0.33333333333333331</v>
      </c>
      <c r="K29" s="26" t="s">
        <v>338</v>
      </c>
      <c r="L29" s="24">
        <v>14</v>
      </c>
      <c r="M29" s="232">
        <f t="shared" si="0"/>
        <v>60</v>
      </c>
      <c r="N29" s="232">
        <f t="shared" si="1"/>
        <v>100</v>
      </c>
      <c r="O29" s="232">
        <f t="shared" si="2"/>
        <v>100</v>
      </c>
      <c r="P29" s="232">
        <f t="shared" si="3"/>
        <v>50</v>
      </c>
      <c r="Q29" s="232">
        <f t="shared" si="4"/>
        <v>40</v>
      </c>
      <c r="R29" s="232">
        <f t="shared" si="5"/>
        <v>33.333333333333329</v>
      </c>
      <c r="T29" s="26" t="s">
        <v>338</v>
      </c>
    </row>
    <row r="30" spans="2:20" x14ac:dyDescent="0.2">
      <c r="B30" t="s">
        <v>347</v>
      </c>
      <c r="C30" s="2">
        <v>17</v>
      </c>
      <c r="D30" s="39">
        <v>0.8</v>
      </c>
      <c r="E30" s="39">
        <v>0.66666666666666663</v>
      </c>
      <c r="F30" s="39">
        <v>1</v>
      </c>
      <c r="G30" s="39">
        <v>0.75</v>
      </c>
      <c r="H30" s="39">
        <v>0.4</v>
      </c>
      <c r="I30" s="39">
        <v>1</v>
      </c>
      <c r="K30" t="s">
        <v>347</v>
      </c>
      <c r="L30" s="2">
        <v>17</v>
      </c>
      <c r="M30" s="188">
        <f t="shared" si="0"/>
        <v>80</v>
      </c>
      <c r="N30" s="188">
        <f t="shared" si="1"/>
        <v>66.666666666666657</v>
      </c>
      <c r="O30" s="188">
        <f t="shared" si="2"/>
        <v>100</v>
      </c>
      <c r="P30" s="188">
        <f t="shared" si="3"/>
        <v>75</v>
      </c>
      <c r="Q30" s="188">
        <f t="shared" si="4"/>
        <v>40</v>
      </c>
      <c r="R30" s="188">
        <f t="shared" si="5"/>
        <v>100</v>
      </c>
      <c r="T30" t="s">
        <v>347</v>
      </c>
    </row>
    <row r="31" spans="2:20" x14ac:dyDescent="0.2">
      <c r="B31" t="s">
        <v>356</v>
      </c>
      <c r="C31" s="2">
        <v>19</v>
      </c>
      <c r="D31" s="39">
        <v>0.6</v>
      </c>
      <c r="E31" s="39">
        <v>1</v>
      </c>
      <c r="F31" s="39">
        <v>1</v>
      </c>
      <c r="G31" s="39">
        <v>1</v>
      </c>
      <c r="H31" s="39">
        <v>0.8</v>
      </c>
      <c r="I31" s="39">
        <v>0.66666666666666663</v>
      </c>
      <c r="K31" s="26" t="s">
        <v>356</v>
      </c>
      <c r="L31" s="24">
        <v>19</v>
      </c>
      <c r="M31" s="232">
        <f t="shared" si="0"/>
        <v>60</v>
      </c>
      <c r="N31" s="232">
        <f t="shared" si="1"/>
        <v>100</v>
      </c>
      <c r="O31" s="232">
        <f t="shared" si="2"/>
        <v>100</v>
      </c>
      <c r="P31" s="232">
        <f t="shared" si="3"/>
        <v>100</v>
      </c>
      <c r="Q31" s="232">
        <f t="shared" si="4"/>
        <v>80</v>
      </c>
      <c r="R31" s="232">
        <f t="shared" si="5"/>
        <v>66.666666666666657</v>
      </c>
      <c r="T31" s="26" t="s">
        <v>356</v>
      </c>
    </row>
    <row r="32" spans="2:20" x14ac:dyDescent="0.2">
      <c r="B32" t="s">
        <v>364</v>
      </c>
      <c r="C32" s="2">
        <v>18</v>
      </c>
      <c r="D32" s="39">
        <v>0.8</v>
      </c>
      <c r="E32" s="39">
        <v>1</v>
      </c>
      <c r="F32" s="39">
        <v>1</v>
      </c>
      <c r="G32" s="39">
        <v>1</v>
      </c>
      <c r="H32" s="39">
        <v>0.4</v>
      </c>
      <c r="I32" s="39">
        <v>0.66666666666666663</v>
      </c>
      <c r="K32" t="s">
        <v>364</v>
      </c>
      <c r="L32" s="2">
        <v>18</v>
      </c>
      <c r="M32" s="188">
        <f t="shared" si="0"/>
        <v>80</v>
      </c>
      <c r="N32" s="188">
        <f t="shared" si="1"/>
        <v>100</v>
      </c>
      <c r="O32" s="188">
        <f t="shared" si="2"/>
        <v>100</v>
      </c>
      <c r="P32" s="188">
        <f t="shared" si="3"/>
        <v>100</v>
      </c>
      <c r="Q32" s="188">
        <f t="shared" si="4"/>
        <v>40</v>
      </c>
      <c r="R32" s="188">
        <f t="shared" si="5"/>
        <v>66.666666666666657</v>
      </c>
      <c r="T32" t="s">
        <v>364</v>
      </c>
    </row>
    <row r="33" spans="2:20" x14ac:dyDescent="0.2">
      <c r="B33" t="s">
        <v>372</v>
      </c>
      <c r="C33" s="2">
        <v>16</v>
      </c>
      <c r="D33" s="39">
        <v>0.6</v>
      </c>
      <c r="E33" s="39">
        <v>1</v>
      </c>
      <c r="F33" s="39">
        <v>1</v>
      </c>
      <c r="G33" s="39">
        <v>0.75</v>
      </c>
      <c r="H33" s="39">
        <v>0.6</v>
      </c>
      <c r="I33" s="39">
        <v>0.33333333333333331</v>
      </c>
      <c r="K33" s="26" t="s">
        <v>372</v>
      </c>
      <c r="L33" s="24">
        <v>16</v>
      </c>
      <c r="M33" s="232">
        <f t="shared" si="0"/>
        <v>60</v>
      </c>
      <c r="N33" s="232">
        <f t="shared" si="1"/>
        <v>100</v>
      </c>
      <c r="O33" s="232">
        <f t="shared" si="2"/>
        <v>100</v>
      </c>
      <c r="P33" s="232">
        <f t="shared" si="3"/>
        <v>75</v>
      </c>
      <c r="Q33" s="232">
        <f t="shared" si="4"/>
        <v>60</v>
      </c>
      <c r="R33" s="232">
        <f t="shared" si="5"/>
        <v>33.333333333333329</v>
      </c>
      <c r="T33" s="26" t="s">
        <v>372</v>
      </c>
    </row>
    <row r="34" spans="2:20" x14ac:dyDescent="0.2">
      <c r="B34" t="s">
        <v>378</v>
      </c>
      <c r="C34" s="2">
        <v>23</v>
      </c>
      <c r="D34" s="39">
        <v>1</v>
      </c>
      <c r="E34" s="39">
        <v>1</v>
      </c>
      <c r="F34" s="39">
        <v>1</v>
      </c>
      <c r="G34" s="39">
        <v>1</v>
      </c>
      <c r="H34" s="39">
        <v>1</v>
      </c>
      <c r="I34" s="39">
        <v>1</v>
      </c>
      <c r="K34" t="s">
        <v>378</v>
      </c>
      <c r="L34" s="2">
        <v>23</v>
      </c>
      <c r="M34" s="188">
        <f t="shared" si="0"/>
        <v>100</v>
      </c>
      <c r="N34" s="188">
        <f t="shared" si="1"/>
        <v>100</v>
      </c>
      <c r="O34" s="188">
        <f t="shared" si="2"/>
        <v>100</v>
      </c>
      <c r="P34" s="188">
        <f t="shared" si="3"/>
        <v>100</v>
      </c>
      <c r="Q34" s="188">
        <f t="shared" si="4"/>
        <v>100</v>
      </c>
      <c r="R34" s="188">
        <f t="shared" si="5"/>
        <v>100</v>
      </c>
      <c r="T34" t="s">
        <v>378</v>
      </c>
    </row>
    <row r="35" spans="2:20" x14ac:dyDescent="0.2">
      <c r="B35" t="s">
        <v>384</v>
      </c>
      <c r="C35" s="2">
        <v>22</v>
      </c>
      <c r="D35" s="39">
        <v>1</v>
      </c>
      <c r="E35" s="39">
        <v>1</v>
      </c>
      <c r="F35" s="39">
        <v>1</v>
      </c>
      <c r="G35" s="39">
        <v>1</v>
      </c>
      <c r="H35" s="39">
        <v>0.8</v>
      </c>
      <c r="I35" s="39">
        <v>1</v>
      </c>
      <c r="K35" s="26" t="s">
        <v>384</v>
      </c>
      <c r="L35" s="24">
        <v>22</v>
      </c>
      <c r="M35" s="232">
        <f t="shared" si="0"/>
        <v>100</v>
      </c>
      <c r="N35" s="232">
        <f t="shared" si="1"/>
        <v>100</v>
      </c>
      <c r="O35" s="232">
        <f t="shared" si="2"/>
        <v>100</v>
      </c>
      <c r="P35" s="232">
        <f t="shared" si="3"/>
        <v>100</v>
      </c>
      <c r="Q35" s="232">
        <f t="shared" si="4"/>
        <v>80</v>
      </c>
      <c r="R35" s="232">
        <f t="shared" si="5"/>
        <v>100</v>
      </c>
      <c r="T35" s="26" t="s">
        <v>384</v>
      </c>
    </row>
    <row r="36" spans="2:20" x14ac:dyDescent="0.2">
      <c r="B36" t="s">
        <v>390</v>
      </c>
      <c r="C36" s="2">
        <v>17</v>
      </c>
      <c r="D36" s="39">
        <v>0.8</v>
      </c>
      <c r="E36" s="39">
        <v>1</v>
      </c>
      <c r="F36" s="39">
        <v>1</v>
      </c>
      <c r="G36" s="39">
        <v>1</v>
      </c>
      <c r="H36" s="39">
        <v>0.2</v>
      </c>
      <c r="I36" s="39">
        <v>0.66666666666666663</v>
      </c>
      <c r="K36" t="s">
        <v>390</v>
      </c>
      <c r="L36" s="2">
        <v>17</v>
      </c>
      <c r="M36" s="188">
        <f t="shared" si="0"/>
        <v>80</v>
      </c>
      <c r="N36" s="188">
        <f t="shared" si="1"/>
        <v>100</v>
      </c>
      <c r="O36" s="188">
        <f t="shared" si="2"/>
        <v>100</v>
      </c>
      <c r="P36" s="188">
        <f t="shared" si="3"/>
        <v>100</v>
      </c>
      <c r="Q36" s="188">
        <f t="shared" si="4"/>
        <v>20</v>
      </c>
      <c r="R36" s="188">
        <f t="shared" si="5"/>
        <v>66.666666666666657</v>
      </c>
      <c r="T36" t="s">
        <v>390</v>
      </c>
    </row>
    <row r="37" spans="2:20" x14ac:dyDescent="0.2">
      <c r="B37" t="s">
        <v>398</v>
      </c>
      <c r="C37" s="2">
        <v>11</v>
      </c>
      <c r="D37" s="39">
        <v>0.2</v>
      </c>
      <c r="E37" s="39">
        <v>1</v>
      </c>
      <c r="F37" s="39">
        <v>0.66666666666666663</v>
      </c>
      <c r="G37" s="39">
        <v>0.25</v>
      </c>
      <c r="H37" s="39">
        <v>0.4</v>
      </c>
      <c r="I37" s="39">
        <v>0.66666666666666663</v>
      </c>
      <c r="K37" s="26" t="s">
        <v>398</v>
      </c>
      <c r="L37" s="24">
        <v>11</v>
      </c>
      <c r="M37" s="232">
        <f t="shared" si="0"/>
        <v>20</v>
      </c>
      <c r="N37" s="232">
        <f t="shared" si="1"/>
        <v>100</v>
      </c>
      <c r="O37" s="232">
        <f t="shared" si="2"/>
        <v>66.666666666666657</v>
      </c>
      <c r="P37" s="232">
        <f t="shared" si="3"/>
        <v>25</v>
      </c>
      <c r="Q37" s="232">
        <f t="shared" si="4"/>
        <v>40</v>
      </c>
      <c r="R37" s="232">
        <f t="shared" si="5"/>
        <v>66.666666666666657</v>
      </c>
      <c r="T37" s="26" t="s">
        <v>398</v>
      </c>
    </row>
    <row r="38" spans="2:20" x14ac:dyDescent="0.2">
      <c r="B38" t="s">
        <v>406</v>
      </c>
      <c r="C38" s="2">
        <v>23</v>
      </c>
      <c r="D38" s="39">
        <v>1</v>
      </c>
      <c r="E38" s="39">
        <v>1</v>
      </c>
      <c r="F38" s="39">
        <v>1</v>
      </c>
      <c r="G38" s="39">
        <v>1</v>
      </c>
      <c r="H38" s="39">
        <v>1</v>
      </c>
      <c r="I38" s="39">
        <v>1</v>
      </c>
      <c r="K38" t="s">
        <v>406</v>
      </c>
      <c r="L38" s="2">
        <v>23</v>
      </c>
      <c r="M38" s="188">
        <f t="shared" si="0"/>
        <v>100</v>
      </c>
      <c r="N38" s="188">
        <f t="shared" si="1"/>
        <v>100</v>
      </c>
      <c r="O38" s="188">
        <f t="shared" si="2"/>
        <v>100</v>
      </c>
      <c r="P38" s="188">
        <f t="shared" si="3"/>
        <v>100</v>
      </c>
      <c r="Q38" s="188">
        <f t="shared" si="4"/>
        <v>100</v>
      </c>
      <c r="R38" s="188">
        <f t="shared" si="5"/>
        <v>100</v>
      </c>
      <c r="T38" t="s">
        <v>406</v>
      </c>
    </row>
    <row r="39" spans="2:20" x14ac:dyDescent="0.2">
      <c r="B39" t="s">
        <v>411</v>
      </c>
      <c r="C39" s="2">
        <v>20</v>
      </c>
      <c r="D39" s="39">
        <v>0.8</v>
      </c>
      <c r="E39" s="39">
        <v>1</v>
      </c>
      <c r="F39" s="39">
        <v>1</v>
      </c>
      <c r="G39" s="39">
        <v>1</v>
      </c>
      <c r="H39" s="39">
        <v>1</v>
      </c>
      <c r="I39" s="39">
        <v>0.33333333333333331</v>
      </c>
      <c r="K39" s="26" t="s">
        <v>411</v>
      </c>
      <c r="L39" s="24">
        <v>20</v>
      </c>
      <c r="M39" s="232">
        <f t="shared" si="0"/>
        <v>80</v>
      </c>
      <c r="N39" s="232">
        <f t="shared" si="1"/>
        <v>100</v>
      </c>
      <c r="O39" s="232">
        <f t="shared" si="2"/>
        <v>100</v>
      </c>
      <c r="P39" s="232">
        <f t="shared" si="3"/>
        <v>100</v>
      </c>
      <c r="Q39" s="232">
        <f t="shared" si="4"/>
        <v>100</v>
      </c>
      <c r="R39" s="232">
        <f t="shared" si="5"/>
        <v>33.333333333333329</v>
      </c>
      <c r="T39" s="26" t="s">
        <v>411</v>
      </c>
    </row>
    <row r="40" spans="2:20" x14ac:dyDescent="0.2">
      <c r="B40" t="s">
        <v>418</v>
      </c>
      <c r="C40" s="2">
        <v>23</v>
      </c>
      <c r="D40" s="39">
        <v>1</v>
      </c>
      <c r="E40" s="39">
        <v>1</v>
      </c>
      <c r="F40" s="39">
        <v>1</v>
      </c>
      <c r="G40" s="39">
        <v>1</v>
      </c>
      <c r="H40" s="39">
        <v>1</v>
      </c>
      <c r="I40" s="39">
        <v>1</v>
      </c>
      <c r="K40" t="s">
        <v>418</v>
      </c>
      <c r="L40" s="2">
        <v>23</v>
      </c>
      <c r="M40" s="188">
        <f t="shared" si="0"/>
        <v>100</v>
      </c>
      <c r="N40" s="188">
        <f t="shared" si="1"/>
        <v>100</v>
      </c>
      <c r="O40" s="188">
        <f t="shared" si="2"/>
        <v>100</v>
      </c>
      <c r="P40" s="188">
        <f t="shared" si="3"/>
        <v>100</v>
      </c>
      <c r="Q40" s="188">
        <f t="shared" si="4"/>
        <v>100</v>
      </c>
      <c r="R40" s="188">
        <f t="shared" si="5"/>
        <v>100</v>
      </c>
      <c r="T40" t="s">
        <v>418</v>
      </c>
    </row>
    <row r="41" spans="2:20" x14ac:dyDescent="0.2">
      <c r="B41" t="s">
        <v>425</v>
      </c>
      <c r="C41" s="2">
        <v>14</v>
      </c>
      <c r="D41" s="39">
        <v>0.8</v>
      </c>
      <c r="E41" s="39">
        <v>0.66666666666666663</v>
      </c>
      <c r="F41" s="39">
        <v>1</v>
      </c>
      <c r="G41" s="39">
        <v>0.5</v>
      </c>
      <c r="H41" s="39">
        <v>0.4</v>
      </c>
      <c r="I41" s="39">
        <v>0.33333333333333331</v>
      </c>
      <c r="K41" s="26" t="s">
        <v>425</v>
      </c>
      <c r="L41" s="24">
        <v>14</v>
      </c>
      <c r="M41" s="232">
        <f t="shared" si="0"/>
        <v>80</v>
      </c>
      <c r="N41" s="232">
        <f t="shared" si="1"/>
        <v>66.666666666666657</v>
      </c>
      <c r="O41" s="232">
        <f t="shared" si="2"/>
        <v>100</v>
      </c>
      <c r="P41" s="232">
        <f t="shared" si="3"/>
        <v>50</v>
      </c>
      <c r="Q41" s="232">
        <f t="shared" si="4"/>
        <v>40</v>
      </c>
      <c r="R41" s="232">
        <f t="shared" si="5"/>
        <v>33.333333333333329</v>
      </c>
      <c r="T41" s="26" t="s">
        <v>425</v>
      </c>
    </row>
    <row r="42" spans="2:20" x14ac:dyDescent="0.2">
      <c r="B42" t="s">
        <v>434</v>
      </c>
      <c r="C42" s="2">
        <v>21</v>
      </c>
      <c r="D42" s="39">
        <v>1</v>
      </c>
      <c r="E42" s="39">
        <v>1</v>
      </c>
      <c r="F42" s="39">
        <v>1</v>
      </c>
      <c r="G42" s="39">
        <v>1</v>
      </c>
      <c r="H42" s="39">
        <v>0.8</v>
      </c>
      <c r="I42" s="39">
        <v>0.66666666666666663</v>
      </c>
      <c r="K42" t="s">
        <v>434</v>
      </c>
      <c r="L42" s="2">
        <v>21</v>
      </c>
      <c r="M42" s="188">
        <f t="shared" si="0"/>
        <v>100</v>
      </c>
      <c r="N42" s="188">
        <f t="shared" si="1"/>
        <v>100</v>
      </c>
      <c r="O42" s="188">
        <f t="shared" si="2"/>
        <v>100</v>
      </c>
      <c r="P42" s="188">
        <f t="shared" si="3"/>
        <v>100</v>
      </c>
      <c r="Q42" s="188">
        <f t="shared" si="4"/>
        <v>80</v>
      </c>
      <c r="R42" s="188">
        <f t="shared" si="5"/>
        <v>66.666666666666657</v>
      </c>
      <c r="T42" t="s">
        <v>434</v>
      </c>
    </row>
    <row r="43" spans="2:20" x14ac:dyDescent="0.2">
      <c r="B43" t="s">
        <v>441</v>
      </c>
      <c r="C43" s="2">
        <v>23</v>
      </c>
      <c r="D43" s="39">
        <v>1</v>
      </c>
      <c r="E43" s="39">
        <v>1</v>
      </c>
      <c r="F43" s="39">
        <v>1</v>
      </c>
      <c r="G43" s="39">
        <v>1</v>
      </c>
      <c r="H43" s="39">
        <v>1</v>
      </c>
      <c r="I43" s="39">
        <v>1</v>
      </c>
      <c r="K43" s="26" t="s">
        <v>441</v>
      </c>
      <c r="L43" s="24">
        <v>23</v>
      </c>
      <c r="M43" s="232">
        <f t="shared" si="0"/>
        <v>100</v>
      </c>
      <c r="N43" s="232">
        <f t="shared" si="1"/>
        <v>100</v>
      </c>
      <c r="O43" s="232">
        <f t="shared" si="2"/>
        <v>100</v>
      </c>
      <c r="P43" s="232">
        <f t="shared" si="3"/>
        <v>100</v>
      </c>
      <c r="Q43" s="232">
        <f t="shared" si="4"/>
        <v>100</v>
      </c>
      <c r="R43" s="232">
        <f t="shared" si="5"/>
        <v>100</v>
      </c>
      <c r="T43" s="26" t="s">
        <v>441</v>
      </c>
    </row>
    <row r="44" spans="2:20" x14ac:dyDescent="0.2">
      <c r="B44" t="s">
        <v>448</v>
      </c>
      <c r="C44" s="2">
        <v>19</v>
      </c>
      <c r="D44" s="39">
        <v>0.6</v>
      </c>
      <c r="E44" s="39">
        <v>1</v>
      </c>
      <c r="F44" s="39">
        <v>1</v>
      </c>
      <c r="G44" s="39">
        <v>0.75</v>
      </c>
      <c r="H44" s="39">
        <v>1</v>
      </c>
      <c r="I44" s="39">
        <v>0.66666666666666663</v>
      </c>
      <c r="K44" t="s">
        <v>448</v>
      </c>
      <c r="L44" s="2">
        <v>19</v>
      </c>
      <c r="M44" s="188">
        <f t="shared" si="0"/>
        <v>60</v>
      </c>
      <c r="N44" s="188">
        <f t="shared" si="1"/>
        <v>100</v>
      </c>
      <c r="O44" s="188">
        <f t="shared" si="2"/>
        <v>100</v>
      </c>
      <c r="P44" s="188">
        <f t="shared" si="3"/>
        <v>75</v>
      </c>
      <c r="Q44" s="188">
        <f t="shared" si="4"/>
        <v>100</v>
      </c>
      <c r="R44" s="188">
        <f t="shared" si="5"/>
        <v>66.666666666666657</v>
      </c>
      <c r="T44" t="s">
        <v>448</v>
      </c>
    </row>
    <row r="45" spans="2:20" x14ac:dyDescent="0.2">
      <c r="B45" t="s">
        <v>453</v>
      </c>
      <c r="C45" s="2">
        <v>20</v>
      </c>
      <c r="D45" s="39">
        <v>1</v>
      </c>
      <c r="E45" s="39">
        <v>1</v>
      </c>
      <c r="F45" s="39">
        <v>1</v>
      </c>
      <c r="G45" s="39">
        <v>1</v>
      </c>
      <c r="H45" s="39">
        <v>0.6</v>
      </c>
      <c r="I45" s="39">
        <v>0.66666666666666663</v>
      </c>
      <c r="K45" s="26" t="s">
        <v>453</v>
      </c>
      <c r="L45" s="24">
        <v>20</v>
      </c>
      <c r="M45" s="232">
        <f t="shared" si="0"/>
        <v>100</v>
      </c>
      <c r="N45" s="232">
        <f t="shared" si="1"/>
        <v>100</v>
      </c>
      <c r="O45" s="232">
        <f t="shared" si="2"/>
        <v>100</v>
      </c>
      <c r="P45" s="232">
        <f t="shared" si="3"/>
        <v>100</v>
      </c>
      <c r="Q45" s="232">
        <f t="shared" si="4"/>
        <v>60</v>
      </c>
      <c r="R45" s="232">
        <f t="shared" si="5"/>
        <v>66.666666666666657</v>
      </c>
      <c r="T45" s="26" t="s">
        <v>453</v>
      </c>
    </row>
    <row r="46" spans="2:20" x14ac:dyDescent="0.2">
      <c r="B46" t="s">
        <v>460</v>
      </c>
      <c r="C46" s="2">
        <v>20</v>
      </c>
      <c r="D46" s="39">
        <v>1</v>
      </c>
      <c r="E46" s="39">
        <v>1</v>
      </c>
      <c r="F46" s="39">
        <v>1</v>
      </c>
      <c r="G46" s="39">
        <v>0.75</v>
      </c>
      <c r="H46" s="39">
        <v>0.6</v>
      </c>
      <c r="I46" s="39">
        <v>1</v>
      </c>
      <c r="K46" t="s">
        <v>460</v>
      </c>
      <c r="L46" s="2">
        <v>20</v>
      </c>
      <c r="M46" s="188">
        <f t="shared" si="0"/>
        <v>100</v>
      </c>
      <c r="N46" s="188">
        <f t="shared" si="1"/>
        <v>100</v>
      </c>
      <c r="O46" s="188">
        <f t="shared" si="2"/>
        <v>100</v>
      </c>
      <c r="P46" s="188">
        <f t="shared" si="3"/>
        <v>75</v>
      </c>
      <c r="Q46" s="188">
        <f t="shared" si="4"/>
        <v>60</v>
      </c>
      <c r="R46" s="188">
        <f t="shared" si="5"/>
        <v>100</v>
      </c>
      <c r="T46" t="s">
        <v>460</v>
      </c>
    </row>
    <row r="47" spans="2:20" x14ac:dyDescent="0.2">
      <c r="B47" t="s">
        <v>469</v>
      </c>
      <c r="C47" s="2">
        <v>18</v>
      </c>
      <c r="D47" s="39">
        <v>0.8</v>
      </c>
      <c r="E47" s="39">
        <v>1</v>
      </c>
      <c r="F47" s="39">
        <v>1</v>
      </c>
      <c r="G47" s="39">
        <v>1</v>
      </c>
      <c r="H47" s="39">
        <v>0.4</v>
      </c>
      <c r="I47" s="39">
        <v>0.66666666666666663</v>
      </c>
      <c r="K47" s="26" t="s">
        <v>469</v>
      </c>
      <c r="L47" s="24">
        <v>18</v>
      </c>
      <c r="M47" s="232">
        <f t="shared" si="0"/>
        <v>80</v>
      </c>
      <c r="N47" s="232">
        <f t="shared" si="1"/>
        <v>100</v>
      </c>
      <c r="O47" s="232">
        <f t="shared" si="2"/>
        <v>100</v>
      </c>
      <c r="P47" s="232">
        <f t="shared" si="3"/>
        <v>100</v>
      </c>
      <c r="Q47" s="232">
        <f t="shared" si="4"/>
        <v>40</v>
      </c>
      <c r="R47" s="232">
        <f t="shared" si="5"/>
        <v>66.666666666666657</v>
      </c>
      <c r="T47" s="26" t="s">
        <v>469</v>
      </c>
    </row>
    <row r="48" spans="2:20" x14ac:dyDescent="0.2">
      <c r="B48" t="s">
        <v>1001</v>
      </c>
      <c r="C48" s="2">
        <v>19</v>
      </c>
      <c r="D48" s="39">
        <v>0.77333333333333332</v>
      </c>
      <c r="E48" s="39">
        <v>0.9555555555555556</v>
      </c>
      <c r="F48" s="39">
        <v>0.96296296296296291</v>
      </c>
      <c r="G48" s="39">
        <v>0.8833333333333333</v>
      </c>
      <c r="H48" s="39">
        <v>0.62666666666666671</v>
      </c>
      <c r="I48" s="39">
        <v>0.73333333333333339</v>
      </c>
      <c r="K48" s="284" t="s">
        <v>1001</v>
      </c>
      <c r="L48" s="286">
        <v>19</v>
      </c>
      <c r="M48" s="285">
        <f t="shared" ref="M48:R48" si="6">D48*100</f>
        <v>77.333333333333329</v>
      </c>
      <c r="N48" s="285">
        <f t="shared" si="6"/>
        <v>95.555555555555557</v>
      </c>
      <c r="O48" s="285">
        <f t="shared" si="6"/>
        <v>96.296296296296291</v>
      </c>
      <c r="P48" s="285">
        <f t="shared" si="6"/>
        <v>88.333333333333329</v>
      </c>
      <c r="Q48" s="285">
        <f t="shared" si="6"/>
        <v>62.666666666666671</v>
      </c>
      <c r="R48" s="285">
        <f t="shared" si="6"/>
        <v>73.333333333333343</v>
      </c>
      <c r="T48" s="234" t="s">
        <v>1001</v>
      </c>
    </row>
  </sheetData>
  <mergeCells count="2">
    <mergeCell ref="D1:I1"/>
    <mergeCell ref="M1:R1"/>
  </mergeCells>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Y85"/>
  <sheetViews>
    <sheetView topLeftCell="R12" zoomScaleNormal="100" workbookViewId="0">
      <selection activeCell="R12" sqref="R12"/>
    </sheetView>
  </sheetViews>
  <sheetFormatPr baseColWidth="10" defaultColWidth="8.83203125" defaultRowHeight="15" x14ac:dyDescent="0.2"/>
  <cols>
    <col min="1" max="1" width="21.83203125" customWidth="1"/>
  </cols>
  <sheetData>
    <row r="1" spans="1:51" x14ac:dyDescent="0.2">
      <c r="A1" s="14" t="s">
        <v>556</v>
      </c>
      <c r="B1" t="s">
        <v>122</v>
      </c>
      <c r="C1" t="s">
        <v>144</v>
      </c>
      <c r="D1" t="s">
        <v>154</v>
      </c>
      <c r="E1" t="s">
        <v>162</v>
      </c>
      <c r="F1" t="s">
        <v>172</v>
      </c>
      <c r="G1" t="s">
        <v>181</v>
      </c>
      <c r="H1" t="s">
        <v>189</v>
      </c>
      <c r="I1" t="s">
        <v>195</v>
      </c>
      <c r="J1" t="s">
        <v>203</v>
      </c>
      <c r="K1" t="s">
        <v>211</v>
      </c>
      <c r="L1" t="s">
        <v>220</v>
      </c>
      <c r="M1" t="s">
        <v>228</v>
      </c>
      <c r="N1" t="s">
        <v>233</v>
      </c>
      <c r="O1" t="s">
        <v>242</v>
      </c>
      <c r="P1" t="s">
        <v>250</v>
      </c>
      <c r="Q1" t="s">
        <v>260</v>
      </c>
      <c r="R1" t="s">
        <v>268</v>
      </c>
      <c r="S1" t="s">
        <v>271</v>
      </c>
      <c r="T1" t="s">
        <v>280</v>
      </c>
      <c r="U1" t="s">
        <v>285</v>
      </c>
      <c r="V1" t="s">
        <v>293</v>
      </c>
      <c r="W1" t="s">
        <v>302</v>
      </c>
      <c r="X1" t="s">
        <v>309</v>
      </c>
      <c r="Y1" t="s">
        <v>316</v>
      </c>
      <c r="Z1" t="s">
        <v>324</v>
      </c>
      <c r="AA1" t="s">
        <v>330</v>
      </c>
      <c r="AB1" t="s">
        <v>338</v>
      </c>
      <c r="AC1" t="s">
        <v>347</v>
      </c>
      <c r="AD1" t="s">
        <v>356</v>
      </c>
      <c r="AE1" t="s">
        <v>364</v>
      </c>
      <c r="AF1" t="s">
        <v>372</v>
      </c>
      <c r="AG1" t="s">
        <v>378</v>
      </c>
      <c r="AH1" t="s">
        <v>384</v>
      </c>
      <c r="AI1" t="s">
        <v>390</v>
      </c>
      <c r="AJ1" t="s">
        <v>398</v>
      </c>
      <c r="AK1" t="s">
        <v>406</v>
      </c>
      <c r="AL1" t="s">
        <v>411</v>
      </c>
      <c r="AM1" t="s">
        <v>418</v>
      </c>
      <c r="AN1" t="s">
        <v>425</v>
      </c>
      <c r="AO1" t="s">
        <v>434</v>
      </c>
      <c r="AP1" t="s">
        <v>441</v>
      </c>
      <c r="AQ1" t="s">
        <v>448</v>
      </c>
      <c r="AR1" t="s">
        <v>453</v>
      </c>
      <c r="AS1" t="s">
        <v>460</v>
      </c>
      <c r="AT1" t="s">
        <v>469</v>
      </c>
      <c r="AU1" s="14" t="s">
        <v>1002</v>
      </c>
      <c r="AV1" s="14" t="s">
        <v>1003</v>
      </c>
      <c r="AW1" s="14" t="s">
        <v>823</v>
      </c>
      <c r="AX1" s="14" t="s">
        <v>174</v>
      </c>
      <c r="AY1" s="14" t="s">
        <v>147</v>
      </c>
    </row>
    <row r="2" spans="1:51" s="2" customFormat="1" x14ac:dyDescent="0.2">
      <c r="A2" s="13" t="s">
        <v>984</v>
      </c>
      <c r="B2" s="188">
        <v>254.04761904761904</v>
      </c>
      <c r="C2" s="188">
        <v>232.73809523809521</v>
      </c>
      <c r="D2" s="188"/>
      <c r="E2" s="188">
        <v>267.14285714285711</v>
      </c>
      <c r="F2" s="188">
        <v>376.25</v>
      </c>
      <c r="G2" s="188">
        <v>316.90476190476187</v>
      </c>
      <c r="H2" s="188"/>
      <c r="I2" s="188">
        <v>346.07142857142856</v>
      </c>
      <c r="J2" s="188">
        <v>290.59523809523807</v>
      </c>
      <c r="K2" s="188">
        <v>357.85714285714289</v>
      </c>
      <c r="L2" s="188">
        <v>259.64285714285711</v>
      </c>
      <c r="M2" s="188"/>
      <c r="N2" s="188">
        <v>390</v>
      </c>
      <c r="O2" s="188">
        <v>358.45238095238096</v>
      </c>
      <c r="P2" s="188">
        <v>290.83333333333337</v>
      </c>
      <c r="Q2" s="188">
        <v>326.66666666666663</v>
      </c>
      <c r="R2" s="188"/>
      <c r="S2" s="188">
        <v>280.71428571428572</v>
      </c>
      <c r="T2" s="188"/>
      <c r="U2" s="188">
        <v>299.52380952380952</v>
      </c>
      <c r="V2" s="188">
        <v>394.28571428571428</v>
      </c>
      <c r="W2" s="188"/>
      <c r="X2" s="188">
        <v>301.42857142857144</v>
      </c>
      <c r="Y2" s="188">
        <v>352.14285714285717</v>
      </c>
      <c r="Z2" s="188">
        <v>340.71428571428572</v>
      </c>
      <c r="AA2" s="188">
        <v>330.95238095238096</v>
      </c>
      <c r="AB2" s="188">
        <v>340.05952380952385</v>
      </c>
      <c r="AC2" s="188">
        <v>278.45238095238091</v>
      </c>
      <c r="AD2" s="188">
        <v>237.5</v>
      </c>
      <c r="AE2" s="188">
        <v>286.84523809523807</v>
      </c>
      <c r="AF2" s="188">
        <v>310.83333333333331</v>
      </c>
      <c r="AG2" s="188">
        <v>345.71428571428567</v>
      </c>
      <c r="AH2" s="188">
        <v>316.07142857142856</v>
      </c>
      <c r="AI2" s="188">
        <v>252.14285714285711</v>
      </c>
      <c r="AJ2" s="188">
        <v>170.95238095238093</v>
      </c>
      <c r="AK2" s="188"/>
      <c r="AL2" s="188">
        <v>268.09523809523807</v>
      </c>
      <c r="AM2" s="188">
        <v>264.7619047619047</v>
      </c>
      <c r="AN2" s="188">
        <v>195.53571428571428</v>
      </c>
      <c r="AO2" s="188"/>
      <c r="AP2" s="188">
        <v>334.94047619047615</v>
      </c>
      <c r="AQ2" s="188"/>
      <c r="AR2" s="188">
        <v>267.20238095238091</v>
      </c>
      <c r="AS2" s="188">
        <v>313.57142857142856</v>
      </c>
      <c r="AT2" s="188">
        <v>279.82142857142856</v>
      </c>
    </row>
    <row r="3" spans="1:51" x14ac:dyDescent="0.2">
      <c r="A3" s="14" t="s">
        <v>557</v>
      </c>
    </row>
    <row r="4" spans="1:51" x14ac:dyDescent="0.2">
      <c r="A4" s="14" t="s">
        <v>929</v>
      </c>
      <c r="B4" s="188">
        <v>51.428571428571416</v>
      </c>
      <c r="C4" s="188">
        <v>33.452380952380942</v>
      </c>
      <c r="D4" s="188"/>
      <c r="E4" s="188">
        <v>32.857142857142861</v>
      </c>
      <c r="F4" s="188">
        <v>79.821428571428555</v>
      </c>
      <c r="G4" s="188">
        <v>59.047619047619037</v>
      </c>
      <c r="H4" s="188"/>
      <c r="I4" s="188">
        <v>67.500000000000014</v>
      </c>
      <c r="J4" s="188">
        <v>32.023809523809518</v>
      </c>
      <c r="K4" s="188">
        <v>68.333333333333343</v>
      </c>
      <c r="L4" s="188">
        <v>37.499999999999993</v>
      </c>
      <c r="M4" s="188"/>
      <c r="N4" s="188">
        <v>74.999999999999986</v>
      </c>
      <c r="O4" s="188">
        <v>69.642857142857153</v>
      </c>
      <c r="P4" s="188">
        <v>48.452380952380956</v>
      </c>
      <c r="Q4" s="188">
        <v>78.095238095238074</v>
      </c>
      <c r="R4" s="188"/>
      <c r="S4" s="188">
        <v>54.047619047619044</v>
      </c>
      <c r="T4" s="188"/>
      <c r="U4" s="188">
        <v>68.571428571428569</v>
      </c>
      <c r="V4" s="188">
        <v>79.999999999999986</v>
      </c>
      <c r="W4" s="188"/>
      <c r="X4" s="188">
        <v>41.428571428571416</v>
      </c>
      <c r="Y4" s="188">
        <v>60</v>
      </c>
      <c r="Z4" s="188">
        <v>54.999999999999993</v>
      </c>
      <c r="AA4" s="188">
        <v>68.571428571428569</v>
      </c>
      <c r="AB4" s="188">
        <v>58.39285714285716</v>
      </c>
      <c r="AC4" s="188">
        <v>36.071428571428562</v>
      </c>
      <c r="AD4" s="188">
        <v>49.642857142857132</v>
      </c>
      <c r="AE4" s="188">
        <v>64.464285714285722</v>
      </c>
      <c r="AF4" s="188">
        <v>72.261904761904773</v>
      </c>
      <c r="AG4" s="188">
        <v>64.999999999999986</v>
      </c>
      <c r="AH4" s="188">
        <v>64.642857142857153</v>
      </c>
      <c r="AI4" s="188">
        <v>42.142857142857153</v>
      </c>
      <c r="AJ4" s="188">
        <v>35.952380952380949</v>
      </c>
      <c r="AK4" s="188"/>
      <c r="AL4" s="188">
        <v>52.380952380952372</v>
      </c>
      <c r="AM4" s="188">
        <v>29.285714285714274</v>
      </c>
      <c r="AN4" s="188">
        <v>31.726190476190471</v>
      </c>
      <c r="AO4" s="188"/>
      <c r="AP4" s="188">
        <v>54.940476190476183</v>
      </c>
      <c r="AQ4" s="188"/>
      <c r="AR4" s="188">
        <v>42.916666666666657</v>
      </c>
      <c r="AS4" s="188">
        <v>58.333333333333336</v>
      </c>
      <c r="AT4" s="188">
        <v>61.964285714285701</v>
      </c>
      <c r="AU4" s="188">
        <v>57.621173469387756</v>
      </c>
      <c r="AV4" s="188">
        <v>56.515151515151508</v>
      </c>
      <c r="AW4" s="188">
        <v>55.024801587301582</v>
      </c>
    </row>
    <row r="5" spans="1:51" x14ac:dyDescent="0.2">
      <c r="A5" s="14" t="s">
        <v>930</v>
      </c>
      <c r="B5" s="2">
        <v>45</v>
      </c>
      <c r="C5" s="2">
        <v>45</v>
      </c>
      <c r="D5" s="2"/>
      <c r="E5" s="2">
        <v>50</v>
      </c>
      <c r="F5" s="2">
        <v>65</v>
      </c>
      <c r="G5" s="2">
        <v>55</v>
      </c>
      <c r="H5" s="2"/>
      <c r="I5" s="2">
        <v>70</v>
      </c>
      <c r="J5" s="2">
        <v>50</v>
      </c>
      <c r="K5" s="2">
        <v>70</v>
      </c>
      <c r="L5" s="2">
        <v>45</v>
      </c>
      <c r="M5" s="2"/>
      <c r="N5" s="2">
        <v>75</v>
      </c>
      <c r="O5" s="2">
        <v>75</v>
      </c>
      <c r="P5" s="2">
        <v>40</v>
      </c>
      <c r="Q5" s="2">
        <v>70</v>
      </c>
      <c r="R5" s="2"/>
      <c r="S5" s="2">
        <v>50</v>
      </c>
      <c r="T5" s="2"/>
      <c r="U5" s="2">
        <v>50</v>
      </c>
      <c r="V5" s="2">
        <v>80</v>
      </c>
      <c r="W5" s="2"/>
      <c r="X5" s="2">
        <v>70</v>
      </c>
      <c r="Y5" s="2">
        <v>75</v>
      </c>
      <c r="Z5" s="2">
        <v>70</v>
      </c>
      <c r="AA5" s="2">
        <v>60</v>
      </c>
      <c r="AB5" s="2">
        <v>65</v>
      </c>
      <c r="AC5" s="2">
        <v>40</v>
      </c>
      <c r="AD5" s="2">
        <v>45</v>
      </c>
      <c r="AE5" s="2">
        <v>50</v>
      </c>
      <c r="AF5" s="2">
        <v>60</v>
      </c>
      <c r="AG5" s="2">
        <v>75</v>
      </c>
      <c r="AH5" s="2">
        <v>50</v>
      </c>
      <c r="AI5" s="2">
        <v>40</v>
      </c>
      <c r="AJ5" s="2">
        <v>25</v>
      </c>
      <c r="AK5" s="2"/>
      <c r="AL5" s="2">
        <v>60</v>
      </c>
      <c r="AM5" s="2">
        <v>25</v>
      </c>
      <c r="AN5" s="2">
        <v>30</v>
      </c>
      <c r="AO5" s="2"/>
      <c r="AP5" s="2">
        <v>70</v>
      </c>
      <c r="AQ5" s="2"/>
      <c r="AR5" s="2">
        <v>40</v>
      </c>
      <c r="AS5" s="2">
        <v>60</v>
      </c>
      <c r="AT5" s="2">
        <v>45</v>
      </c>
      <c r="AU5" s="188">
        <v>58.392857142857146</v>
      </c>
      <c r="AV5" s="188">
        <v>58.863636363636367</v>
      </c>
      <c r="AW5" s="188">
        <v>55.277777777777779</v>
      </c>
    </row>
    <row r="6" spans="1:51" x14ac:dyDescent="0.2">
      <c r="A6" s="14" t="s">
        <v>931</v>
      </c>
      <c r="B6" s="2">
        <v>40</v>
      </c>
      <c r="C6" s="188">
        <v>42.857142857142854</v>
      </c>
      <c r="D6" s="2"/>
      <c r="E6" s="188">
        <v>65.714285714285708</v>
      </c>
      <c r="F6" s="188">
        <v>71.428571428571416</v>
      </c>
      <c r="G6" s="188">
        <v>57.142857142857132</v>
      </c>
      <c r="H6" s="2"/>
      <c r="I6" s="188">
        <v>68.571428571428569</v>
      </c>
      <c r="J6" s="188">
        <v>65.714285714285708</v>
      </c>
      <c r="K6" s="188">
        <v>62.857142857142847</v>
      </c>
      <c r="L6" s="188">
        <v>57.142857142857132</v>
      </c>
      <c r="M6" s="2"/>
      <c r="N6" s="188">
        <v>80</v>
      </c>
      <c r="O6" s="188">
        <v>57.142857142857132</v>
      </c>
      <c r="P6" s="188">
        <v>57.142857142857139</v>
      </c>
      <c r="Q6" s="188">
        <v>54.285714285714278</v>
      </c>
      <c r="R6" s="2"/>
      <c r="S6" s="188">
        <v>45.714285714285708</v>
      </c>
      <c r="T6" s="2"/>
      <c r="U6" s="188">
        <v>54.285714285714278</v>
      </c>
      <c r="V6" s="188">
        <v>80</v>
      </c>
      <c r="W6" s="2"/>
      <c r="X6" s="188">
        <v>62.857142857142847</v>
      </c>
      <c r="Y6" s="188">
        <v>71.428571428571431</v>
      </c>
      <c r="Z6" s="188">
        <v>65.714285714285708</v>
      </c>
      <c r="AA6" s="188">
        <v>59.999999999999986</v>
      </c>
      <c r="AB6" s="188">
        <v>71.428571428571416</v>
      </c>
      <c r="AC6" s="188">
        <v>57.142857142857139</v>
      </c>
      <c r="AD6" s="188">
        <v>40</v>
      </c>
      <c r="AE6" s="188">
        <v>54.285714285714278</v>
      </c>
      <c r="AF6" s="188">
        <v>51.428571428571416</v>
      </c>
      <c r="AG6" s="188">
        <v>62.857142857142847</v>
      </c>
      <c r="AH6" s="188">
        <v>59.999999999999986</v>
      </c>
      <c r="AI6" s="188">
        <v>57.142857142857125</v>
      </c>
      <c r="AJ6" s="188">
        <v>20</v>
      </c>
      <c r="AK6" s="2"/>
      <c r="AL6" s="188">
        <v>48.571428571428562</v>
      </c>
      <c r="AM6" s="188">
        <v>59.999999999999986</v>
      </c>
      <c r="AN6" s="188">
        <v>45.714285714285701</v>
      </c>
      <c r="AO6" s="188"/>
      <c r="AP6" s="188">
        <v>62.857142857142847</v>
      </c>
      <c r="AQ6" s="2"/>
      <c r="AR6" s="188">
        <v>51.428571428571416</v>
      </c>
      <c r="AS6" s="188">
        <v>59.999999999999993</v>
      </c>
      <c r="AT6" s="188">
        <v>54.285714285714278</v>
      </c>
      <c r="AU6" s="188">
        <v>59.795918367346921</v>
      </c>
      <c r="AV6" s="188">
        <v>60.389610389610375</v>
      </c>
      <c r="AW6" s="188">
        <v>57.698412698412689</v>
      </c>
    </row>
    <row r="7" spans="1:51" x14ac:dyDescent="0.2">
      <c r="A7" s="14" t="s">
        <v>64</v>
      </c>
      <c r="B7" s="188">
        <v>54.285714285714278</v>
      </c>
      <c r="C7" s="188">
        <v>51.428571428571423</v>
      </c>
      <c r="D7" s="2"/>
      <c r="E7" s="188">
        <v>48.571428571428569</v>
      </c>
      <c r="F7" s="188">
        <v>80</v>
      </c>
      <c r="G7" s="188">
        <v>65.714285714285694</v>
      </c>
      <c r="H7" s="2"/>
      <c r="I7" s="188">
        <v>59.999999999999993</v>
      </c>
      <c r="J7" s="188">
        <v>62.857142857142854</v>
      </c>
      <c r="K7" s="188">
        <v>80</v>
      </c>
      <c r="L7" s="188">
        <v>59.999999999999986</v>
      </c>
      <c r="M7" s="2"/>
      <c r="N7" s="188">
        <v>80</v>
      </c>
      <c r="O7" s="188">
        <v>80</v>
      </c>
      <c r="P7" s="188">
        <v>68.571428571428569</v>
      </c>
      <c r="Q7" s="188">
        <v>54.285714285714278</v>
      </c>
      <c r="R7" s="2"/>
      <c r="S7" s="188">
        <v>74.285714285714278</v>
      </c>
      <c r="T7" s="2"/>
      <c r="U7" s="188">
        <v>59.999999999999986</v>
      </c>
      <c r="V7" s="188">
        <v>74.285714285714292</v>
      </c>
      <c r="W7" s="2"/>
      <c r="X7" s="188">
        <v>77.142857142857139</v>
      </c>
      <c r="Y7" s="188">
        <v>65.714285714285708</v>
      </c>
      <c r="Z7" s="188">
        <v>80</v>
      </c>
      <c r="AA7" s="188">
        <v>65.714285714285708</v>
      </c>
      <c r="AB7" s="188">
        <v>68.571428571428569</v>
      </c>
      <c r="AC7" s="188">
        <v>68.571428571428555</v>
      </c>
      <c r="AD7" s="188">
        <v>42.857142857142854</v>
      </c>
      <c r="AE7" s="188">
        <v>51.428571428571423</v>
      </c>
      <c r="AF7" s="188">
        <v>57.142857142857139</v>
      </c>
      <c r="AG7" s="188">
        <v>62.857142857142847</v>
      </c>
      <c r="AH7" s="188">
        <v>71.428571428571431</v>
      </c>
      <c r="AI7" s="188">
        <v>62.857142857142847</v>
      </c>
      <c r="AJ7" s="188">
        <v>40</v>
      </c>
      <c r="AK7" s="2"/>
      <c r="AL7" s="188">
        <v>57.142857142857132</v>
      </c>
      <c r="AM7" s="188">
        <v>77.142857142857139</v>
      </c>
      <c r="AN7" s="188">
        <v>31.428571428571427</v>
      </c>
      <c r="AO7" s="2"/>
      <c r="AP7" s="188">
        <v>77.142857142857139</v>
      </c>
      <c r="AQ7" s="2"/>
      <c r="AR7" s="188">
        <v>62.857142857142847</v>
      </c>
      <c r="AS7" s="188">
        <v>68.571428571428569</v>
      </c>
      <c r="AT7" s="188">
        <v>48.571428571428562</v>
      </c>
      <c r="AU7" s="188">
        <v>65.306122448979593</v>
      </c>
      <c r="AV7" s="188">
        <v>65.584415584415581</v>
      </c>
      <c r="AW7" s="188">
        <v>63.650793650793631</v>
      </c>
    </row>
    <row r="8" spans="1:51" x14ac:dyDescent="0.2">
      <c r="A8" s="14" t="s">
        <v>932</v>
      </c>
      <c r="B8" s="188">
        <v>63.333333333333329</v>
      </c>
      <c r="C8" s="188">
        <v>59.999999999999993</v>
      </c>
      <c r="D8" s="2"/>
      <c r="E8" s="188">
        <v>70</v>
      </c>
      <c r="F8" s="188">
        <v>79.999999999999986</v>
      </c>
      <c r="G8" s="188">
        <v>79.999999999999986</v>
      </c>
      <c r="H8" s="2"/>
      <c r="I8" s="188">
        <v>79.999999999999986</v>
      </c>
      <c r="J8" s="188">
        <v>79.999999999999986</v>
      </c>
      <c r="K8" s="188">
        <v>76.666666666666657</v>
      </c>
      <c r="L8" s="188">
        <v>59.999999999999993</v>
      </c>
      <c r="M8" s="2"/>
      <c r="N8" s="188">
        <v>79.999999999999986</v>
      </c>
      <c r="O8" s="188">
        <v>76.666666666666657</v>
      </c>
      <c r="P8" s="188">
        <v>76.666666666666657</v>
      </c>
      <c r="Q8" s="188">
        <v>70</v>
      </c>
      <c r="R8" s="2"/>
      <c r="S8" s="188">
        <v>56.666666666666664</v>
      </c>
      <c r="T8" s="2"/>
      <c r="U8" s="188">
        <v>66.666666666666657</v>
      </c>
      <c r="V8" s="188">
        <v>79.999999999999986</v>
      </c>
      <c r="W8" s="2"/>
      <c r="X8" s="188">
        <v>50.000000000000007</v>
      </c>
      <c r="Y8" s="188">
        <v>79.999999999999986</v>
      </c>
      <c r="Z8" s="188">
        <v>70</v>
      </c>
      <c r="AA8" s="188">
        <v>76.666666666666657</v>
      </c>
      <c r="AB8" s="188">
        <v>76.666666666666657</v>
      </c>
      <c r="AC8" s="188">
        <v>76.666666666666657</v>
      </c>
      <c r="AD8" s="188">
        <v>59.999999999999993</v>
      </c>
      <c r="AE8" s="188">
        <v>66.666666666666671</v>
      </c>
      <c r="AF8" s="188">
        <v>70</v>
      </c>
      <c r="AG8" s="188">
        <v>79.999999999999986</v>
      </c>
      <c r="AH8" s="188">
        <v>70</v>
      </c>
      <c r="AI8" s="188">
        <v>50.000000000000007</v>
      </c>
      <c r="AJ8" s="188">
        <v>49.999999999999993</v>
      </c>
      <c r="AK8" s="2"/>
      <c r="AL8" s="188">
        <v>49.999999999999993</v>
      </c>
      <c r="AM8" s="188">
        <v>73.333333333333329</v>
      </c>
      <c r="AN8" s="188">
        <v>56.666666666666671</v>
      </c>
      <c r="AO8" s="2"/>
      <c r="AP8" s="188">
        <v>70</v>
      </c>
      <c r="AQ8" s="2"/>
      <c r="AR8" s="188">
        <v>70</v>
      </c>
      <c r="AS8" s="188">
        <v>66.666666666666657</v>
      </c>
      <c r="AT8" s="188">
        <v>70</v>
      </c>
      <c r="AU8" s="188">
        <v>70.833333333333343</v>
      </c>
      <c r="AV8" s="188">
        <v>71.212121212121218</v>
      </c>
      <c r="AW8" s="188">
        <v>69.166666666666671</v>
      </c>
    </row>
    <row r="9" spans="1:51" x14ac:dyDescent="0.2">
      <c r="A9" s="14" t="s">
        <v>1004</v>
      </c>
      <c r="B9" s="2" t="s">
        <v>1005</v>
      </c>
      <c r="C9" s="2" t="s">
        <v>1005</v>
      </c>
      <c r="D9" s="2"/>
      <c r="E9" s="2" t="s">
        <v>1005</v>
      </c>
      <c r="F9" s="2" t="s">
        <v>1006</v>
      </c>
      <c r="G9" s="2" t="s">
        <v>1006</v>
      </c>
      <c r="H9" s="2"/>
      <c r="I9" s="2" t="s">
        <v>1006</v>
      </c>
      <c r="J9" s="2" t="s">
        <v>1005</v>
      </c>
      <c r="K9" s="2" t="s">
        <v>1006</v>
      </c>
      <c r="L9" s="2" t="s">
        <v>1005</v>
      </c>
      <c r="M9" s="2"/>
      <c r="N9" s="2" t="s">
        <v>1006</v>
      </c>
      <c r="O9" s="2" t="s">
        <v>1006</v>
      </c>
      <c r="P9" s="2" t="s">
        <v>1005</v>
      </c>
      <c r="Q9" s="2" t="s">
        <v>1006</v>
      </c>
      <c r="R9" s="2"/>
      <c r="S9" s="2" t="s">
        <v>1005</v>
      </c>
      <c r="T9" s="2"/>
      <c r="U9" s="2" t="s">
        <v>1005</v>
      </c>
      <c r="V9" s="2" t="s">
        <v>1006</v>
      </c>
      <c r="W9" s="2"/>
      <c r="X9" s="2" t="s">
        <v>1006</v>
      </c>
      <c r="Y9" s="2" t="s">
        <v>1006</v>
      </c>
      <c r="Z9" s="2" t="s">
        <v>1006</v>
      </c>
      <c r="AA9" s="2" t="s">
        <v>1006</v>
      </c>
      <c r="AB9" s="2" t="s">
        <v>1006</v>
      </c>
      <c r="AC9" s="2" t="s">
        <v>1005</v>
      </c>
      <c r="AD9" s="2" t="s">
        <v>1005</v>
      </c>
      <c r="AE9" s="2" t="s">
        <v>1005</v>
      </c>
      <c r="AF9" s="2" t="s">
        <v>1006</v>
      </c>
      <c r="AG9" s="2" t="s">
        <v>1006</v>
      </c>
      <c r="AH9" s="2" t="s">
        <v>1006</v>
      </c>
      <c r="AI9" s="2" t="s">
        <v>1005</v>
      </c>
      <c r="AJ9" s="2" t="s">
        <v>873</v>
      </c>
      <c r="AK9" s="2"/>
      <c r="AL9" s="2" t="s">
        <v>1005</v>
      </c>
      <c r="AM9" s="2" t="s">
        <v>1005</v>
      </c>
      <c r="AN9" s="2" t="s">
        <v>873</v>
      </c>
      <c r="AO9" s="2"/>
      <c r="AP9" s="2" t="s">
        <v>1006</v>
      </c>
      <c r="AQ9" s="2"/>
      <c r="AR9" s="2" t="s">
        <v>1005</v>
      </c>
      <c r="AS9" s="2" t="s">
        <v>1006</v>
      </c>
      <c r="AT9" s="2" t="s">
        <v>1005</v>
      </c>
      <c r="AU9" s="2"/>
      <c r="AV9" s="188"/>
      <c r="AW9" s="188"/>
    </row>
    <row r="10" spans="1:51" x14ac:dyDescent="0.2">
      <c r="A10" s="14"/>
      <c r="B10" s="188"/>
      <c r="C10" s="188"/>
      <c r="D10" s="2"/>
      <c r="E10" s="188"/>
      <c r="F10" s="188"/>
      <c r="G10" s="188"/>
      <c r="H10" s="2"/>
      <c r="I10" s="188"/>
      <c r="J10" s="188"/>
      <c r="K10" s="188"/>
      <c r="L10" s="188"/>
      <c r="M10" s="2"/>
      <c r="N10" s="188"/>
      <c r="O10" s="188"/>
      <c r="P10" s="188"/>
      <c r="Q10" s="188"/>
      <c r="R10" s="2"/>
      <c r="S10" s="188"/>
      <c r="T10" s="2"/>
      <c r="U10" s="188"/>
      <c r="V10" s="188"/>
      <c r="W10" s="2"/>
      <c r="X10" s="188"/>
      <c r="Y10" s="188"/>
      <c r="Z10" s="188"/>
      <c r="AA10" s="188"/>
      <c r="AB10" s="188"/>
      <c r="AC10" s="188"/>
      <c r="AD10" s="188"/>
      <c r="AE10" s="188"/>
      <c r="AF10" s="188"/>
      <c r="AG10" s="188"/>
      <c r="AH10" s="188"/>
      <c r="AI10" s="188"/>
      <c r="AJ10" s="188"/>
      <c r="AK10" s="2"/>
      <c r="AL10" s="188"/>
      <c r="AM10" s="188"/>
      <c r="AN10" s="188"/>
      <c r="AO10" s="2"/>
      <c r="AP10" s="188"/>
      <c r="AQ10" s="2"/>
      <c r="AR10" s="188"/>
      <c r="AS10" s="188"/>
      <c r="AT10" s="188"/>
      <c r="AU10" s="188"/>
      <c r="AV10" s="188"/>
      <c r="AW10" s="188"/>
    </row>
    <row r="11" spans="1:51" x14ac:dyDescent="0.2">
      <c r="A11" s="14"/>
    </row>
    <row r="12" spans="1:51" x14ac:dyDescent="0.2">
      <c r="A12" t="s">
        <v>1005</v>
      </c>
      <c r="C12" s="41" t="s">
        <v>1007</v>
      </c>
      <c r="D12" s="41"/>
    </row>
    <row r="13" spans="1:51" x14ac:dyDescent="0.2">
      <c r="A13" t="s">
        <v>1005</v>
      </c>
    </row>
    <row r="15" spans="1:51" x14ac:dyDescent="0.2">
      <c r="A15" t="s">
        <v>1005</v>
      </c>
    </row>
    <row r="16" spans="1:51" x14ac:dyDescent="0.2">
      <c r="A16" t="s">
        <v>1006</v>
      </c>
    </row>
    <row r="17" spans="1:19" x14ac:dyDescent="0.2">
      <c r="A17" t="s">
        <v>1006</v>
      </c>
      <c r="R17" t="s">
        <v>1008</v>
      </c>
    </row>
    <row r="18" spans="1:19" x14ac:dyDescent="0.2">
      <c r="R18" t="s">
        <v>1009</v>
      </c>
    </row>
    <row r="19" spans="1:19" x14ac:dyDescent="0.2">
      <c r="A19" t="s">
        <v>1006</v>
      </c>
      <c r="R19" t="s">
        <v>1010</v>
      </c>
    </row>
    <row r="20" spans="1:19" x14ac:dyDescent="0.2">
      <c r="A20" t="s">
        <v>1005</v>
      </c>
      <c r="R20" t="s">
        <v>1011</v>
      </c>
    </row>
    <row r="21" spans="1:19" x14ac:dyDescent="0.2">
      <c r="A21" t="s">
        <v>1006</v>
      </c>
    </row>
    <row r="22" spans="1:19" x14ac:dyDescent="0.2">
      <c r="A22" t="s">
        <v>1005</v>
      </c>
      <c r="R22" s="14" t="s">
        <v>556</v>
      </c>
      <c r="S22" s="13" t="s">
        <v>984</v>
      </c>
    </row>
    <row r="23" spans="1:19" x14ac:dyDescent="0.2">
      <c r="R23" t="s">
        <v>469</v>
      </c>
      <c r="S23" s="188">
        <v>279.82142857142856</v>
      </c>
    </row>
    <row r="24" spans="1:19" x14ac:dyDescent="0.2">
      <c r="A24" t="s">
        <v>1006</v>
      </c>
      <c r="R24" t="s">
        <v>460</v>
      </c>
      <c r="S24" s="188">
        <v>313.57142857142856</v>
      </c>
    </row>
    <row r="25" spans="1:19" x14ac:dyDescent="0.2">
      <c r="A25" t="s">
        <v>1006</v>
      </c>
      <c r="R25" t="s">
        <v>453</v>
      </c>
      <c r="S25" s="188">
        <v>267.20238095238091</v>
      </c>
    </row>
    <row r="26" spans="1:19" x14ac:dyDescent="0.2">
      <c r="A26" t="s">
        <v>1005</v>
      </c>
      <c r="R26" t="s">
        <v>448</v>
      </c>
      <c r="S26" s="188"/>
    </row>
    <row r="27" spans="1:19" x14ac:dyDescent="0.2">
      <c r="A27" t="s">
        <v>1006</v>
      </c>
      <c r="R27" t="s">
        <v>441</v>
      </c>
      <c r="S27" s="188">
        <v>334.94047619047615</v>
      </c>
    </row>
    <row r="28" spans="1:19" x14ac:dyDescent="0.2">
      <c r="R28" t="s">
        <v>434</v>
      </c>
      <c r="S28" s="188"/>
    </row>
    <row r="29" spans="1:19" x14ac:dyDescent="0.2">
      <c r="A29" t="s">
        <v>1005</v>
      </c>
      <c r="R29" t="s">
        <v>425</v>
      </c>
      <c r="S29" s="188">
        <v>195.53571428571428</v>
      </c>
    </row>
    <row r="30" spans="1:19" x14ac:dyDescent="0.2">
      <c r="R30" t="s">
        <v>418</v>
      </c>
      <c r="S30" s="188">
        <v>264.7619047619047</v>
      </c>
    </row>
    <row r="31" spans="1:19" x14ac:dyDescent="0.2">
      <c r="A31" t="s">
        <v>1005</v>
      </c>
      <c r="R31" t="s">
        <v>411</v>
      </c>
      <c r="S31" s="188">
        <v>268.09523809523807</v>
      </c>
    </row>
    <row r="32" spans="1:19" x14ac:dyDescent="0.2">
      <c r="A32" t="s">
        <v>1006</v>
      </c>
      <c r="R32" t="s">
        <v>406</v>
      </c>
      <c r="S32" s="188"/>
    </row>
    <row r="33" spans="1:19" x14ac:dyDescent="0.2">
      <c r="R33" t="s">
        <v>398</v>
      </c>
      <c r="S33" s="188">
        <v>170.95238095238093</v>
      </c>
    </row>
    <row r="34" spans="1:19" x14ac:dyDescent="0.2">
      <c r="A34" t="s">
        <v>1006</v>
      </c>
      <c r="R34" t="s">
        <v>390</v>
      </c>
      <c r="S34" s="188">
        <v>252.14285714285711</v>
      </c>
    </row>
    <row r="35" spans="1:19" x14ac:dyDescent="0.2">
      <c r="A35" t="s">
        <v>1006</v>
      </c>
      <c r="C35" s="41" t="s">
        <v>1012</v>
      </c>
      <c r="D35" s="41"/>
      <c r="E35" s="41"/>
      <c r="F35" s="41"/>
      <c r="R35" t="s">
        <v>384</v>
      </c>
      <c r="S35" s="188">
        <v>316.07142857142856</v>
      </c>
    </row>
    <row r="36" spans="1:19" x14ac:dyDescent="0.2">
      <c r="A36" t="s">
        <v>1006</v>
      </c>
      <c r="R36" t="s">
        <v>378</v>
      </c>
      <c r="S36" s="188">
        <v>345.71428571428567</v>
      </c>
    </row>
    <row r="37" spans="1:19" x14ac:dyDescent="0.2">
      <c r="A37" t="s">
        <v>1006</v>
      </c>
      <c r="R37" t="s">
        <v>372</v>
      </c>
      <c r="S37" s="188">
        <v>310.83333333333331</v>
      </c>
    </row>
    <row r="38" spans="1:19" x14ac:dyDescent="0.2">
      <c r="A38" t="s">
        <v>1006</v>
      </c>
      <c r="R38" t="s">
        <v>364</v>
      </c>
      <c r="S38" s="188">
        <v>286.84523809523807</v>
      </c>
    </row>
    <row r="39" spans="1:19" x14ac:dyDescent="0.2">
      <c r="A39" t="s">
        <v>1005</v>
      </c>
      <c r="R39" t="s">
        <v>356</v>
      </c>
      <c r="S39" s="188">
        <v>237.5</v>
      </c>
    </row>
    <row r="40" spans="1:19" x14ac:dyDescent="0.2">
      <c r="A40" t="s">
        <v>1005</v>
      </c>
      <c r="R40" t="s">
        <v>347</v>
      </c>
      <c r="S40" s="188">
        <v>278.45238095238091</v>
      </c>
    </row>
    <row r="41" spans="1:19" x14ac:dyDescent="0.2">
      <c r="A41" t="s">
        <v>1005</v>
      </c>
      <c r="R41" t="s">
        <v>338</v>
      </c>
      <c r="S41" s="188">
        <v>340.05952380952385</v>
      </c>
    </row>
    <row r="42" spans="1:19" x14ac:dyDescent="0.2">
      <c r="A42" t="s">
        <v>1006</v>
      </c>
      <c r="R42" t="s">
        <v>330</v>
      </c>
      <c r="S42" s="188">
        <v>330.95238095238096</v>
      </c>
    </row>
    <row r="43" spans="1:19" x14ac:dyDescent="0.2">
      <c r="A43" t="s">
        <v>1006</v>
      </c>
      <c r="R43" t="s">
        <v>324</v>
      </c>
      <c r="S43" s="188">
        <v>340.71428571428572</v>
      </c>
    </row>
    <row r="44" spans="1:19" x14ac:dyDescent="0.2">
      <c r="A44" t="s">
        <v>1006</v>
      </c>
      <c r="R44" t="s">
        <v>316</v>
      </c>
      <c r="S44" s="188">
        <v>352.14285714285717</v>
      </c>
    </row>
    <row r="45" spans="1:19" x14ac:dyDescent="0.2">
      <c r="A45" t="s">
        <v>1005</v>
      </c>
      <c r="R45" t="s">
        <v>309</v>
      </c>
      <c r="S45" s="188">
        <v>301.42857142857144</v>
      </c>
    </row>
    <row r="46" spans="1:19" x14ac:dyDescent="0.2">
      <c r="A46" t="s">
        <v>873</v>
      </c>
      <c r="R46" t="s">
        <v>302</v>
      </c>
      <c r="S46" s="188"/>
    </row>
    <row r="47" spans="1:19" x14ac:dyDescent="0.2">
      <c r="R47" t="s">
        <v>293</v>
      </c>
      <c r="S47" s="188">
        <v>394.28571428571428</v>
      </c>
    </row>
    <row r="48" spans="1:19" x14ac:dyDescent="0.2">
      <c r="A48" t="s">
        <v>1005</v>
      </c>
      <c r="R48" t="s">
        <v>285</v>
      </c>
      <c r="S48" s="188">
        <v>299.52380952380952</v>
      </c>
    </row>
    <row r="49" spans="1:19" x14ac:dyDescent="0.2">
      <c r="A49" t="s">
        <v>1005</v>
      </c>
      <c r="R49" t="s">
        <v>280</v>
      </c>
      <c r="S49" s="188"/>
    </row>
    <row r="50" spans="1:19" x14ac:dyDescent="0.2">
      <c r="A50" t="s">
        <v>873</v>
      </c>
      <c r="R50" t="s">
        <v>271</v>
      </c>
      <c r="S50" s="188">
        <v>280.71428571428572</v>
      </c>
    </row>
    <row r="51" spans="1:19" x14ac:dyDescent="0.2">
      <c r="R51" t="s">
        <v>268</v>
      </c>
      <c r="S51" s="188"/>
    </row>
    <row r="52" spans="1:19" x14ac:dyDescent="0.2">
      <c r="A52" t="s">
        <v>1006</v>
      </c>
      <c r="R52" t="s">
        <v>260</v>
      </c>
      <c r="S52" s="188">
        <v>326.66666666666663</v>
      </c>
    </row>
    <row r="53" spans="1:19" x14ac:dyDescent="0.2">
      <c r="R53" t="s">
        <v>250</v>
      </c>
      <c r="S53" s="188">
        <v>290.83333333333337</v>
      </c>
    </row>
    <row r="54" spans="1:19" x14ac:dyDescent="0.2">
      <c r="A54" t="s">
        <v>1005</v>
      </c>
      <c r="R54" t="s">
        <v>242</v>
      </c>
      <c r="S54" s="188">
        <v>358.45238095238096</v>
      </c>
    </row>
    <row r="55" spans="1:19" x14ac:dyDescent="0.2">
      <c r="A55" t="s">
        <v>1006</v>
      </c>
      <c r="R55" t="s">
        <v>233</v>
      </c>
      <c r="S55" s="188">
        <v>390</v>
      </c>
    </row>
    <row r="56" spans="1:19" x14ac:dyDescent="0.2">
      <c r="A56" t="s">
        <v>1005</v>
      </c>
      <c r="R56" t="s">
        <v>228</v>
      </c>
      <c r="S56" s="188"/>
    </row>
    <row r="57" spans="1:19" x14ac:dyDescent="0.2">
      <c r="R57" t="s">
        <v>220</v>
      </c>
      <c r="S57" s="188">
        <v>259.64285714285711</v>
      </c>
    </row>
    <row r="58" spans="1:19" x14ac:dyDescent="0.2">
      <c r="R58" t="s">
        <v>211</v>
      </c>
      <c r="S58" s="188">
        <v>357.85714285714289</v>
      </c>
    </row>
    <row r="59" spans="1:19" x14ac:dyDescent="0.2">
      <c r="R59" t="s">
        <v>203</v>
      </c>
      <c r="S59" s="188">
        <v>290.59523809523807</v>
      </c>
    </row>
    <row r="60" spans="1:19" x14ac:dyDescent="0.2">
      <c r="R60" t="s">
        <v>195</v>
      </c>
      <c r="S60" s="188">
        <v>346.07142857142856</v>
      </c>
    </row>
    <row r="61" spans="1:19" x14ac:dyDescent="0.2">
      <c r="R61" t="s">
        <v>189</v>
      </c>
      <c r="S61" s="188"/>
    </row>
    <row r="62" spans="1:19" x14ac:dyDescent="0.2">
      <c r="R62" t="s">
        <v>181</v>
      </c>
      <c r="S62" s="188">
        <v>316.90476190476187</v>
      </c>
    </row>
    <row r="63" spans="1:19" x14ac:dyDescent="0.2">
      <c r="R63" t="s">
        <v>172</v>
      </c>
      <c r="S63" s="188">
        <v>376.25</v>
      </c>
    </row>
    <row r="64" spans="1:19" x14ac:dyDescent="0.2">
      <c r="R64" t="s">
        <v>162</v>
      </c>
      <c r="S64" s="188">
        <v>267.14285714285711</v>
      </c>
    </row>
    <row r="65" spans="1:19" x14ac:dyDescent="0.2">
      <c r="R65" t="s">
        <v>154</v>
      </c>
      <c r="S65" s="188"/>
    </row>
    <row r="66" spans="1:19" x14ac:dyDescent="0.2">
      <c r="R66" t="s">
        <v>144</v>
      </c>
      <c r="S66" s="188">
        <v>232.73809523809521</v>
      </c>
    </row>
    <row r="67" spans="1:19" x14ac:dyDescent="0.2">
      <c r="R67" t="s">
        <v>122</v>
      </c>
      <c r="S67" s="188">
        <v>254.04761904761904</v>
      </c>
    </row>
    <row r="74" spans="1:19" x14ac:dyDescent="0.2">
      <c r="O74" s="41" t="s">
        <v>1013</v>
      </c>
      <c r="P74" s="41"/>
      <c r="Q74" s="41"/>
    </row>
    <row r="75" spans="1:19" x14ac:dyDescent="0.2">
      <c r="A75" t="s">
        <v>1014</v>
      </c>
      <c r="F75" s="41" t="s">
        <v>1013</v>
      </c>
      <c r="G75" s="41"/>
    </row>
    <row r="76" spans="1:19" x14ac:dyDescent="0.2">
      <c r="B76" t="s">
        <v>1015</v>
      </c>
      <c r="C76" t="s">
        <v>1016</v>
      </c>
    </row>
    <row r="77" spans="1:19" x14ac:dyDescent="0.2">
      <c r="A77" t="s">
        <v>1017</v>
      </c>
      <c r="B77">
        <v>5</v>
      </c>
      <c r="C77">
        <v>6</v>
      </c>
    </row>
    <row r="78" spans="1:19" x14ac:dyDescent="0.2">
      <c r="A78" t="s">
        <v>64</v>
      </c>
      <c r="B78">
        <v>5</v>
      </c>
      <c r="C78">
        <v>6</v>
      </c>
    </row>
    <row r="80" spans="1:19" x14ac:dyDescent="0.2">
      <c r="A80">
        <v>6</v>
      </c>
      <c r="B80">
        <v>6</v>
      </c>
    </row>
    <row r="81" spans="1:2" x14ac:dyDescent="0.2">
      <c r="A81" t="s">
        <v>1018</v>
      </c>
    </row>
    <row r="82" spans="1:2" x14ac:dyDescent="0.2">
      <c r="A82" t="s">
        <v>1019</v>
      </c>
      <c r="B82">
        <v>1</v>
      </c>
    </row>
    <row r="83" spans="1:2" x14ac:dyDescent="0.2">
      <c r="A83" t="s">
        <v>1020</v>
      </c>
      <c r="B83">
        <v>1</v>
      </c>
    </row>
    <row r="84" spans="1:2" x14ac:dyDescent="0.2">
      <c r="A84" t="s">
        <v>1021</v>
      </c>
      <c r="B84">
        <v>1</v>
      </c>
    </row>
    <row r="85" spans="1:2" x14ac:dyDescent="0.2">
      <c r="A85" t="s">
        <v>1022</v>
      </c>
      <c r="B85">
        <v>1</v>
      </c>
    </row>
  </sheetData>
  <sortState xmlns:xlrd2="http://schemas.microsoft.com/office/spreadsheetml/2017/richdata2" ref="R23:S67">
    <sortCondition descending="1" ref="R23:R67"/>
  </sortState>
  <pageMargins left="0.7" right="0.7" top="0.75" bottom="0.75" header="0.3" footer="0.3"/>
  <pageSetup paperSize="9" orientation="portrait" horizontalDpi="0"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P83"/>
  <sheetViews>
    <sheetView showGridLines="0" topLeftCell="B33" zoomScaleNormal="100" workbookViewId="0">
      <selection activeCell="B33" sqref="B33"/>
    </sheetView>
  </sheetViews>
  <sheetFormatPr baseColWidth="10" defaultColWidth="8.83203125" defaultRowHeight="15" x14ac:dyDescent="0.2"/>
  <cols>
    <col min="2" max="2" width="32.1640625" customWidth="1"/>
    <col min="3" max="3" width="10.5" customWidth="1"/>
    <col min="4" max="4" width="12.1640625" customWidth="1"/>
    <col min="5" max="6" width="11.83203125" customWidth="1"/>
    <col min="7" max="7" width="13.6640625" bestFit="1" customWidth="1"/>
    <col min="8" max="8" width="10.6640625" customWidth="1"/>
    <col min="14" max="14" width="29.6640625" customWidth="1"/>
    <col min="15" max="15" width="20.83203125" customWidth="1"/>
    <col min="16" max="16" width="60.6640625" customWidth="1"/>
  </cols>
  <sheetData>
    <row r="1" spans="2:11" x14ac:dyDescent="0.2">
      <c r="B1" s="41" t="s">
        <v>1023</v>
      </c>
      <c r="C1" s="41"/>
    </row>
    <row r="3" spans="2:11" x14ac:dyDescent="0.2">
      <c r="B3" t="s">
        <v>1024</v>
      </c>
    </row>
    <row r="4" spans="2:11" ht="23.25" customHeight="1" x14ac:dyDescent="0.2">
      <c r="B4" s="281"/>
      <c r="C4" s="281"/>
      <c r="D4" s="344" t="s">
        <v>1025</v>
      </c>
      <c r="E4" s="344"/>
      <c r="F4" s="344"/>
      <c r="G4" s="344"/>
      <c r="H4" s="344"/>
    </row>
    <row r="5" spans="2:11" ht="32" x14ac:dyDescent="0.2">
      <c r="B5" s="282" t="s">
        <v>556</v>
      </c>
      <c r="C5" s="283" t="s">
        <v>1026</v>
      </c>
      <c r="D5" s="283" t="s">
        <v>929</v>
      </c>
      <c r="E5" s="283" t="s">
        <v>930</v>
      </c>
      <c r="F5" s="283" t="s">
        <v>931</v>
      </c>
      <c r="G5" s="283" t="s">
        <v>64</v>
      </c>
      <c r="H5" s="283" t="s">
        <v>932</v>
      </c>
    </row>
    <row r="6" spans="2:11" x14ac:dyDescent="0.2">
      <c r="B6" s="26" t="s">
        <v>122</v>
      </c>
      <c r="C6" s="232">
        <v>254.04761904761904</v>
      </c>
      <c r="D6" s="232">
        <v>51.428571428571416</v>
      </c>
      <c r="E6" s="24">
        <v>45</v>
      </c>
      <c r="F6" s="24">
        <v>40</v>
      </c>
      <c r="G6" s="232">
        <v>54.285714285714278</v>
      </c>
      <c r="H6" s="232">
        <v>63.333333333333329</v>
      </c>
      <c r="K6" s="228">
        <v>63.333333333333329</v>
      </c>
    </row>
    <row r="7" spans="2:11" x14ac:dyDescent="0.2">
      <c r="B7" t="s">
        <v>144</v>
      </c>
      <c r="C7" s="188">
        <v>232.73809523809521</v>
      </c>
      <c r="D7" s="188">
        <v>33.452380952380942</v>
      </c>
      <c r="E7" s="2">
        <v>45</v>
      </c>
      <c r="F7" s="188">
        <v>42.857142857142854</v>
      </c>
      <c r="G7" s="188">
        <v>51.428571428571423</v>
      </c>
      <c r="H7" s="188">
        <v>59.999999999999993</v>
      </c>
      <c r="K7" s="228">
        <v>59.999999999999993</v>
      </c>
    </row>
    <row r="8" spans="2:11" x14ac:dyDescent="0.2">
      <c r="B8" s="26" t="s">
        <v>154</v>
      </c>
      <c r="C8" s="232"/>
      <c r="D8" s="232"/>
      <c r="E8" s="24"/>
      <c r="F8" s="24"/>
      <c r="G8" s="24"/>
      <c r="H8" s="24"/>
    </row>
    <row r="9" spans="2:11" x14ac:dyDescent="0.2">
      <c r="B9" t="s">
        <v>162</v>
      </c>
      <c r="C9" s="188">
        <v>267.14285714285711</v>
      </c>
      <c r="D9" s="188">
        <v>32.857142857142861</v>
      </c>
      <c r="E9" s="2">
        <v>50</v>
      </c>
      <c r="F9" s="188">
        <v>65.714285714285708</v>
      </c>
      <c r="G9" s="188">
        <v>48.571428571428569</v>
      </c>
      <c r="H9" s="188">
        <v>70</v>
      </c>
      <c r="K9" s="228">
        <v>70</v>
      </c>
    </row>
    <row r="10" spans="2:11" x14ac:dyDescent="0.2">
      <c r="B10" s="26" t="s">
        <v>172</v>
      </c>
      <c r="C10" s="232">
        <v>376.25</v>
      </c>
      <c r="D10" s="232">
        <v>79.821428571428555</v>
      </c>
      <c r="E10" s="24">
        <v>65</v>
      </c>
      <c r="F10" s="232">
        <v>71.428571428571416</v>
      </c>
      <c r="G10" s="232">
        <v>80</v>
      </c>
      <c r="H10" s="232">
        <v>79.999999999999986</v>
      </c>
      <c r="K10" s="228">
        <v>79.999999999999986</v>
      </c>
    </row>
    <row r="11" spans="2:11" x14ac:dyDescent="0.2">
      <c r="B11" t="s">
        <v>181</v>
      </c>
      <c r="C11" s="188">
        <v>316.90476190476187</v>
      </c>
      <c r="D11" s="188">
        <v>59.047619047619037</v>
      </c>
      <c r="E11" s="2">
        <v>55</v>
      </c>
      <c r="F11" s="188">
        <v>57.142857142857132</v>
      </c>
      <c r="G11" s="188">
        <v>65.714285714285694</v>
      </c>
      <c r="H11" s="188">
        <v>79.999999999999986</v>
      </c>
      <c r="K11" s="228">
        <v>79.999999999999986</v>
      </c>
    </row>
    <row r="12" spans="2:11" x14ac:dyDescent="0.2">
      <c r="B12" s="26" t="s">
        <v>189</v>
      </c>
      <c r="C12" s="232"/>
      <c r="D12" s="232"/>
      <c r="E12" s="24"/>
      <c r="F12" s="24"/>
      <c r="G12" s="24"/>
      <c r="H12" s="24"/>
    </row>
    <row r="13" spans="2:11" x14ac:dyDescent="0.2">
      <c r="B13" t="s">
        <v>195</v>
      </c>
      <c r="C13" s="188">
        <v>346.07142857142856</v>
      </c>
      <c r="D13" s="188">
        <v>67.500000000000014</v>
      </c>
      <c r="E13" s="2">
        <v>70</v>
      </c>
      <c r="F13" s="188">
        <v>68.571428571428569</v>
      </c>
      <c r="G13" s="188">
        <v>59.999999999999993</v>
      </c>
      <c r="H13" s="188">
        <v>79.999999999999986</v>
      </c>
      <c r="K13" s="228">
        <v>79.999999999999986</v>
      </c>
    </row>
    <row r="14" spans="2:11" x14ac:dyDescent="0.2">
      <c r="B14" s="26" t="s">
        <v>999</v>
      </c>
      <c r="C14" s="232">
        <v>290.59523809523807</v>
      </c>
      <c r="D14" s="232">
        <v>32.023809523809518</v>
      </c>
      <c r="E14" s="24">
        <v>50</v>
      </c>
      <c r="F14" s="232">
        <v>65.714285714285708</v>
      </c>
      <c r="G14" s="232">
        <v>62.857142857142854</v>
      </c>
      <c r="H14" s="232">
        <v>79.999999999999986</v>
      </c>
      <c r="K14" s="228">
        <v>79.999999999999986</v>
      </c>
    </row>
    <row r="15" spans="2:11" x14ac:dyDescent="0.2">
      <c r="B15" t="s">
        <v>211</v>
      </c>
      <c r="C15" s="188">
        <v>357.85714285714289</v>
      </c>
      <c r="D15" s="188">
        <v>68.333333333333343</v>
      </c>
      <c r="E15" s="2">
        <v>70</v>
      </c>
      <c r="F15" s="188">
        <v>62.857142857142847</v>
      </c>
      <c r="G15" s="188">
        <v>80</v>
      </c>
      <c r="H15" s="188">
        <v>76.666666666666657</v>
      </c>
      <c r="K15" s="228">
        <v>76.666666666666657</v>
      </c>
    </row>
    <row r="16" spans="2:11" x14ac:dyDescent="0.2">
      <c r="B16" s="26" t="s">
        <v>220</v>
      </c>
      <c r="C16" s="232">
        <v>259.64285714285711</v>
      </c>
      <c r="D16" s="232">
        <v>37.499999999999993</v>
      </c>
      <c r="E16" s="24">
        <v>45</v>
      </c>
      <c r="F16" s="232">
        <v>57.142857142857132</v>
      </c>
      <c r="G16" s="232">
        <v>59.999999999999986</v>
      </c>
      <c r="H16" s="232">
        <v>59.999999999999993</v>
      </c>
      <c r="K16" s="228">
        <v>59.999999999999993</v>
      </c>
    </row>
    <row r="17" spans="2:11" x14ac:dyDescent="0.2">
      <c r="B17" t="s">
        <v>228</v>
      </c>
      <c r="C17" s="188"/>
      <c r="D17" s="188"/>
      <c r="E17" s="2"/>
      <c r="F17" s="2"/>
      <c r="G17" s="2"/>
      <c r="H17" s="2"/>
    </row>
    <row r="18" spans="2:11" x14ac:dyDescent="0.2">
      <c r="B18" s="26" t="s">
        <v>233</v>
      </c>
      <c r="C18" s="232">
        <v>390</v>
      </c>
      <c r="D18" s="232">
        <v>74.999999999999986</v>
      </c>
      <c r="E18" s="24">
        <v>75</v>
      </c>
      <c r="F18" s="232">
        <v>80</v>
      </c>
      <c r="G18" s="232">
        <v>80</v>
      </c>
      <c r="H18" s="232">
        <v>79.999999999999986</v>
      </c>
      <c r="K18" s="228">
        <v>79.999999999999986</v>
      </c>
    </row>
    <row r="19" spans="2:11" x14ac:dyDescent="0.2">
      <c r="B19" t="s">
        <v>242</v>
      </c>
      <c r="C19" s="188">
        <v>358.45238095238096</v>
      </c>
      <c r="D19" s="188">
        <v>69.642857142857153</v>
      </c>
      <c r="E19" s="2">
        <v>75</v>
      </c>
      <c r="F19" s="188">
        <v>57.142857142857132</v>
      </c>
      <c r="G19" s="188">
        <v>80</v>
      </c>
      <c r="H19" s="188">
        <v>76.666666666666657</v>
      </c>
      <c r="K19" s="228">
        <v>76.666666666666657</v>
      </c>
    </row>
    <row r="20" spans="2:11" x14ac:dyDescent="0.2">
      <c r="B20" s="26" t="s">
        <v>250</v>
      </c>
      <c r="C20" s="232">
        <v>290.83333333333337</v>
      </c>
      <c r="D20" s="232">
        <v>48.452380952380956</v>
      </c>
      <c r="E20" s="24">
        <v>40</v>
      </c>
      <c r="F20" s="232">
        <v>57.142857142857139</v>
      </c>
      <c r="G20" s="232">
        <v>68.571428571428569</v>
      </c>
      <c r="H20" s="232">
        <v>76.666666666666657</v>
      </c>
      <c r="K20" s="228">
        <v>76.666666666666657</v>
      </c>
    </row>
    <row r="21" spans="2:11" x14ac:dyDescent="0.2">
      <c r="B21" t="s">
        <v>260</v>
      </c>
      <c r="C21" s="188">
        <v>326.66666666666663</v>
      </c>
      <c r="D21" s="188">
        <v>78.095238095238074</v>
      </c>
      <c r="E21" s="2">
        <v>70</v>
      </c>
      <c r="F21" s="188">
        <v>54.285714285714278</v>
      </c>
      <c r="G21" s="188">
        <v>54.285714285714278</v>
      </c>
      <c r="H21" s="188">
        <v>70</v>
      </c>
      <c r="K21" s="228">
        <v>70</v>
      </c>
    </row>
    <row r="22" spans="2:11" x14ac:dyDescent="0.2">
      <c r="B22" s="26" t="s">
        <v>268</v>
      </c>
      <c r="C22" s="232"/>
      <c r="D22" s="232"/>
      <c r="E22" s="24"/>
      <c r="F22" s="24"/>
      <c r="G22" s="24"/>
      <c r="H22" s="24"/>
    </row>
    <row r="23" spans="2:11" x14ac:dyDescent="0.2">
      <c r="B23" t="s">
        <v>271</v>
      </c>
      <c r="C23" s="188">
        <v>280.71428571428572</v>
      </c>
      <c r="D23" s="188">
        <v>54.047619047619044</v>
      </c>
      <c r="E23" s="2">
        <v>50</v>
      </c>
      <c r="F23" s="188">
        <v>45.714285714285708</v>
      </c>
      <c r="G23" s="188">
        <v>74.285714285714278</v>
      </c>
      <c r="H23" s="188">
        <v>56.666666666666664</v>
      </c>
      <c r="K23" s="228">
        <v>56.666666666666664</v>
      </c>
    </row>
    <row r="24" spans="2:11" x14ac:dyDescent="0.2">
      <c r="B24" s="26" t="s">
        <v>1000</v>
      </c>
      <c r="C24" s="232"/>
      <c r="D24" s="232"/>
      <c r="E24" s="24"/>
      <c r="F24" s="24"/>
      <c r="G24" s="24"/>
      <c r="H24" s="24"/>
    </row>
    <row r="25" spans="2:11" x14ac:dyDescent="0.2">
      <c r="B25" t="s">
        <v>285</v>
      </c>
      <c r="C25" s="188">
        <v>299.52380952380952</v>
      </c>
      <c r="D25" s="188">
        <v>68.571428571428569</v>
      </c>
      <c r="E25" s="2">
        <v>50</v>
      </c>
      <c r="F25" s="188">
        <v>54.285714285714278</v>
      </c>
      <c r="G25" s="188">
        <v>59.999999999999986</v>
      </c>
      <c r="H25" s="188">
        <v>66.666666666666657</v>
      </c>
      <c r="K25" s="228">
        <v>66.666666666666657</v>
      </c>
    </row>
    <row r="26" spans="2:11" x14ac:dyDescent="0.2">
      <c r="B26" s="26" t="s">
        <v>293</v>
      </c>
      <c r="C26" s="232">
        <v>394.28571428571428</v>
      </c>
      <c r="D26" s="232">
        <v>79.999999999999986</v>
      </c>
      <c r="E26" s="24">
        <v>80</v>
      </c>
      <c r="F26" s="232">
        <v>80</v>
      </c>
      <c r="G26" s="232">
        <v>74.285714285714292</v>
      </c>
      <c r="H26" s="232">
        <v>79.999999999999986</v>
      </c>
      <c r="K26" s="228">
        <v>79.999999999999986</v>
      </c>
    </row>
    <row r="27" spans="2:11" x14ac:dyDescent="0.2">
      <c r="B27" t="s">
        <v>302</v>
      </c>
      <c r="C27" s="188"/>
      <c r="D27" s="188"/>
      <c r="E27" s="2"/>
      <c r="F27" s="2"/>
      <c r="G27" s="2"/>
      <c r="H27" s="2"/>
    </row>
    <row r="28" spans="2:11" x14ac:dyDescent="0.2">
      <c r="B28" s="26" t="s">
        <v>309</v>
      </c>
      <c r="C28" s="232">
        <v>301.42857142857144</v>
      </c>
      <c r="D28" s="232">
        <v>41.428571428571416</v>
      </c>
      <c r="E28" s="24">
        <v>70</v>
      </c>
      <c r="F28" s="232">
        <v>62.857142857142847</v>
      </c>
      <c r="G28" s="232">
        <v>77.142857142857139</v>
      </c>
      <c r="H28" s="232">
        <v>50.000000000000007</v>
      </c>
      <c r="K28" s="228">
        <v>50.000000000000007</v>
      </c>
    </row>
    <row r="29" spans="2:11" x14ac:dyDescent="0.2">
      <c r="B29" t="s">
        <v>498</v>
      </c>
      <c r="C29" s="188">
        <v>352.14285714285717</v>
      </c>
      <c r="D29" s="188">
        <v>60</v>
      </c>
      <c r="E29" s="2">
        <v>75</v>
      </c>
      <c r="F29" s="188">
        <v>71.428571428571431</v>
      </c>
      <c r="G29" s="188">
        <v>65.714285714285708</v>
      </c>
      <c r="H29" s="188">
        <v>79.999999999999986</v>
      </c>
      <c r="K29" s="228">
        <v>79.999999999999986</v>
      </c>
    </row>
    <row r="30" spans="2:11" x14ac:dyDescent="0.2">
      <c r="B30" s="26" t="s">
        <v>324</v>
      </c>
      <c r="C30" s="232">
        <v>340.71428571428572</v>
      </c>
      <c r="D30" s="232">
        <v>54.999999999999993</v>
      </c>
      <c r="E30" s="24">
        <v>70</v>
      </c>
      <c r="F30" s="232">
        <v>65.714285714285708</v>
      </c>
      <c r="G30" s="232">
        <v>80</v>
      </c>
      <c r="H30" s="232">
        <v>70</v>
      </c>
      <c r="K30" s="228">
        <v>70</v>
      </c>
    </row>
    <row r="31" spans="2:11" x14ac:dyDescent="0.2">
      <c r="B31" t="s">
        <v>330</v>
      </c>
      <c r="C31" s="188">
        <v>330.95238095238096</v>
      </c>
      <c r="D31" s="188">
        <v>68.571428571428569</v>
      </c>
      <c r="E31" s="2">
        <v>60</v>
      </c>
      <c r="F31" s="188">
        <v>59.999999999999986</v>
      </c>
      <c r="G31" s="188">
        <v>65.714285714285708</v>
      </c>
      <c r="H31" s="188">
        <v>76.666666666666657</v>
      </c>
      <c r="K31" s="228">
        <v>76.666666666666657</v>
      </c>
    </row>
    <row r="32" spans="2:11" x14ac:dyDescent="0.2">
      <c r="B32" s="26" t="s">
        <v>338</v>
      </c>
      <c r="C32" s="232">
        <v>340.05952380952385</v>
      </c>
      <c r="D32" s="232">
        <v>58.39285714285716</v>
      </c>
      <c r="E32" s="24">
        <v>65</v>
      </c>
      <c r="F32" s="232">
        <v>71.428571428571416</v>
      </c>
      <c r="G32" s="232">
        <v>68.571428571428569</v>
      </c>
      <c r="H32" s="232">
        <v>76.666666666666657</v>
      </c>
      <c r="K32" s="228">
        <v>76.666666666666657</v>
      </c>
    </row>
    <row r="33" spans="2:11" x14ac:dyDescent="0.2">
      <c r="B33" t="s">
        <v>347</v>
      </c>
      <c r="C33" s="188">
        <v>278.45238095238091</v>
      </c>
      <c r="D33" s="188">
        <v>36.071428571428562</v>
      </c>
      <c r="E33" s="2">
        <v>40</v>
      </c>
      <c r="F33" s="188">
        <v>57.142857142857139</v>
      </c>
      <c r="G33" s="188">
        <v>68.571428571428555</v>
      </c>
      <c r="H33" s="188">
        <v>76.666666666666657</v>
      </c>
      <c r="K33" s="228">
        <v>76.666666666666657</v>
      </c>
    </row>
    <row r="34" spans="2:11" x14ac:dyDescent="0.2">
      <c r="B34" s="26" t="s">
        <v>356</v>
      </c>
      <c r="C34" s="232">
        <v>237.5</v>
      </c>
      <c r="D34" s="232">
        <v>49.642857142857132</v>
      </c>
      <c r="E34" s="24">
        <v>45</v>
      </c>
      <c r="F34" s="232">
        <v>40</v>
      </c>
      <c r="G34" s="232">
        <v>42.857142857142854</v>
      </c>
      <c r="H34" s="232">
        <v>59.999999999999993</v>
      </c>
      <c r="K34" s="228">
        <v>59.999999999999993</v>
      </c>
    </row>
    <row r="35" spans="2:11" x14ac:dyDescent="0.2">
      <c r="B35" t="s">
        <v>364</v>
      </c>
      <c r="C35" s="188">
        <v>286.84523809523807</v>
      </c>
      <c r="D35" s="188">
        <v>64.464285714285722</v>
      </c>
      <c r="E35" s="2">
        <v>50</v>
      </c>
      <c r="F35" s="188">
        <v>54.285714285714278</v>
      </c>
      <c r="G35" s="188">
        <v>51.428571428571423</v>
      </c>
      <c r="H35" s="188">
        <v>66.666666666666671</v>
      </c>
      <c r="K35" s="228">
        <v>66.666666666666671</v>
      </c>
    </row>
    <row r="36" spans="2:11" x14ac:dyDescent="0.2">
      <c r="B36" s="26" t="s">
        <v>372</v>
      </c>
      <c r="C36" s="232">
        <v>310.83333333333331</v>
      </c>
      <c r="D36" s="232">
        <v>72.261904761904773</v>
      </c>
      <c r="E36" s="24">
        <v>60</v>
      </c>
      <c r="F36" s="232">
        <v>51.428571428571416</v>
      </c>
      <c r="G36" s="232">
        <v>57.142857142857139</v>
      </c>
      <c r="H36" s="232">
        <v>70</v>
      </c>
      <c r="K36" s="228">
        <v>70</v>
      </c>
    </row>
    <row r="37" spans="2:11" x14ac:dyDescent="0.2">
      <c r="B37" t="s">
        <v>378</v>
      </c>
      <c r="C37" s="188">
        <v>345.71428571428567</v>
      </c>
      <c r="D37" s="188">
        <v>64.999999999999986</v>
      </c>
      <c r="E37" s="2">
        <v>75</v>
      </c>
      <c r="F37" s="188">
        <v>62.857142857142847</v>
      </c>
      <c r="G37" s="188">
        <v>62.857142857142847</v>
      </c>
      <c r="H37" s="188">
        <v>79.999999999999986</v>
      </c>
      <c r="K37" s="228">
        <v>79.999999999999986</v>
      </c>
    </row>
    <row r="38" spans="2:11" x14ac:dyDescent="0.2">
      <c r="B38" s="26" t="s">
        <v>384</v>
      </c>
      <c r="C38" s="232">
        <v>316.07142857142856</v>
      </c>
      <c r="D38" s="232">
        <v>64.642857142857153</v>
      </c>
      <c r="E38" s="24">
        <v>50</v>
      </c>
      <c r="F38" s="232">
        <v>59.999999999999986</v>
      </c>
      <c r="G38" s="232">
        <v>71.428571428571431</v>
      </c>
      <c r="H38" s="232">
        <v>70</v>
      </c>
      <c r="K38" s="228">
        <v>70</v>
      </c>
    </row>
    <row r="39" spans="2:11" x14ac:dyDescent="0.2">
      <c r="B39" t="s">
        <v>390</v>
      </c>
      <c r="C39" s="188">
        <v>252.14285714285711</v>
      </c>
      <c r="D39" s="188">
        <v>42.142857142857153</v>
      </c>
      <c r="E39" s="2">
        <v>40</v>
      </c>
      <c r="F39" s="188">
        <v>57.142857142857125</v>
      </c>
      <c r="G39" s="188">
        <v>62.857142857142847</v>
      </c>
      <c r="H39" s="188">
        <v>50.000000000000007</v>
      </c>
      <c r="K39" s="228">
        <v>50.000000000000007</v>
      </c>
    </row>
    <row r="40" spans="2:11" x14ac:dyDescent="0.2">
      <c r="B40" s="26" t="s">
        <v>398</v>
      </c>
      <c r="C40" s="232">
        <v>170.95238095238093</v>
      </c>
      <c r="D40" s="232">
        <v>35.952380952380949</v>
      </c>
      <c r="E40" s="24">
        <v>25</v>
      </c>
      <c r="F40" s="232">
        <v>20</v>
      </c>
      <c r="G40" s="232">
        <v>40</v>
      </c>
      <c r="H40" s="232">
        <v>49.999999999999993</v>
      </c>
      <c r="K40" s="228">
        <v>49.999999999999993</v>
      </c>
    </row>
    <row r="41" spans="2:11" x14ac:dyDescent="0.2">
      <c r="B41" t="s">
        <v>406</v>
      </c>
      <c r="C41" s="188"/>
      <c r="D41" s="188"/>
      <c r="E41" s="2"/>
      <c r="F41" s="2"/>
      <c r="G41" s="2"/>
      <c r="H41" s="2"/>
    </row>
    <row r="42" spans="2:11" x14ac:dyDescent="0.2">
      <c r="B42" s="26" t="s">
        <v>411</v>
      </c>
      <c r="C42" s="232">
        <v>268.09523809523807</v>
      </c>
      <c r="D42" s="232">
        <v>52.380952380952372</v>
      </c>
      <c r="E42" s="24">
        <v>60</v>
      </c>
      <c r="F42" s="232">
        <v>48.571428571428562</v>
      </c>
      <c r="G42" s="232">
        <v>57.142857142857132</v>
      </c>
      <c r="H42" s="232">
        <v>49.999999999999993</v>
      </c>
      <c r="K42" s="228">
        <v>49.999999999999993</v>
      </c>
    </row>
    <row r="43" spans="2:11" x14ac:dyDescent="0.2">
      <c r="B43" t="s">
        <v>418</v>
      </c>
      <c r="C43" s="188">
        <v>264.7619047619047</v>
      </c>
      <c r="D43" s="188">
        <v>29.285714285714274</v>
      </c>
      <c r="E43" s="2">
        <v>25</v>
      </c>
      <c r="F43" s="188">
        <v>59.999999999999986</v>
      </c>
      <c r="G43" s="188">
        <v>77.142857142857139</v>
      </c>
      <c r="H43" s="188">
        <v>73.333333333333329</v>
      </c>
      <c r="K43" s="228">
        <v>73.333333333333329</v>
      </c>
    </row>
    <row r="44" spans="2:11" x14ac:dyDescent="0.2">
      <c r="B44" s="26" t="s">
        <v>425</v>
      </c>
      <c r="C44" s="232">
        <v>195.53571428571428</v>
      </c>
      <c r="D44" s="232">
        <v>31.726190476190471</v>
      </c>
      <c r="E44" s="24">
        <v>30</v>
      </c>
      <c r="F44" s="232">
        <v>45.714285714285701</v>
      </c>
      <c r="G44" s="232">
        <v>31.428571428571427</v>
      </c>
      <c r="H44" s="232">
        <v>56.666666666666671</v>
      </c>
      <c r="K44" s="228">
        <v>56.666666666666671</v>
      </c>
    </row>
    <row r="45" spans="2:11" x14ac:dyDescent="0.2">
      <c r="B45" t="s">
        <v>434</v>
      </c>
      <c r="C45" s="188"/>
      <c r="D45" s="188"/>
      <c r="E45" s="2"/>
      <c r="F45" s="188"/>
      <c r="G45" s="2"/>
      <c r="H45" s="2"/>
    </row>
    <row r="46" spans="2:11" x14ac:dyDescent="0.2">
      <c r="B46" s="26" t="s">
        <v>441</v>
      </c>
      <c r="C46" s="232">
        <v>334.94047619047615</v>
      </c>
      <c r="D46" s="232">
        <v>54.940476190476183</v>
      </c>
      <c r="E46" s="24">
        <v>70</v>
      </c>
      <c r="F46" s="232">
        <v>62.857142857142847</v>
      </c>
      <c r="G46" s="232">
        <v>77.142857142857139</v>
      </c>
      <c r="H46" s="232">
        <v>70</v>
      </c>
      <c r="K46" s="228">
        <v>70</v>
      </c>
    </row>
    <row r="47" spans="2:11" x14ac:dyDescent="0.2">
      <c r="B47" t="s">
        <v>448</v>
      </c>
      <c r="C47" s="188"/>
      <c r="D47" s="188"/>
      <c r="E47" s="2"/>
      <c r="F47" s="2"/>
      <c r="G47" s="2"/>
      <c r="H47" s="2"/>
    </row>
    <row r="48" spans="2:11" x14ac:dyDescent="0.2">
      <c r="B48" s="26" t="s">
        <v>453</v>
      </c>
      <c r="C48" s="232">
        <v>267.20238095238091</v>
      </c>
      <c r="D48" s="232">
        <v>42.916666666666657</v>
      </c>
      <c r="E48" s="24">
        <v>40</v>
      </c>
      <c r="F48" s="232">
        <v>51.428571428571416</v>
      </c>
      <c r="G48" s="232">
        <v>62.857142857142847</v>
      </c>
      <c r="H48" s="232">
        <v>70</v>
      </c>
      <c r="K48" s="228">
        <v>70</v>
      </c>
    </row>
    <row r="49" spans="2:16" x14ac:dyDescent="0.2">
      <c r="B49" t="s">
        <v>460</v>
      </c>
      <c r="C49" s="188">
        <v>313.57142857142856</v>
      </c>
      <c r="D49" s="188">
        <v>58.333333333333336</v>
      </c>
      <c r="E49" s="2">
        <v>60</v>
      </c>
      <c r="F49" s="188">
        <v>59.999999999999993</v>
      </c>
      <c r="G49" s="188">
        <v>68.571428571428569</v>
      </c>
      <c r="H49" s="188">
        <v>66.666666666666657</v>
      </c>
      <c r="K49" s="228">
        <v>66.666666666666657</v>
      </c>
    </row>
    <row r="50" spans="2:16" x14ac:dyDescent="0.2">
      <c r="B50" s="26" t="s">
        <v>469</v>
      </c>
      <c r="C50" s="232">
        <v>279.82142857142856</v>
      </c>
      <c r="D50" s="232">
        <v>61.964285714285701</v>
      </c>
      <c r="E50" s="24">
        <v>45</v>
      </c>
      <c r="F50" s="232">
        <v>54.285714285714278</v>
      </c>
      <c r="G50" s="232">
        <v>48.571428571428562</v>
      </c>
      <c r="H50" s="232">
        <v>70</v>
      </c>
      <c r="K50" s="228">
        <v>70</v>
      </c>
    </row>
    <row r="51" spans="2:16" x14ac:dyDescent="0.2">
      <c r="B51" s="284" t="s">
        <v>1001</v>
      </c>
      <c r="C51" s="285">
        <v>300.81845238095241</v>
      </c>
      <c r="D51" s="285">
        <v>55.024801587301582</v>
      </c>
      <c r="E51" s="285">
        <v>55.277777777777779</v>
      </c>
      <c r="F51" s="285">
        <v>57.698412698412689</v>
      </c>
      <c r="G51" s="285">
        <v>63.650793650793631</v>
      </c>
      <c r="H51" s="285">
        <v>69.166666666666671</v>
      </c>
      <c r="N51" s="41" t="s">
        <v>1027</v>
      </c>
      <c r="O51" s="41"/>
    </row>
    <row r="53" spans="2:16" ht="19" x14ac:dyDescent="0.25">
      <c r="N53" s="18" t="s">
        <v>1028</v>
      </c>
    </row>
    <row r="55" spans="2:16" x14ac:dyDescent="0.2">
      <c r="N55" s="238"/>
      <c r="O55" s="239" t="s">
        <v>1029</v>
      </c>
      <c r="P55" s="240" t="s">
        <v>1030</v>
      </c>
    </row>
    <row r="56" spans="2:16" ht="16" x14ac:dyDescent="0.2">
      <c r="N56" s="241" t="s">
        <v>1031</v>
      </c>
      <c r="O56" s="236"/>
      <c r="P56" s="237"/>
    </row>
    <row r="57" spans="2:16" ht="48" x14ac:dyDescent="0.2">
      <c r="N57" s="347" t="s">
        <v>1032</v>
      </c>
      <c r="O57" s="350" t="s">
        <v>898</v>
      </c>
      <c r="P57" s="242" t="s">
        <v>1033</v>
      </c>
    </row>
    <row r="58" spans="2:16" ht="48" x14ac:dyDescent="0.2">
      <c r="N58" s="348"/>
      <c r="O58" s="351"/>
      <c r="P58" s="242" t="s">
        <v>1034</v>
      </c>
    </row>
    <row r="59" spans="2:16" ht="48" x14ac:dyDescent="0.2">
      <c r="N59" s="348"/>
      <c r="O59" s="352"/>
      <c r="P59" s="242" t="s">
        <v>1035</v>
      </c>
    </row>
    <row r="60" spans="2:16" ht="32" x14ac:dyDescent="0.2">
      <c r="N60" s="349"/>
      <c r="O60" s="320" t="s">
        <v>902</v>
      </c>
      <c r="P60" s="242" t="s">
        <v>1036</v>
      </c>
    </row>
    <row r="61" spans="2:16" ht="16" x14ac:dyDescent="0.2">
      <c r="N61" s="241" t="s">
        <v>1037</v>
      </c>
      <c r="O61" s="236"/>
      <c r="P61" s="237"/>
    </row>
    <row r="62" spans="2:16" s="65" customFormat="1" ht="23.25" customHeight="1" x14ac:dyDescent="0.2">
      <c r="N62" s="244" t="s">
        <v>1038</v>
      </c>
      <c r="O62" s="345" t="s">
        <v>1039</v>
      </c>
      <c r="P62" s="346"/>
    </row>
    <row r="63" spans="2:16" ht="48" x14ac:dyDescent="0.2">
      <c r="N63" s="347" t="s">
        <v>1040</v>
      </c>
      <c r="O63" s="350" t="s">
        <v>898</v>
      </c>
      <c r="P63" s="242" t="s">
        <v>1041</v>
      </c>
    </row>
    <row r="64" spans="2:16" ht="48" x14ac:dyDescent="0.2">
      <c r="N64" s="348"/>
      <c r="O64" s="351"/>
      <c r="P64" s="242" t="s">
        <v>1042</v>
      </c>
    </row>
    <row r="65" spans="14:16" ht="48" x14ac:dyDescent="0.2">
      <c r="N65" s="348"/>
      <c r="O65" s="351"/>
      <c r="P65" s="242" t="s">
        <v>1043</v>
      </c>
    </row>
    <row r="66" spans="14:16" ht="48" x14ac:dyDescent="0.2">
      <c r="N66" s="348"/>
      <c r="O66" s="351"/>
      <c r="P66" s="242" t="s">
        <v>34</v>
      </c>
    </row>
    <row r="67" spans="14:16" ht="32" x14ac:dyDescent="0.2">
      <c r="N67" s="348"/>
      <c r="O67" s="351"/>
      <c r="P67" s="242" t="s">
        <v>1044</v>
      </c>
    </row>
    <row r="68" spans="14:16" ht="48" x14ac:dyDescent="0.2">
      <c r="N68" s="348"/>
      <c r="O68" s="351"/>
      <c r="P68" s="242" t="s">
        <v>1045</v>
      </c>
    </row>
    <row r="69" spans="14:16" ht="32" x14ac:dyDescent="0.2">
      <c r="N69" s="348"/>
      <c r="O69" s="352"/>
      <c r="P69" s="242" t="s">
        <v>1046</v>
      </c>
    </row>
    <row r="70" spans="14:16" ht="32" x14ac:dyDescent="0.2">
      <c r="N70" s="348"/>
      <c r="O70" s="353" t="s">
        <v>899</v>
      </c>
      <c r="P70" s="242" t="s">
        <v>37</v>
      </c>
    </row>
    <row r="71" spans="14:16" ht="32" x14ac:dyDescent="0.2">
      <c r="N71" s="348"/>
      <c r="O71" s="354"/>
      <c r="P71" s="242" t="s">
        <v>38</v>
      </c>
    </row>
    <row r="72" spans="14:16" ht="32" x14ac:dyDescent="0.2">
      <c r="N72" s="348"/>
      <c r="O72" s="355"/>
      <c r="P72" s="242" t="s">
        <v>39</v>
      </c>
    </row>
    <row r="73" spans="14:16" ht="46.5" customHeight="1" x14ac:dyDescent="0.2">
      <c r="N73" s="348"/>
      <c r="O73" s="353" t="s">
        <v>900</v>
      </c>
      <c r="P73" s="242" t="s">
        <v>1047</v>
      </c>
    </row>
    <row r="74" spans="14:16" ht="16" x14ac:dyDescent="0.2">
      <c r="N74" s="348"/>
      <c r="O74" s="354"/>
      <c r="P74" s="242" t="s">
        <v>41</v>
      </c>
    </row>
    <row r="75" spans="14:16" ht="16" x14ac:dyDescent="0.2">
      <c r="N75" s="348"/>
      <c r="O75" s="354"/>
      <c r="P75" s="242" t="s">
        <v>42</v>
      </c>
    </row>
    <row r="76" spans="14:16" ht="16" x14ac:dyDescent="0.2">
      <c r="N76" s="348"/>
      <c r="O76" s="354"/>
      <c r="P76" s="242" t="s">
        <v>43</v>
      </c>
    </row>
    <row r="77" spans="14:16" ht="32" x14ac:dyDescent="0.2">
      <c r="N77" s="348"/>
      <c r="O77" s="354"/>
      <c r="P77" s="242" t="s">
        <v>44</v>
      </c>
    </row>
    <row r="78" spans="14:16" ht="32" x14ac:dyDescent="0.2">
      <c r="N78" s="348"/>
      <c r="O78" s="354"/>
      <c r="P78" s="242" t="s">
        <v>45</v>
      </c>
    </row>
    <row r="79" spans="14:16" ht="16" x14ac:dyDescent="0.2">
      <c r="N79" s="348"/>
      <c r="O79" s="355"/>
      <c r="P79" s="242" t="s">
        <v>46</v>
      </c>
    </row>
    <row r="80" spans="14:16" ht="48" x14ac:dyDescent="0.2">
      <c r="N80" s="348"/>
      <c r="O80" s="353" t="s">
        <v>901</v>
      </c>
      <c r="P80" s="242" t="s">
        <v>1048</v>
      </c>
    </row>
    <row r="81" spans="14:16" ht="48" x14ac:dyDescent="0.2">
      <c r="N81" s="348"/>
      <c r="O81" s="355"/>
      <c r="P81" s="242" t="s">
        <v>51</v>
      </c>
    </row>
    <row r="82" spans="14:16" ht="64" x14ac:dyDescent="0.2">
      <c r="N82" s="348"/>
      <c r="O82" s="353" t="s">
        <v>902</v>
      </c>
      <c r="P82" s="242" t="s">
        <v>1049</v>
      </c>
    </row>
    <row r="83" spans="14:16" ht="62.25" customHeight="1" x14ac:dyDescent="0.2">
      <c r="N83" s="349"/>
      <c r="O83" s="355"/>
      <c r="P83" s="243" t="s">
        <v>1050</v>
      </c>
    </row>
  </sheetData>
  <mergeCells count="10">
    <mergeCell ref="D4:H4"/>
    <mergeCell ref="O62:P62"/>
    <mergeCell ref="N57:N60"/>
    <mergeCell ref="O57:O59"/>
    <mergeCell ref="O63:O69"/>
    <mergeCell ref="N63:N83"/>
    <mergeCell ref="O70:O72"/>
    <mergeCell ref="O73:O79"/>
    <mergeCell ref="O80:O81"/>
    <mergeCell ref="O82:O83"/>
  </mergeCells>
  <pageMargins left="0.7" right="0.7" top="0.75" bottom="0.75" header="0.3" footer="0.3"/>
  <pageSetup paperSize="9"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4"/>
  <sheetViews>
    <sheetView zoomScale="60" zoomScaleNormal="60" workbookViewId="0">
      <selection activeCell="V24" sqref="V24"/>
    </sheetView>
  </sheetViews>
  <sheetFormatPr baseColWidth="10" defaultColWidth="8.83203125" defaultRowHeight="15" x14ac:dyDescent="0.2"/>
  <cols>
    <col min="1" max="1" width="31.6640625" customWidth="1"/>
  </cols>
  <sheetData>
    <row r="1" spans="1:5" x14ac:dyDescent="0.2">
      <c r="B1" t="s">
        <v>770</v>
      </c>
      <c r="C1" t="s">
        <v>923</v>
      </c>
    </row>
    <row r="2" spans="1:5" x14ac:dyDescent="0.2">
      <c r="A2" t="s">
        <v>122</v>
      </c>
      <c r="B2" s="245">
        <v>0.56521739130434778</v>
      </c>
      <c r="C2" s="245">
        <v>0.63500000000000001</v>
      </c>
      <c r="D2">
        <f>B2/23</f>
        <v>2.4574669187145556E-2</v>
      </c>
      <c r="E2">
        <f>C2/400</f>
        <v>1.5874999999999999E-3</v>
      </c>
    </row>
    <row r="3" spans="1:5" x14ac:dyDescent="0.2">
      <c r="A3" t="s">
        <v>1051</v>
      </c>
      <c r="B3" s="245">
        <v>0.82608695652173914</v>
      </c>
      <c r="C3" s="245">
        <v>0.75249999999999995</v>
      </c>
      <c r="D3">
        <f>B3/23</f>
        <v>3.5916824196597356E-2</v>
      </c>
      <c r="E3">
        <f>C3/400</f>
        <v>1.8812499999999999E-3</v>
      </c>
    </row>
    <row r="4" spans="1:5" x14ac:dyDescent="0.2">
      <c r="B4">
        <f>B2/B3</f>
        <v>0.68421052631578938</v>
      </c>
      <c r="C4">
        <f>C2/C3</f>
        <v>0.84385382059800673</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4"/>
  <sheetViews>
    <sheetView workbookViewId="0">
      <selection activeCell="D15" sqref="D15"/>
    </sheetView>
  </sheetViews>
  <sheetFormatPr baseColWidth="10" defaultColWidth="8.83203125" defaultRowHeight="15" x14ac:dyDescent="0.2"/>
  <sheetData>
    <row r="1" spans="1:1" x14ac:dyDescent="0.2">
      <c r="A1" t="s">
        <v>1052</v>
      </c>
    </row>
    <row r="2" spans="1:1" x14ac:dyDescent="0.2">
      <c r="A2" t="s">
        <v>1053</v>
      </c>
    </row>
    <row r="3" spans="1:1" x14ac:dyDescent="0.2">
      <c r="A3" t="s">
        <v>1054</v>
      </c>
    </row>
    <row r="4" spans="1:1" x14ac:dyDescent="0.2">
      <c r="A4" t="s">
        <v>1055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M127"/>
  <sheetViews>
    <sheetView topLeftCell="CB1" zoomScale="110" zoomScaleNormal="110" workbookViewId="0">
      <selection activeCell="J27" sqref="J27"/>
    </sheetView>
  </sheetViews>
  <sheetFormatPr baseColWidth="10" defaultColWidth="8.83203125" defaultRowHeight="15" x14ac:dyDescent="0.2"/>
  <cols>
    <col min="1" max="1" width="9.1640625" style="2"/>
    <col min="2" max="2" width="41.5" style="12" customWidth="1"/>
    <col min="3" max="3" width="14" customWidth="1"/>
    <col min="4" max="4" width="10.5" style="2" customWidth="1"/>
    <col min="5" max="5" width="17.5" style="2" customWidth="1"/>
    <col min="6" max="9" width="18.5" style="2" customWidth="1"/>
    <col min="10" max="14" width="27.5" customWidth="1"/>
    <col min="15" max="15" width="9.1640625" style="22" customWidth="1"/>
    <col min="16" max="16" width="9.5" style="22" customWidth="1"/>
    <col min="17" max="19" width="27.5" customWidth="1"/>
    <col min="20" max="20" width="9" style="22" customWidth="1"/>
    <col min="21" max="21" width="9.5" style="22" customWidth="1"/>
    <col min="22" max="24" width="27.5" customWidth="1"/>
    <col min="25" max="25" width="12.33203125" style="22" customWidth="1"/>
    <col min="26" max="26" width="9.83203125" style="22" customWidth="1"/>
    <col min="27" max="30" width="27.5" customWidth="1"/>
    <col min="31" max="31" width="12.6640625" style="22" customWidth="1"/>
    <col min="32" max="32" width="9.33203125" style="22" customWidth="1"/>
    <col min="33" max="37" width="27.5" customWidth="1"/>
    <col min="38" max="38" width="12.5" style="22" customWidth="1"/>
    <col min="39" max="39" width="9.5" style="22" customWidth="1"/>
    <col min="40" max="42" width="27.5" customWidth="1"/>
    <col min="43" max="43" width="13" style="22" customWidth="1"/>
    <col min="44" max="44" width="9.5" style="22" customWidth="1"/>
    <col min="45" max="45" width="10" style="22" customWidth="1"/>
    <col min="46" max="46" width="5" style="87" customWidth="1"/>
    <col min="87" max="87" width="26.6640625" customWidth="1"/>
    <col min="88" max="88" width="26.5" customWidth="1"/>
    <col min="89" max="89" width="22.5" customWidth="1"/>
    <col min="90" max="90" width="21.83203125" customWidth="1"/>
    <col min="91" max="91" width="19.5" customWidth="1"/>
    <col min="92" max="92" width="18.1640625" customWidth="1"/>
    <col min="93" max="93" width="28.1640625" customWidth="1"/>
    <col min="94" max="96" width="19.83203125" customWidth="1"/>
    <col min="97" max="97" width="27.5" customWidth="1"/>
    <col min="98" max="98" width="8.83203125" customWidth="1"/>
    <col min="99" max="99" width="9.1640625" style="106" customWidth="1"/>
    <col min="100" max="116" width="9.1640625" customWidth="1"/>
    <col min="117" max="117" width="9.1640625" style="107" customWidth="1"/>
    <col min="118" max="121" width="9.1640625" customWidth="1"/>
    <col min="122" max="122" width="9.83203125" customWidth="1"/>
    <col min="123" max="123" width="9.1640625" style="106" customWidth="1"/>
    <col min="124" max="129" width="9.1640625" customWidth="1"/>
    <col min="130" max="130" width="11.5" style="133" customWidth="1"/>
    <col min="131" max="137" width="9.1640625" customWidth="1"/>
    <col min="138" max="138" width="10.5" customWidth="1"/>
    <col min="139" max="139" width="9.1640625" style="106" customWidth="1"/>
    <col min="140" max="141" width="9.1640625" customWidth="1"/>
    <col min="142" max="142" width="9.1640625" style="107" customWidth="1"/>
    <col min="143" max="144" width="9.1640625" customWidth="1"/>
    <col min="145" max="145" width="20.33203125" customWidth="1"/>
    <col min="146" max="146" width="15.5" customWidth="1"/>
    <col min="147" max="147" width="17.6640625" customWidth="1"/>
    <col min="148" max="148" width="16.5" customWidth="1"/>
    <col min="149" max="149" width="16" customWidth="1"/>
    <col min="150" max="150" width="16.6640625" customWidth="1"/>
    <col min="151" max="151" width="13.5" customWidth="1"/>
    <col min="152" max="152" width="2.6640625" customWidth="1"/>
    <col min="153" max="153" width="12.5" customWidth="1"/>
    <col min="154" max="154" width="11.1640625" customWidth="1"/>
    <col min="159" max="159" width="17.6640625" customWidth="1"/>
  </cols>
  <sheetData>
    <row r="1" spans="1:221" ht="16" x14ac:dyDescent="0.2">
      <c r="A1"/>
      <c r="B1" t="s">
        <v>556</v>
      </c>
      <c r="C1" t="s">
        <v>557</v>
      </c>
      <c r="D1" t="s">
        <v>558</v>
      </c>
      <c r="E1" t="s">
        <v>12</v>
      </c>
      <c r="F1" t="s">
        <v>559</v>
      </c>
      <c r="G1" t="s">
        <v>59</v>
      </c>
      <c r="H1" t="s">
        <v>560</v>
      </c>
      <c r="I1" t="s">
        <v>63</v>
      </c>
      <c r="J1" t="s">
        <v>1088</v>
      </c>
      <c r="K1" t="s">
        <v>1089</v>
      </c>
      <c r="L1" t="s">
        <v>1090</v>
      </c>
      <c r="M1" t="s">
        <v>1091</v>
      </c>
      <c r="N1" t="s">
        <v>1092</v>
      </c>
      <c r="O1" t="s">
        <v>1093</v>
      </c>
      <c r="P1" t="s">
        <v>1094</v>
      </c>
      <c r="Q1" t="s">
        <v>1095</v>
      </c>
      <c r="R1" t="s">
        <v>1096</v>
      </c>
      <c r="S1" s="332" t="s">
        <v>1097</v>
      </c>
      <c r="T1" t="s">
        <v>1098</v>
      </c>
      <c r="U1" t="s">
        <v>1099</v>
      </c>
      <c r="V1" t="s">
        <v>1100</v>
      </c>
      <c r="W1" t="s">
        <v>1101</v>
      </c>
      <c r="X1" s="332" t="s">
        <v>1102</v>
      </c>
      <c r="Y1" t="s">
        <v>1103</v>
      </c>
      <c r="Z1" t="s">
        <v>1104</v>
      </c>
      <c r="AA1" t="s">
        <v>1105</v>
      </c>
      <c r="AB1" t="s">
        <v>1106</v>
      </c>
      <c r="AC1" t="s">
        <v>1107</v>
      </c>
      <c r="AD1" t="s">
        <v>1108</v>
      </c>
      <c r="AE1" t="s">
        <v>1109</v>
      </c>
      <c r="AF1" t="s">
        <v>1110</v>
      </c>
      <c r="AG1" t="s">
        <v>1111</v>
      </c>
      <c r="AH1" t="s">
        <v>1112</v>
      </c>
      <c r="AI1" s="332" t="s">
        <v>1113</v>
      </c>
      <c r="AJ1" s="332" t="s">
        <v>1114</v>
      </c>
      <c r="AK1" t="s">
        <v>1115</v>
      </c>
      <c r="AL1" t="s">
        <v>1116</v>
      </c>
      <c r="AM1" t="s">
        <v>1117</v>
      </c>
      <c r="AN1" t="s">
        <v>1118</v>
      </c>
      <c r="AO1" t="s">
        <v>1119</v>
      </c>
      <c r="AP1" s="332" t="s">
        <v>1120</v>
      </c>
      <c r="AQ1" t="s">
        <v>1121</v>
      </c>
      <c r="AR1" s="332" t="s">
        <v>1122</v>
      </c>
      <c r="AS1" t="s">
        <v>1123</v>
      </c>
      <c r="AT1"/>
      <c r="AU1" t="s">
        <v>1124</v>
      </c>
      <c r="AV1" t="s">
        <v>1125</v>
      </c>
      <c r="AW1" t="s">
        <v>1126</v>
      </c>
      <c r="AX1" s="332" t="s">
        <v>1127</v>
      </c>
      <c r="AY1" s="332" t="s">
        <v>1128</v>
      </c>
      <c r="AZ1" t="s">
        <v>1129</v>
      </c>
      <c r="BA1" t="s">
        <v>1130</v>
      </c>
      <c r="BB1" t="s">
        <v>1131</v>
      </c>
      <c r="BC1" t="s">
        <v>1132</v>
      </c>
      <c r="BD1" t="s">
        <v>1133</v>
      </c>
      <c r="BE1" t="s">
        <v>1134</v>
      </c>
      <c r="BF1" t="s">
        <v>1135</v>
      </c>
      <c r="BG1" t="s">
        <v>1136</v>
      </c>
      <c r="BH1" t="s">
        <v>1137</v>
      </c>
      <c r="BI1" t="s">
        <v>1138</v>
      </c>
      <c r="BJ1" t="s">
        <v>1139</v>
      </c>
      <c r="BK1" t="s">
        <v>1140</v>
      </c>
      <c r="BL1" t="s">
        <v>1141</v>
      </c>
      <c r="BM1" t="s">
        <v>1142</v>
      </c>
      <c r="BN1" t="s">
        <v>1143</v>
      </c>
      <c r="BO1" t="s">
        <v>1144</v>
      </c>
      <c r="BP1" t="s">
        <v>1145</v>
      </c>
      <c r="BQ1" t="s">
        <v>1146</v>
      </c>
      <c r="BR1" t="s">
        <v>1147</v>
      </c>
      <c r="BS1" t="s">
        <v>1148</v>
      </c>
      <c r="BT1" t="s">
        <v>1149</v>
      </c>
      <c r="BU1" t="s">
        <v>1150</v>
      </c>
      <c r="BV1" t="s">
        <v>1151</v>
      </c>
      <c r="BW1" t="s">
        <v>1152</v>
      </c>
      <c r="BX1" t="s">
        <v>1153</v>
      </c>
      <c r="BY1" t="s">
        <v>1154</v>
      </c>
      <c r="BZ1" t="s">
        <v>1155</v>
      </c>
      <c r="CA1" t="s">
        <v>1156</v>
      </c>
      <c r="CB1" t="s">
        <v>1157</v>
      </c>
      <c r="CC1" t="s">
        <v>1158</v>
      </c>
      <c r="CD1" t="s">
        <v>1159</v>
      </c>
      <c r="CE1" t="s">
        <v>1160</v>
      </c>
      <c r="CF1" t="s">
        <v>1161</v>
      </c>
      <c r="CG1" t="s">
        <v>1162</v>
      </c>
      <c r="CH1" t="s">
        <v>1163</v>
      </c>
      <c r="CI1" t="s">
        <v>1164</v>
      </c>
      <c r="CJ1" t="s">
        <v>1165</v>
      </c>
      <c r="CK1" t="s">
        <v>1166</v>
      </c>
      <c r="CL1" t="s">
        <v>1167</v>
      </c>
      <c r="CM1" t="s">
        <v>1168</v>
      </c>
      <c r="CN1" t="s">
        <v>1169</v>
      </c>
      <c r="CO1" t="s">
        <v>1170</v>
      </c>
      <c r="CP1" t="s">
        <v>1171</v>
      </c>
      <c r="CQ1" t="s">
        <v>1172</v>
      </c>
      <c r="CR1" t="s">
        <v>1173</v>
      </c>
      <c r="CS1" t="s">
        <v>1174</v>
      </c>
      <c r="CU1" t="s">
        <v>1175</v>
      </c>
      <c r="CV1" t="s">
        <v>1176</v>
      </c>
      <c r="CW1" t="s">
        <v>1177</v>
      </c>
      <c r="CX1" s="332" t="s">
        <v>1178</v>
      </c>
      <c r="CY1" s="332" t="s">
        <v>1179</v>
      </c>
      <c r="CZ1" s="332" t="s">
        <v>1180</v>
      </c>
      <c r="DA1" s="332" t="s">
        <v>1181</v>
      </c>
      <c r="DB1" s="332" t="s">
        <v>1182</v>
      </c>
      <c r="DC1" s="332" t="s">
        <v>1183</v>
      </c>
      <c r="DD1" t="s">
        <v>1184</v>
      </c>
      <c r="DE1" t="s">
        <v>1185</v>
      </c>
      <c r="DF1" s="332" t="s">
        <v>1186</v>
      </c>
      <c r="DG1" s="332" t="s">
        <v>1187</v>
      </c>
      <c r="DH1" s="332" t="s">
        <v>1188</v>
      </c>
      <c r="DI1" s="332" t="s">
        <v>1189</v>
      </c>
      <c r="DJ1" s="332" t="s">
        <v>1190</v>
      </c>
      <c r="DK1" s="332" t="s">
        <v>1191</v>
      </c>
      <c r="DL1" s="332" t="s">
        <v>1192</v>
      </c>
      <c r="DM1" s="332" t="s">
        <v>1193</v>
      </c>
      <c r="DN1" s="332" t="s">
        <v>1194</v>
      </c>
      <c r="DO1" s="332" t="s">
        <v>1195</v>
      </c>
      <c r="DP1" s="332" t="s">
        <v>1196</v>
      </c>
      <c r="DQ1" s="332" t="s">
        <v>1197</v>
      </c>
      <c r="DR1" s="332" t="s">
        <v>1198</v>
      </c>
      <c r="DS1" s="332" t="s">
        <v>1199</v>
      </c>
      <c r="DT1" s="332" t="s">
        <v>1200</v>
      </c>
      <c r="DU1" s="332" t="s">
        <v>1201</v>
      </c>
      <c r="DV1" s="332" t="s">
        <v>1202</v>
      </c>
      <c r="DW1" s="332" t="s">
        <v>1203</v>
      </c>
      <c r="DX1" s="332" t="s">
        <v>1204</v>
      </c>
      <c r="DY1" s="332" t="s">
        <v>1205</v>
      </c>
      <c r="DZ1" t="s">
        <v>1206</v>
      </c>
      <c r="EA1" t="s">
        <v>1207</v>
      </c>
      <c r="EB1" t="s">
        <v>1208</v>
      </c>
      <c r="EC1" t="s">
        <v>1209</v>
      </c>
      <c r="ED1" t="s">
        <v>1210</v>
      </c>
      <c r="EE1" t="s">
        <v>1211</v>
      </c>
      <c r="EF1" t="s">
        <v>1212</v>
      </c>
      <c r="EG1" t="s">
        <v>1213</v>
      </c>
      <c r="EH1" t="s">
        <v>1214</v>
      </c>
      <c r="EI1" t="s">
        <v>1215</v>
      </c>
      <c r="EJ1" t="s">
        <v>1216</v>
      </c>
      <c r="EK1" t="s">
        <v>1217</v>
      </c>
      <c r="EL1" t="s">
        <v>1218</v>
      </c>
      <c r="EM1" t="s">
        <v>1219</v>
      </c>
      <c r="EN1" t="s">
        <v>1220</v>
      </c>
      <c r="EP1" s="48" t="s">
        <v>1221</v>
      </c>
      <c r="EQ1" t="s">
        <v>1222</v>
      </c>
      <c r="ER1" t="s">
        <v>1223</v>
      </c>
      <c r="ET1" t="s">
        <v>1224</v>
      </c>
      <c r="EU1" t="s">
        <v>1225</v>
      </c>
      <c r="EW1" t="s">
        <v>1226</v>
      </c>
      <c r="EX1" t="s">
        <v>1227</v>
      </c>
    </row>
    <row r="2" spans="1:221" s="14" customFormat="1" ht="19" x14ac:dyDescent="0.25">
      <c r="A2" s="308"/>
      <c r="B2" s="342" t="s">
        <v>502</v>
      </c>
      <c r="C2" s="342"/>
      <c r="D2" s="342"/>
      <c r="E2" s="342"/>
      <c r="F2" s="342"/>
      <c r="G2" s="342"/>
      <c r="H2" s="342"/>
      <c r="I2" s="308"/>
      <c r="J2" s="14" t="s">
        <v>503</v>
      </c>
      <c r="O2" s="20"/>
      <c r="P2" s="20"/>
      <c r="T2" s="20"/>
      <c r="U2" s="20"/>
      <c r="Y2" s="20"/>
      <c r="Z2" s="20"/>
      <c r="AE2" s="20"/>
      <c r="AF2" s="20"/>
      <c r="AL2" s="20"/>
      <c r="AM2" s="20"/>
      <c r="AQ2" s="20"/>
      <c r="AR2" s="20"/>
      <c r="AS2" s="20"/>
      <c r="AT2" s="84"/>
      <c r="AU2" s="18" t="s">
        <v>504</v>
      </c>
      <c r="CU2" s="100" t="s">
        <v>505</v>
      </c>
      <c r="CV2" s="88"/>
      <c r="CW2" s="88"/>
      <c r="CX2" s="88"/>
      <c r="CY2" s="88"/>
      <c r="CZ2" s="88"/>
      <c r="DA2" s="88"/>
      <c r="DB2" s="88"/>
      <c r="DC2" s="88"/>
      <c r="DD2" s="88"/>
      <c r="DE2" s="88"/>
      <c r="DF2" s="88"/>
      <c r="DG2" s="88"/>
      <c r="DH2" s="88"/>
      <c r="DI2" s="88"/>
      <c r="DJ2" s="88"/>
      <c r="DK2" s="88"/>
      <c r="DL2" s="88"/>
      <c r="DM2" s="101"/>
      <c r="DN2" s="88"/>
      <c r="DO2" s="88"/>
      <c r="DP2" s="88"/>
      <c r="DQ2" s="88"/>
      <c r="DR2" s="88"/>
      <c r="DS2" s="100"/>
      <c r="DT2" s="88"/>
      <c r="DU2" s="88"/>
      <c r="DV2" s="88"/>
      <c r="DW2" s="88"/>
      <c r="DX2" s="88"/>
      <c r="DY2" s="88"/>
      <c r="DZ2" s="126"/>
      <c r="EA2" s="88"/>
      <c r="EB2" s="88"/>
      <c r="EC2" s="88"/>
      <c r="ED2" s="88"/>
      <c r="EE2" s="88"/>
      <c r="EF2" s="88"/>
      <c r="EG2" s="88"/>
      <c r="EH2" s="88"/>
      <c r="EI2" s="100"/>
      <c r="EJ2" s="88"/>
      <c r="EK2" s="88"/>
      <c r="EL2" s="101"/>
      <c r="EM2" s="88"/>
      <c r="EN2" s="88"/>
      <c r="FC2" s="14" t="s">
        <v>502</v>
      </c>
    </row>
    <row r="3" spans="1:221" s="14" customFormat="1" x14ac:dyDescent="0.2">
      <c r="A3" s="308"/>
      <c r="B3" s="13"/>
      <c r="D3" s="308"/>
      <c r="E3" s="308"/>
      <c r="F3" s="308"/>
      <c r="G3" s="308"/>
      <c r="H3" s="308"/>
      <c r="I3" s="308"/>
      <c r="J3" s="342" t="str">
        <f>Main_Working!U2</f>
        <v>EFFECTIVE SCHOOL ORGANISATION Our school has...</v>
      </c>
      <c r="K3" s="342"/>
      <c r="L3" s="342"/>
      <c r="M3" s="342"/>
      <c r="N3" s="342"/>
      <c r="O3" s="342"/>
      <c r="P3" s="342"/>
      <c r="Q3" s="14" t="str">
        <f>Main_Working!Z2</f>
        <v>SCHOOL PLANS, POLICIES AND PROCEDURES Our school...</v>
      </c>
      <c r="T3" s="20"/>
      <c r="U3" s="20"/>
      <c r="V3" s="14" t="str">
        <f>Main_Working!AC2</f>
        <v>A RESPECTFUL AND CARING SCHOOL COMMUNITY Our school...</v>
      </c>
      <c r="Y3" s="20"/>
      <c r="Z3" s="20"/>
      <c r="AA3" s="14" t="str">
        <f>Main_Working!AF2</f>
        <v>EFFECTIVE TEACHER PRACTICES Our teachers...</v>
      </c>
      <c r="AE3" s="20"/>
      <c r="AF3" s="20"/>
      <c r="AG3" s="14" t="str">
        <f>Main_Working!AJ2</f>
        <v>AN ESMART CURRICULUM Our school...</v>
      </c>
      <c r="AL3" s="20"/>
      <c r="AM3" s="20"/>
      <c r="AN3" s="14" t="str">
        <f>Main_Working!AO2</f>
        <v>COMMUNITY PARTNERSHIPS Our school...</v>
      </c>
      <c r="AQ3" s="20"/>
      <c r="AR3" s="20"/>
      <c r="AS3" s="20"/>
      <c r="AT3" s="84"/>
      <c r="AU3" s="356" t="s">
        <v>506</v>
      </c>
      <c r="AV3" s="357"/>
      <c r="AW3" s="357"/>
      <c r="AX3" s="357"/>
      <c r="AY3" s="357"/>
      <c r="AZ3" s="357"/>
      <c r="BA3" s="357"/>
      <c r="BB3" s="357"/>
      <c r="BC3" s="357"/>
      <c r="BD3" s="357"/>
      <c r="BE3" s="357"/>
      <c r="BF3" s="357"/>
      <c r="BG3" s="357"/>
      <c r="BH3" s="357"/>
      <c r="BI3" s="357"/>
      <c r="BJ3" s="357"/>
      <c r="BK3" s="357"/>
      <c r="BL3" s="358"/>
      <c r="BM3" s="359" t="s">
        <v>507</v>
      </c>
      <c r="BN3" s="359"/>
      <c r="BO3" s="359"/>
      <c r="BP3" s="359"/>
      <c r="BQ3" s="360" t="s">
        <v>508</v>
      </c>
      <c r="BR3" s="361"/>
      <c r="BS3" s="361"/>
      <c r="BT3" s="361"/>
      <c r="BU3" s="361"/>
      <c r="BV3" s="361"/>
      <c r="BW3" s="362"/>
      <c r="BX3" s="363" t="s">
        <v>509</v>
      </c>
      <c r="BY3" s="363"/>
      <c r="BZ3" s="363"/>
      <c r="CA3" s="363"/>
      <c r="CB3" s="363"/>
      <c r="CC3" s="363"/>
      <c r="CD3" s="363"/>
      <c r="CE3" s="364" t="s">
        <v>510</v>
      </c>
      <c r="CF3" s="365"/>
      <c r="CG3" s="365"/>
      <c r="CH3" s="366"/>
      <c r="CI3" s="342" t="s">
        <v>511</v>
      </c>
      <c r="CJ3" s="342"/>
      <c r="CK3" s="342" t="s">
        <v>512</v>
      </c>
      <c r="CL3" s="342"/>
      <c r="CM3" s="342" t="s">
        <v>513</v>
      </c>
      <c r="CN3" s="342"/>
      <c r="CO3" s="342"/>
      <c r="CP3" s="342" t="s">
        <v>514</v>
      </c>
      <c r="CQ3" s="342"/>
      <c r="CR3" s="342"/>
      <c r="CS3" s="308" t="s">
        <v>515</v>
      </c>
      <c r="CT3" s="308"/>
      <c r="CU3" s="309" t="s">
        <v>516</v>
      </c>
      <c r="CV3" s="310" t="s">
        <v>517</v>
      </c>
      <c r="CW3" s="310" t="s">
        <v>518</v>
      </c>
      <c r="CX3" s="310" t="s">
        <v>519</v>
      </c>
      <c r="CY3" s="310" t="s">
        <v>520</v>
      </c>
      <c r="CZ3" s="310" t="s">
        <v>521</v>
      </c>
      <c r="DA3" s="310" t="s">
        <v>522</v>
      </c>
      <c r="DB3" s="310" t="s">
        <v>523</v>
      </c>
      <c r="DC3" s="310" t="s">
        <v>524</v>
      </c>
      <c r="DD3" s="310" t="s">
        <v>525</v>
      </c>
      <c r="DE3" s="310" t="s">
        <v>526</v>
      </c>
      <c r="DF3" s="310" t="s">
        <v>527</v>
      </c>
      <c r="DG3" s="310" t="s">
        <v>528</v>
      </c>
      <c r="DH3" s="310" t="s">
        <v>529</v>
      </c>
      <c r="DI3" s="310" t="s">
        <v>530</v>
      </c>
      <c r="DJ3" s="310" t="s">
        <v>531</v>
      </c>
      <c r="DK3" s="310" t="s">
        <v>532</v>
      </c>
      <c r="DL3" s="310" t="s">
        <v>533</v>
      </c>
      <c r="DM3" s="311"/>
      <c r="DN3" s="312" t="s">
        <v>534</v>
      </c>
      <c r="DO3" s="312" t="s">
        <v>535</v>
      </c>
      <c r="DP3" s="312" t="s">
        <v>536</v>
      </c>
      <c r="DQ3" s="312" t="s">
        <v>537</v>
      </c>
      <c r="DR3" s="312"/>
      <c r="DS3" s="314" t="s">
        <v>538</v>
      </c>
      <c r="DT3" s="314" t="s">
        <v>539</v>
      </c>
      <c r="DU3" s="314" t="s">
        <v>540</v>
      </c>
      <c r="DV3" s="314" t="s">
        <v>541</v>
      </c>
      <c r="DW3" s="314" t="s">
        <v>542</v>
      </c>
      <c r="DX3" s="314" t="s">
        <v>543</v>
      </c>
      <c r="DY3" s="314" t="s">
        <v>544</v>
      </c>
      <c r="DZ3" s="127"/>
      <c r="EA3" s="316" t="s">
        <v>545</v>
      </c>
      <c r="EB3" s="316" t="s">
        <v>546</v>
      </c>
      <c r="EC3" s="316" t="s">
        <v>547</v>
      </c>
      <c r="ED3" s="316" t="s">
        <v>548</v>
      </c>
      <c r="EE3" s="316" t="s">
        <v>549</v>
      </c>
      <c r="EF3" s="316" t="s">
        <v>550</v>
      </c>
      <c r="EG3" s="316" t="s">
        <v>551</v>
      </c>
      <c r="EH3" s="316"/>
      <c r="EI3" s="318" t="s">
        <v>552</v>
      </c>
      <c r="EJ3" s="318" t="s">
        <v>553</v>
      </c>
      <c r="EK3" s="318" t="s">
        <v>554</v>
      </c>
      <c r="EL3" s="318" t="s">
        <v>555</v>
      </c>
      <c r="EM3" s="318"/>
      <c r="EN3" s="94"/>
    </row>
    <row r="4" spans="1:221" s="16" customFormat="1" ht="112" x14ac:dyDescent="0.2">
      <c r="A4" s="11"/>
      <c r="B4" s="11" t="s">
        <v>556</v>
      </c>
      <c r="C4" s="11" t="s">
        <v>557</v>
      </c>
      <c r="D4" s="11" t="s">
        <v>558</v>
      </c>
      <c r="E4" s="11" t="s">
        <v>12</v>
      </c>
      <c r="F4" s="17" t="s">
        <v>559</v>
      </c>
      <c r="G4" s="17" t="s">
        <v>59</v>
      </c>
      <c r="H4" s="17" t="s">
        <v>560</v>
      </c>
      <c r="I4" s="17" t="s">
        <v>63</v>
      </c>
      <c r="J4" s="15" t="str">
        <f>Main_Working!U3</f>
        <v>a committee that meets regularly to guide students, teachers and parents in creating and maintaining a supportive and connected social environment</v>
      </c>
      <c r="K4" s="15" t="str">
        <f>Main_Working!V3</f>
        <v>guidelines that provide a consistent approach to the supervision of student behaviour on school grounds, including when students are online</v>
      </c>
      <c r="L4" s="15" t="str">
        <f>Main_Working!W3</f>
        <v>a system to manage ethical collection and analysis of data (eg: incident data) so we can prepare for and respond to antisocial behaviour</v>
      </c>
      <c r="M4" s="15" t="str">
        <f>Main_Working!X3</f>
        <v>confidential reporting systems for students to safely disclose incidents - including bullying, cyberbullying and other forms of antisocial behaviour</v>
      </c>
      <c r="N4" s="15" t="str">
        <f>Main_Working!Y3</f>
        <v>an induction process for new students, teachers and parents that outlines their respective roles in creating and maintaining a socially supportive and connected environment</v>
      </c>
      <c r="O4" s="34" t="s">
        <v>561</v>
      </c>
      <c r="P4" s="34" t="s">
        <v>562</v>
      </c>
      <c r="Q4" s="15" t="str">
        <f>Main_Working!Z3</f>
        <v>has a policy and related procedures that guide students, teachers and parents in creating and maintaining a supportive and connected social environment</v>
      </c>
      <c r="R4" s="15" t="str">
        <f>Main_Working!AA3</f>
        <v>takes a whole school approach to behaviour management, explicitly outlining expected student behaviours and guiding staff to appropriately respond to offline and online antisocial behaviours</v>
      </c>
      <c r="S4" s="15" t="str">
        <f>Main_Working!AB3</f>
        <v>employs ‘Acceptable Use Agreements’ for technology use that are signed by the students, teachers and parents</v>
      </c>
      <c r="T4" s="34" t="s">
        <v>563</v>
      </c>
      <c r="U4" s="34" t="s">
        <v>562</v>
      </c>
      <c r="V4" s="15" t="str">
        <f>Main_Working!AC3</f>
        <v>has a strong set of prosocial values in place to guide behaviour both on and offline</v>
      </c>
      <c r="W4" s="15" t="str">
        <f>Main_Working!AD3</f>
        <v>applies an agreed set of protocols to guide staff in modelling respectful behaviour in their everyday interactions with students, parents and other staff members, including in their online interactions</v>
      </c>
      <c r="X4" s="15" t="str">
        <f>Main_Working!AE3</f>
        <v>provides ways for students to formally and informally interact, in both same-age and cross-age groups, in order to foster supportive relationships across the school community</v>
      </c>
      <c r="Y4" s="34" t="s">
        <v>563</v>
      </c>
      <c r="Z4" s="34" t="s">
        <v>562</v>
      </c>
      <c r="AA4" s="15" t="str">
        <f>Main_Working!AF3</f>
        <v>formally foster positive student to student relationships through their teaching practice</v>
      </c>
      <c r="AB4" s="15" t="str">
        <f>Main_Working!AG3</f>
        <v>role model smart, safe and responsible use of digital technologies for students, in accordance with explicitly stated expectations about teacher behaviour</v>
      </c>
      <c r="AC4" s="15" t="str">
        <f>Main_Working!AH3</f>
        <v>adhere to an agreed set of approaches for positive classroom management and are skilled at responding appropriately to both online and offline antisocial behaviour in the student population</v>
      </c>
      <c r="AD4" s="15" t="str">
        <f>Main_Working!AI3</f>
        <v>regularly participate in professional learning that enables them to integrate new information about technology into their practice</v>
      </c>
      <c r="AE4" s="34" t="s">
        <v>564</v>
      </c>
      <c r="AF4" s="34" t="s">
        <v>562</v>
      </c>
      <c r="AG4" s="15" t="str">
        <f>Main_Working!AJ3</f>
        <v>includes explicit teaching of rights and responsibilities as well as social and emotional skills in the curriculum</v>
      </c>
      <c r="AH4" s="15" t="str">
        <f>Main_Working!AK3</f>
        <v>includes the teaching of digital intelligence in the curriculum, and maintains related teacher knowledge and skills through professional learning</v>
      </c>
      <c r="AI4" s="15" t="str">
        <f>Main_Working!AL3</f>
        <v>uses curriculum planning to identify where and how digital intelligence is to be taught</v>
      </c>
      <c r="AJ4" s="15" t="str">
        <f>Main_Working!AM3</f>
        <v>students are regularly involved in developing and delivering information about antisocial behaviours, such as bullying and cyberbullying, to a range of audiences</v>
      </c>
      <c r="AK4" s="15" t="str">
        <f>Main_Working!AN3</f>
        <v>students develop, share and are involved in teaching about the smart, safe and responsible use of digital technologies to a range of audiences including peers and parents</v>
      </c>
      <c r="AL4" s="34" t="s">
        <v>565</v>
      </c>
      <c r="AM4" s="34" t="s">
        <v>562</v>
      </c>
      <c r="AN4" s="15" t="str">
        <f>Main_Working!AO3</f>
        <v>actively involves parents/carers in a wide range of activities and events within the life of the school community</v>
      </c>
      <c r="AO4" s="15" t="str">
        <f>Main_Working!AP3</f>
        <v>regularly communicates with parents/carers about both offline and online behavioural expectations, including antisocial behaviours such as bullying and cyberbullying</v>
      </c>
      <c r="AP4" s="15" t="str">
        <f>Main_Working!AQ3</f>
        <v>has links with local community organisations to promote a consistent message about offline and online behaviour in order to build and maintain supportive and connected social environments</v>
      </c>
      <c r="AQ4" s="34" t="s">
        <v>566</v>
      </c>
      <c r="AR4" s="34" t="s">
        <v>562</v>
      </c>
      <c r="AS4" s="43" t="s">
        <v>567</v>
      </c>
      <c r="AT4" s="85"/>
      <c r="AU4" s="309">
        <v>3.1</v>
      </c>
      <c r="AV4" s="310" t="s">
        <v>517</v>
      </c>
      <c r="AW4" s="310" t="s">
        <v>518</v>
      </c>
      <c r="AX4" s="310" t="s">
        <v>519</v>
      </c>
      <c r="AY4" s="310" t="s">
        <v>520</v>
      </c>
      <c r="AZ4" s="310" t="s">
        <v>521</v>
      </c>
      <c r="BA4" s="310" t="s">
        <v>522</v>
      </c>
      <c r="BB4" s="310" t="s">
        <v>523</v>
      </c>
      <c r="BC4" s="310" t="s">
        <v>524</v>
      </c>
      <c r="BD4" s="310" t="s">
        <v>525</v>
      </c>
      <c r="BE4" s="310" t="s">
        <v>526</v>
      </c>
      <c r="BF4" s="310" t="s">
        <v>527</v>
      </c>
      <c r="BG4" s="310" t="s">
        <v>528</v>
      </c>
      <c r="BH4" s="310" t="s">
        <v>529</v>
      </c>
      <c r="BI4" s="310" t="s">
        <v>530</v>
      </c>
      <c r="BJ4" s="310" t="s">
        <v>531</v>
      </c>
      <c r="BK4" s="310" t="s">
        <v>532</v>
      </c>
      <c r="BL4" s="311" t="s">
        <v>533</v>
      </c>
      <c r="BM4" s="312" t="s">
        <v>534</v>
      </c>
      <c r="BN4" s="312" t="s">
        <v>535</v>
      </c>
      <c r="BO4" s="312" t="s">
        <v>536</v>
      </c>
      <c r="BP4" s="312" t="s">
        <v>537</v>
      </c>
      <c r="BQ4" s="313" t="s">
        <v>538</v>
      </c>
      <c r="BR4" s="314" t="s">
        <v>539</v>
      </c>
      <c r="BS4" s="314" t="s">
        <v>540</v>
      </c>
      <c r="BT4" s="314" t="s">
        <v>541</v>
      </c>
      <c r="BU4" s="314" t="s">
        <v>542</v>
      </c>
      <c r="BV4" s="314" t="s">
        <v>543</v>
      </c>
      <c r="BW4" s="315" t="s">
        <v>544</v>
      </c>
      <c r="BX4" s="316" t="s">
        <v>545</v>
      </c>
      <c r="BY4" s="316" t="s">
        <v>546</v>
      </c>
      <c r="BZ4" s="316" t="s">
        <v>547</v>
      </c>
      <c r="CA4" s="316" t="s">
        <v>548</v>
      </c>
      <c r="CB4" s="316" t="s">
        <v>549</v>
      </c>
      <c r="CC4" s="316" t="s">
        <v>550</v>
      </c>
      <c r="CD4" s="316" t="s">
        <v>551</v>
      </c>
      <c r="CE4" s="317" t="s">
        <v>552</v>
      </c>
      <c r="CF4" s="318" t="s">
        <v>553</v>
      </c>
      <c r="CG4" s="318" t="s">
        <v>554</v>
      </c>
      <c r="CH4" s="319" t="s">
        <v>555</v>
      </c>
      <c r="CI4" s="15" t="str">
        <f>Main_Working!AR2</f>
        <v>1. Overall, how well placed would you say your school is to prevent antisocial behaviours, such as cyber bullying or another type of bullying incident?</v>
      </c>
      <c r="CJ4" s="15" t="str">
        <f>Main_Working!AS2</f>
        <v>2. Overall, how well placed would you say your school is to respond to antisocial behaviours, such as cyber bullying or another type of bullying incident?</v>
      </c>
      <c r="CK4" s="15" t="str">
        <f>Main_Working!CK2</f>
        <v>8.1. Overall, how well placed would you say your school is to prevent a situation such as the scenario you listened to?</v>
      </c>
      <c r="CL4" s="15" t="str">
        <f>Main_Working!CL2</f>
        <v>8.2. Overall, how well placed would you say your school is to respond to a situation such as the scenario you listened to?</v>
      </c>
      <c r="CM4" s="15" t="str">
        <f>Main_Working!AT2</f>
        <v>1.a. What procedures does your school have in place that would have allowed it to identify that such an incident might be brewing?</v>
      </c>
      <c r="CN4" s="15" t="str">
        <f>Main_Working!AU2</f>
        <v>1.b. If your school identifies that such an incident might be brewing, what steps does it take to prevent escalation?</v>
      </c>
      <c r="CO4" s="15" t="str">
        <f>Main_Working!AV2</f>
        <v>RESPONDING TO SUCH AN EVENT2. Finally, if an incident like this occurs at your school – where things have already escalated - what steps does your school take to respond to the incident?</v>
      </c>
      <c r="CP4" s="15" t="str">
        <f>Main_Working!CM3</f>
        <v>9.1 How engaging did you find the audio scenario?</v>
      </c>
      <c r="CQ4" s="15" t="str">
        <f>Main_Working!CN3</f>
        <v>9.2 How plausible did you find the audio scenario?</v>
      </c>
      <c r="CR4" s="15" t="str">
        <f>Main_Working!CO3</f>
        <v>9.3 To what extent did the audio scenario help you answer the questions above?</v>
      </c>
      <c r="CS4" s="15" t="str">
        <f>Main_Working!CP2</f>
        <v>Finally, please tell us anything else not already asked about regarding how your school, at a system level, prepares for and responds to, cyber bullying and bullying.</v>
      </c>
      <c r="CT4" s="19"/>
      <c r="CU4" s="102">
        <v>5</v>
      </c>
      <c r="CV4" s="99">
        <v>0.71428571428571419</v>
      </c>
      <c r="CW4" s="99">
        <v>0.71428571428571419</v>
      </c>
      <c r="CX4" s="99">
        <v>0.71428571428571419</v>
      </c>
      <c r="CY4" s="99">
        <v>0.71428571428571419</v>
      </c>
      <c r="CZ4" s="99">
        <v>0.17857142857142855</v>
      </c>
      <c r="DA4" s="99">
        <v>0.17857142857142855</v>
      </c>
      <c r="DB4" s="99">
        <v>0.17857142857142855</v>
      </c>
      <c r="DC4" s="99">
        <v>0.17857142857142855</v>
      </c>
      <c r="DD4" s="99">
        <v>0.71428571428571419</v>
      </c>
      <c r="DE4" s="99">
        <v>0.71428571428571419</v>
      </c>
      <c r="DF4" s="99">
        <v>5</v>
      </c>
      <c r="DG4" s="99">
        <v>0.83333333333333326</v>
      </c>
      <c r="DH4" s="99">
        <v>0.83333333333333326</v>
      </c>
      <c r="DI4" s="99">
        <v>0.83333333333333326</v>
      </c>
      <c r="DJ4" s="99">
        <v>0.83333333333333326</v>
      </c>
      <c r="DK4" s="99">
        <v>0.83333333333333326</v>
      </c>
      <c r="DL4" s="99">
        <v>0.83333333333333326</v>
      </c>
      <c r="DM4" s="103" t="s">
        <v>568</v>
      </c>
      <c r="DN4" s="110">
        <v>5</v>
      </c>
      <c r="DO4" s="110">
        <v>5</v>
      </c>
      <c r="DP4" s="110">
        <v>5</v>
      </c>
      <c r="DQ4" s="110">
        <v>5</v>
      </c>
      <c r="DR4" s="118" t="s">
        <v>569</v>
      </c>
      <c r="DS4" s="111">
        <v>2.8571428571428568</v>
      </c>
      <c r="DT4" s="111">
        <v>2.8571428571428568</v>
      </c>
      <c r="DU4" s="111">
        <v>2.8571428571428568</v>
      </c>
      <c r="DV4" s="111">
        <v>2.8571428571428568</v>
      </c>
      <c r="DW4" s="111">
        <v>2.8571428571428568</v>
      </c>
      <c r="DX4" s="111">
        <v>2.8571428571428568</v>
      </c>
      <c r="DY4" s="111">
        <v>2.8571428571428568</v>
      </c>
      <c r="DZ4" s="128" t="s">
        <v>570</v>
      </c>
      <c r="EA4" s="114">
        <v>2.8571428571428568</v>
      </c>
      <c r="EB4" s="114">
        <v>2.8571428571428568</v>
      </c>
      <c r="EC4" s="114">
        <v>2.8571428571428568</v>
      </c>
      <c r="ED4" s="114">
        <v>2.8571428571428568</v>
      </c>
      <c r="EE4" s="114">
        <v>2.8571428571428568</v>
      </c>
      <c r="EF4" s="114">
        <v>2.8571428571428568</v>
      </c>
      <c r="EG4" s="114">
        <v>2.8571428571428568</v>
      </c>
      <c r="EH4" s="134" t="s">
        <v>571</v>
      </c>
      <c r="EI4" s="113">
        <v>10</v>
      </c>
      <c r="EJ4" s="112">
        <v>3.333333333333333</v>
      </c>
      <c r="EK4" s="113">
        <v>3.333333333333333</v>
      </c>
      <c r="EL4" s="113">
        <v>3.333333333333333</v>
      </c>
      <c r="EM4" s="135" t="s">
        <v>572</v>
      </c>
      <c r="EN4" s="94" t="s">
        <v>573</v>
      </c>
      <c r="EO4" s="14"/>
      <c r="EP4" s="89" t="s">
        <v>574</v>
      </c>
      <c r="EQ4" s="90" t="s">
        <v>575</v>
      </c>
      <c r="ER4" s="91" t="s">
        <v>576</v>
      </c>
      <c r="ES4" s="92" t="s">
        <v>577</v>
      </c>
      <c r="ET4" s="93" t="s">
        <v>578</v>
      </c>
      <c r="EU4" s="94" t="s">
        <v>579</v>
      </c>
      <c r="EV4"/>
      <c r="EW4" s="95" t="s">
        <v>580</v>
      </c>
      <c r="EX4" s="95" t="s">
        <v>581</v>
      </c>
      <c r="FC4" s="16" t="s">
        <v>63</v>
      </c>
    </row>
    <row r="5" spans="1:221" s="26" customFormat="1" x14ac:dyDescent="0.2">
      <c r="A5" s="24">
        <v>1</v>
      </c>
      <c r="B5" s="23" t="str">
        <f>Main_Working!Q4</f>
        <v>Ainslie Parklands Primary School</v>
      </c>
      <c r="C5" s="24" t="str">
        <f>Main_Working!S4</f>
        <v>Government</v>
      </c>
      <c r="D5" s="24" t="str">
        <f>Main_Working!T4</f>
        <v>Primary</v>
      </c>
      <c r="E5" s="24" t="str">
        <f>Main_Working!N4</f>
        <v>NORTH-EASTERN</v>
      </c>
      <c r="F5" s="24" t="str">
        <f>Main_Working!L4</f>
        <v>Unregistered</v>
      </c>
      <c r="G5" s="24" t="str">
        <f>Main_Working!CQ4</f>
        <v>High</v>
      </c>
      <c r="H5" s="24" t="str">
        <f>Main_Working!CR4</f>
        <v>Above Average</v>
      </c>
      <c r="I5" s="24" t="s">
        <v>138</v>
      </c>
      <c r="J5" s="24">
        <f>IF(Main_Working!U4="No",0,IF(Main_Working!U4="Yes",1))</f>
        <v>1</v>
      </c>
      <c r="K5" s="24">
        <f>IF(Main_Working!V4="No",0,IF(Main_Working!V4="Yes",1))</f>
        <v>0</v>
      </c>
      <c r="L5" s="24">
        <f>IF(Main_Working!W4="No",0,IF(Main_Working!W4="Yes",1))</f>
        <v>1</v>
      </c>
      <c r="M5" s="24">
        <f>IF(Main_Working!X4="No",0,IF(Main_Working!X4="Yes",1))</f>
        <v>1</v>
      </c>
      <c r="N5" s="24">
        <f>IF(Main_Working!Y4="No",0,IF(Main_Working!Y4="Yes",1))</f>
        <v>0</v>
      </c>
      <c r="O5" s="24">
        <f t="shared" ref="O5:O49" si="0">SUM(J5:N5)</f>
        <v>3</v>
      </c>
      <c r="P5" s="35">
        <f t="shared" ref="P5:P49" si="1">O5/5</f>
        <v>0.6</v>
      </c>
      <c r="Q5" s="24">
        <f>IF(Main_Working!Z4="No",0,IF(Main_Working!Z4="Yes",1))</f>
        <v>0</v>
      </c>
      <c r="R5" s="24">
        <f>IF(Main_Working!AA4="No",0,IF(Main_Working!AA4="Yes",1))</f>
        <v>1</v>
      </c>
      <c r="S5" s="24">
        <f>IF(Main_Working!AB4="No",0,IF(Main_Working!AB4="Yes",1))</f>
        <v>1</v>
      </c>
      <c r="T5" s="24">
        <f t="shared" ref="T5:T49" si="2">SUM(Q5:S5)</f>
        <v>2</v>
      </c>
      <c r="U5" s="35">
        <f t="shared" ref="U5:U49" si="3">T5/3</f>
        <v>0.66666666666666663</v>
      </c>
      <c r="V5" s="24">
        <f>IF(Main_Working!AC4="No",0,IF(Main_Working!AC4="Yes",1))</f>
        <v>1</v>
      </c>
      <c r="W5" s="24">
        <f>IF(Main_Working!AD4="No",0,IF(Main_Working!AD4="Yes",1))</f>
        <v>1</v>
      </c>
      <c r="X5" s="24">
        <f>IF(Main_Working!AE4="No",0,IF(Main_Working!AE4="Yes",1))</f>
        <v>1</v>
      </c>
      <c r="Y5" s="24">
        <f t="shared" ref="Y5:Y49" si="4">SUM(V5:X5)</f>
        <v>3</v>
      </c>
      <c r="Z5" s="35">
        <f t="shared" ref="Z5:Z49" si="5">Y5/3</f>
        <v>1</v>
      </c>
      <c r="AA5" s="24">
        <f>IF(Main_Working!AF4="No",0,IF(Main_Working!AF4="Yes",1))</f>
        <v>1</v>
      </c>
      <c r="AB5" s="24">
        <f>IF(Main_Working!AG4="No",0,IF(Main_Working!AG4="Yes",1))</f>
        <v>1</v>
      </c>
      <c r="AC5" s="24">
        <f>IF(Main_Working!AH4="No",0,IF(Main_Working!AH4="Yes",1))</f>
        <v>1</v>
      </c>
      <c r="AD5" s="24">
        <f>IF(Main_Working!AI4="No",0,IF(Main_Working!AI4="Yes",1))</f>
        <v>0</v>
      </c>
      <c r="AE5" s="24">
        <f t="shared" ref="AE5:AE49" si="6">SUM(AA5:AD5)</f>
        <v>3</v>
      </c>
      <c r="AF5" s="35">
        <f t="shared" ref="AF5:AF49" si="7">AE5/4</f>
        <v>0.75</v>
      </c>
      <c r="AG5" s="24">
        <f>IF(Main_Working!AJ4="No",0,IF(Main_Working!AJ4="Yes",1))</f>
        <v>0</v>
      </c>
      <c r="AH5" s="24">
        <f>IF(Main_Working!AK4="No",0,IF(Main_Working!AK4="Yes",1))</f>
        <v>0</v>
      </c>
      <c r="AI5" s="24">
        <f>IF(Main_Working!AL4="No",0,IF(Main_Working!AL4="Yes",1))</f>
        <v>0</v>
      </c>
      <c r="AJ5" s="24">
        <f>IF(Main_Working!AM4="No",0,IF(Main_Working!AM4="Yes",1))</f>
        <v>0</v>
      </c>
      <c r="AK5" s="24">
        <f>IF(Main_Working!AN4="No",0,IF(Main_Working!AN4="Yes",1))</f>
        <v>0</v>
      </c>
      <c r="AL5" s="24">
        <f t="shared" ref="AL5:AL49" si="8">SUM(AG5:AK5)</f>
        <v>0</v>
      </c>
      <c r="AM5" s="35">
        <f t="shared" ref="AM5:AM49" si="9">AL5/5</f>
        <v>0</v>
      </c>
      <c r="AN5" s="24">
        <f>IF(Main_Working!AO4="No",0,IF(Main_Working!AO4="Yes",1))</f>
        <v>1</v>
      </c>
      <c r="AO5" s="24">
        <f>IF(Main_Working!AP4="No",0,IF(Main_Working!AP4="Yes",1))</f>
        <v>0</v>
      </c>
      <c r="AP5" s="24">
        <f>IF(Main_Working!AQ4="No",0,IF(Main_Working!AQ4="Yes",1))</f>
        <v>1</v>
      </c>
      <c r="AQ5" s="24">
        <f t="shared" ref="AQ5:AQ49" si="10">SUM(AN5:AP5)</f>
        <v>2</v>
      </c>
      <c r="AR5" s="35">
        <f t="shared" ref="AR5:AR49" si="11">AQ5/3</f>
        <v>0.66666666666666663</v>
      </c>
      <c r="AS5" s="25">
        <f t="shared" ref="AS5:AS49" si="12">SUM(J5:N5,Q5:S5,V5:X5,AA5:AD5,AG5:AK5,AN5:AP5)</f>
        <v>13</v>
      </c>
      <c r="AT5" s="25"/>
      <c r="AU5" s="80">
        <f>IF(Main_Working!AW4="Not true",1,IF(Main_Working!AW4="A little bit true",2,IF(Main_Working!AW4="Mostly true",3,IF(Main_Working!AW4="Completely true",4))))</f>
        <v>3</v>
      </c>
      <c r="AV5" s="24">
        <f>IF(Main_Working!AX4="Not true",1,IF(Main_Working!AX4="A little bit true",2,IF(Main_Working!AX4="Mostly true",3,IF(Main_Working!AX4="Completely true",4))))</f>
        <v>2</v>
      </c>
      <c r="AW5" s="24">
        <f>IF(Main_Working!AY4="Not true",1,IF(Main_Working!AY4="A little bit true",2,IF(Main_Working!AY4="Mostly true",3,IF(Main_Working!AY4="Completely true",4))))</f>
        <v>2</v>
      </c>
      <c r="AX5" s="24">
        <f>IF(Main_Working!AZ4="Not true",1,IF(Main_Working!AZ4="A little bit true",2,IF(Main_Working!AZ4="Mostly true",3,IF(Main_Working!AZ4="Completely true",4))))</f>
        <v>3</v>
      </c>
      <c r="AY5" s="24">
        <f>IF(Main_Working!BA4="Not true",1,IF(Main_Working!BA4="A little bit true",2,IF(Main_Working!BA4="Mostly true",3,IF(Main_Working!BA4="Completely true",4))))</f>
        <v>4</v>
      </c>
      <c r="AZ5" s="24">
        <f>IF(Main_Working!BB4="Not true",1,IF(Main_Working!BB4="A little bit true",2,IF(Main_Working!BB4="Mostly true",3,IF(Main_Working!BB4="Completely true",4))))</f>
        <v>4</v>
      </c>
      <c r="BA5" s="24">
        <f>IF(Main_Working!BC4="Not true",1,IF(Main_Working!BC4="A little bit true",2,IF(Main_Working!BC4="Mostly true",3,IF(Main_Working!BC4="Completely true",4))))</f>
        <v>3</v>
      </c>
      <c r="BB5" s="24">
        <f>IF(Main_Working!BD4="Not true",1,IF(Main_Working!BD4="A little bit true",2,IF(Main_Working!BD4="Mostly true",3,IF(Main_Working!BD4="Completely true",4))))</f>
        <v>3</v>
      </c>
      <c r="BC5" s="24">
        <f>IF(Main_Working!BE4="Not true",1,IF(Main_Working!BE4="A little bit true",2,IF(Main_Working!BE4="Mostly true",3,IF(Main_Working!BE4="Completely true",4))))</f>
        <v>4</v>
      </c>
      <c r="BD5" s="24">
        <f>IF(Main_Working!BF4="Not true",1,IF(Main_Working!BF4="A little bit true",2,IF(Main_Working!BF4="Mostly true",3,IF(Main_Working!BF4="Completely true",4))))</f>
        <v>3</v>
      </c>
      <c r="BE5" s="24">
        <f>IF(Main_Working!BG4="Not true",1,IF(Main_Working!BG4="A little bit true",2,IF(Main_Working!BG4="Mostly true",3,IF(Main_Working!BG4="Completely true",4))))</f>
        <v>2</v>
      </c>
      <c r="BF5" s="24">
        <f>IF(Main_Working!BH4="Not true",1,IF(Main_Working!BH4="A little bit true",2,IF(Main_Working!BH4="Mostly true",3,IF(Main_Working!BH4="Completely true",4))))</f>
        <v>2</v>
      </c>
      <c r="BG5" s="24">
        <f>IF(Main_Working!BI4="Not true",1,IF(Main_Working!BI4="A little bit true",2,IF(Main_Working!BI4="Mostly true",3,IF(Main_Working!BI4="Completely true",4))))</f>
        <v>3</v>
      </c>
      <c r="BH5" s="24">
        <f>IF(Main_Working!BJ4="Not true",1,IF(Main_Working!BJ4="A little bit true",2,IF(Main_Working!BJ4="Mostly true",3,IF(Main_Working!BJ4="Completely true",4))))</f>
        <v>2</v>
      </c>
      <c r="BI5" s="24">
        <f>IF(Main_Working!BK4="Not true",1,IF(Main_Working!BK4="A little bit true",2,IF(Main_Working!BK4="Mostly true",3,IF(Main_Working!BK4="Completely true",4))))</f>
        <v>3</v>
      </c>
      <c r="BJ5" s="24">
        <f>IF(Main_Working!BL4="Not true",1,IF(Main_Working!BL4="A little bit true",2,IF(Main_Working!BL4="Mostly true",3,IF(Main_Working!BL4="Completely true",4))))</f>
        <v>2</v>
      </c>
      <c r="BK5" s="24">
        <f>IF(Main_Working!BM4="Not true",1,IF(Main_Working!BM4="A little bit true",2,IF(Main_Working!BM4="Mostly true",3,IF(Main_Working!BM4="Completely true",4))))</f>
        <v>2</v>
      </c>
      <c r="BL5" s="81">
        <f>IF(Main_Working!BN4="Not true",1,IF(Main_Working!BN4="A little bit true",2,IF(Main_Working!BN4="Mostly true",3,IF(Main_Working!BN4="Completely true",4))))</f>
        <v>3</v>
      </c>
      <c r="BM5" s="24">
        <f>IF(Main_Working!BO4="Not true",1,IF(Main_Working!BO4="A little bit true",2,IF(Main_Working!BO4="Mostly true",3,IF(Main_Working!BO4="Completely true",4))))</f>
        <v>3</v>
      </c>
      <c r="BN5" s="24">
        <f>IF(Main_Working!BP4="Not true",1,IF(Main_Working!BP4="A little bit true",2,IF(Main_Working!BP4="Mostly true",3,IF(Main_Working!BP4="Completely true",4))))</f>
        <v>2</v>
      </c>
      <c r="BO5" s="24">
        <f>IF(Main_Working!BQ4="Not true",1,IF(Main_Working!BQ4="A little bit true",2,IF(Main_Working!BQ4="Mostly true",3,IF(Main_Working!BQ4="Completely true",4))))</f>
        <v>2</v>
      </c>
      <c r="BP5" s="24">
        <f>IF(Main_Working!BR4="Not true",1,IF(Main_Working!BR4="A little bit true",2,IF(Main_Working!BR4="Mostly true",3,IF(Main_Working!BR4="Completely true",4))))</f>
        <v>2</v>
      </c>
      <c r="BQ5" s="80">
        <f>IF(Main_Working!BS4="Not true",1,IF(Main_Working!BS4="A little bit true",2,IF(Main_Working!BS4="Mostly true",3,IF(Main_Working!BS4="Completely true",4))))</f>
        <v>2</v>
      </c>
      <c r="BR5" s="24">
        <f>IF(Main_Working!BT4="Not true",1,IF(Main_Working!BT4="A little bit true",2,IF(Main_Working!BT4="Mostly true",3,IF(Main_Working!BT4="Completely true",4))))</f>
        <v>2</v>
      </c>
      <c r="BS5" s="24">
        <f>IF(Main_Working!BU4="Not true",1,IF(Main_Working!BU4="A little bit true",2,IF(Main_Working!BU4="Mostly true",3,IF(Main_Working!BU4="Completely true",4))))</f>
        <v>2</v>
      </c>
      <c r="BT5" s="24">
        <f>IF(Main_Working!BV4="Not true",1,IF(Main_Working!BV4="A little bit true",2,IF(Main_Working!BV4="Mostly true",3,IF(Main_Working!BV4="Completely true",4))))</f>
        <v>2</v>
      </c>
      <c r="BU5" s="24">
        <f>IF(Main_Working!BW4="Not true",1,IF(Main_Working!BW4="A little bit true",2,IF(Main_Working!BW4="Mostly true",3,IF(Main_Working!BW4="Completely true",4))))</f>
        <v>2</v>
      </c>
      <c r="BV5" s="24">
        <f>IF(Main_Working!BX4="Not true",1,IF(Main_Working!BX4="A little bit true",2,IF(Main_Working!BX4="Mostly true",3,IF(Main_Working!BX4="Completely true",4))))</f>
        <v>2</v>
      </c>
      <c r="BW5" s="81">
        <f>IF(Main_Working!BY4="Not true",1,IF(Main_Working!BY4="A little bit true",2,IF(Main_Working!BY4="Mostly true",3,IF(Main_Working!BY4="Completely true",4))))</f>
        <v>2</v>
      </c>
      <c r="BX5" s="24">
        <f>IF(Main_Working!BZ4="Not true",1,IF(Main_Working!BZ4="A little bit true",2,IF(Main_Working!BZ4="Mostly true",3,IF(Main_Working!BZ4="Completely true",4))))</f>
        <v>2</v>
      </c>
      <c r="BY5" s="24">
        <f>IF(Main_Working!CA4="Not true",1,IF(Main_Working!CA4="A little bit true",2,IF(Main_Working!CA4="Mostly true",3,IF(Main_Working!CA4="Completely true",4))))</f>
        <v>3</v>
      </c>
      <c r="BZ5" s="24">
        <f>IF(Main_Working!CB4="Not true",1,IF(Main_Working!CB4="A little bit true",2,IF(Main_Working!CB4="Mostly true",3,IF(Main_Working!CB4="Completely true",4))))</f>
        <v>3</v>
      </c>
      <c r="CA5" s="24">
        <f>IF(Main_Working!CC4="Not true",1,IF(Main_Working!CC4="A little bit true",2,IF(Main_Working!CC4="Mostly true",3,IF(Main_Working!CC4="Completely true",4))))</f>
        <v>3</v>
      </c>
      <c r="CB5" s="24">
        <f>IF(Main_Working!CD4="Not true",1,IF(Main_Working!CD4="A little bit true",2,IF(Main_Working!CD4="Mostly true",3,IF(Main_Working!CD4="Completely true",4))))</f>
        <v>3</v>
      </c>
      <c r="CC5" s="24">
        <f>IF(Main_Working!CE4="Not true",1,IF(Main_Working!CE4="A little bit true",2,IF(Main_Working!CE4="Mostly true",3,IF(Main_Working!CE4="Completely true",4))))</f>
        <v>2</v>
      </c>
      <c r="CD5" s="24">
        <f>IF(Main_Working!CF4="Not true",1,IF(Main_Working!CF4="A little bit true",2,IF(Main_Working!CF4="Mostly true",3,IF(Main_Working!CF4="Completely true",4))))</f>
        <v>3</v>
      </c>
      <c r="CE5" s="80">
        <f>IF(Main_Working!CG4="Not true",1,IF(Main_Working!CG4="A little bit true",2,IF(Main_Working!CG4="Mostly true",3,IF(Main_Working!CG4="Completely true",4))))</f>
        <v>4</v>
      </c>
      <c r="CF5" s="24">
        <f>IF(Main_Working!CH4="Not true",1,IF(Main_Working!CH4="A little bit true",2,IF(Main_Working!CH4="Mostly true",3,IF(Main_Working!CH4="Completely true",4))))</f>
        <v>3</v>
      </c>
      <c r="CG5" s="24">
        <f>IF(Main_Working!CI4="Not true",1,IF(Main_Working!CI4="A little bit true",2,IF(Main_Working!CI4="Mostly true",3,IF(Main_Working!CI4="Completely true",4))))</f>
        <v>2</v>
      </c>
      <c r="CH5" s="81">
        <f>IF(Main_Working!CJ4="Not true",1,IF(Main_Working!CJ4="A little bit true",2,IF(Main_Working!CJ4="Mostly true",3,IF(Main_Working!CJ4="Completely true",4))))</f>
        <v>2</v>
      </c>
      <c r="CI5" s="24">
        <f>Main_Working!AR4</f>
        <v>5</v>
      </c>
      <c r="CJ5" s="24">
        <f>Main_Working!AS4</f>
        <v>5</v>
      </c>
      <c r="CK5" s="24">
        <f>Main_Working!CK4</f>
        <v>6</v>
      </c>
      <c r="CL5" s="24">
        <f>Main_Working!CL4</f>
        <v>6</v>
      </c>
      <c r="CM5" s="26" t="str">
        <f>Main_Working!AT4</f>
        <v>School-wide positive behaviour tracking of minor and major behaviours</v>
      </c>
      <c r="CN5" s="26" t="str">
        <f>Main_Working!AU4</f>
        <v>Restorative practices</v>
      </c>
      <c r="CO5" s="26" t="str">
        <f>Main_Working!AV4</f>
        <v>Engage directly with the families</v>
      </c>
      <c r="CP5" s="27">
        <f>IF(Main_Working!CM4="Not at all",1,IF(Main_Working!CM4="A little bit",2,IF(Main_Working!CM4="A fair bit",3,IF(Main_Working!CM4="Completely",4))))</f>
        <v>2</v>
      </c>
      <c r="CQ5" s="27">
        <f>IF(Main_Working!CN4="Not at all",1,IF(Main_Working!CN4="A little bit",2,IF(Main_Working!CN4="A fair bit",3,IF(Main_Working!CN4="Completely",4))))</f>
        <v>3</v>
      </c>
      <c r="CR5" s="27">
        <f>IF(Main_Working!CO4="Not at all",1,IF(Main_Working!CO4="A little bit",2,IF(Main_Working!CO4="A fair bit",3,IF(Main_Working!CO4="Completely",4))))</f>
        <v>3</v>
      </c>
      <c r="CU5" s="80">
        <f t="shared" ref="CU5:DD6" si="13">CU$4*AU5</f>
        <v>15</v>
      </c>
      <c r="CV5" s="24">
        <f t="shared" si="13"/>
        <v>1.4285714285714284</v>
      </c>
      <c r="CW5" s="24">
        <f t="shared" si="13"/>
        <v>1.4285714285714284</v>
      </c>
      <c r="CX5" s="24">
        <f t="shared" si="13"/>
        <v>2.1428571428571423</v>
      </c>
      <c r="CY5" s="24">
        <f t="shared" si="13"/>
        <v>2.8571428571428568</v>
      </c>
      <c r="CZ5" s="24">
        <f t="shared" si="13"/>
        <v>0.71428571428571419</v>
      </c>
      <c r="DA5" s="24">
        <f t="shared" si="13"/>
        <v>0.53571428571428559</v>
      </c>
      <c r="DB5" s="24">
        <f t="shared" si="13"/>
        <v>0.53571428571428559</v>
      </c>
      <c r="DC5" s="24">
        <f t="shared" si="13"/>
        <v>0.71428571428571419</v>
      </c>
      <c r="DD5" s="24">
        <f t="shared" si="13"/>
        <v>2.1428571428571423</v>
      </c>
      <c r="DE5" s="24">
        <f t="shared" ref="DE5:DL6" si="14">DE$4*BE5</f>
        <v>1.4285714285714284</v>
      </c>
      <c r="DF5" s="24">
        <f t="shared" si="14"/>
        <v>10</v>
      </c>
      <c r="DG5" s="24">
        <f t="shared" si="14"/>
        <v>2.5</v>
      </c>
      <c r="DH5" s="24">
        <f t="shared" si="14"/>
        <v>1.6666666666666665</v>
      </c>
      <c r="DI5" s="24">
        <f t="shared" si="14"/>
        <v>2.5</v>
      </c>
      <c r="DJ5" s="24">
        <f t="shared" si="14"/>
        <v>1.6666666666666665</v>
      </c>
      <c r="DK5" s="24">
        <f t="shared" si="14"/>
        <v>1.6666666666666665</v>
      </c>
      <c r="DL5" s="24">
        <f t="shared" si="14"/>
        <v>2.5</v>
      </c>
      <c r="DM5" s="116">
        <f>SUM(CU5:DL5)</f>
        <v>51.428571428571416</v>
      </c>
      <c r="DN5" s="24">
        <f t="shared" ref="DN5:DQ6" si="15">DN$4*BM5</f>
        <v>15</v>
      </c>
      <c r="DO5" s="24">
        <f t="shared" si="15"/>
        <v>10</v>
      </c>
      <c r="DP5" s="24">
        <f t="shared" si="15"/>
        <v>10</v>
      </c>
      <c r="DQ5" s="24">
        <f t="shared" si="15"/>
        <v>10</v>
      </c>
      <c r="DR5" s="25">
        <f>SUM(DN5:DQ5)</f>
        <v>45</v>
      </c>
      <c r="DS5" s="80">
        <f t="shared" ref="DS5:DY6" si="16">DS$4*BQ5</f>
        <v>5.7142857142857135</v>
      </c>
      <c r="DT5" s="24">
        <f t="shared" si="16"/>
        <v>5.7142857142857135</v>
      </c>
      <c r="DU5" s="24">
        <f t="shared" si="16"/>
        <v>5.7142857142857135</v>
      </c>
      <c r="DV5" s="24">
        <f t="shared" si="16"/>
        <v>5.7142857142857135</v>
      </c>
      <c r="DW5" s="24">
        <f t="shared" si="16"/>
        <v>5.7142857142857135</v>
      </c>
      <c r="DX5" s="24">
        <f t="shared" si="16"/>
        <v>5.7142857142857135</v>
      </c>
      <c r="DY5" s="24">
        <f t="shared" si="16"/>
        <v>5.7142857142857135</v>
      </c>
      <c r="DZ5" s="268">
        <f>SUM(DS5:DY5)</f>
        <v>40</v>
      </c>
      <c r="EA5" s="24">
        <f t="shared" ref="EA5:EG6" si="17">EA$4*BX5</f>
        <v>5.7142857142857135</v>
      </c>
      <c r="EB5" s="24">
        <f t="shared" si="17"/>
        <v>8.5714285714285694</v>
      </c>
      <c r="EC5" s="24">
        <f t="shared" si="17"/>
        <v>8.5714285714285694</v>
      </c>
      <c r="ED5" s="24">
        <f t="shared" si="17"/>
        <v>8.5714285714285694</v>
      </c>
      <c r="EE5" s="24">
        <f t="shared" si="17"/>
        <v>8.5714285714285694</v>
      </c>
      <c r="EF5" s="24">
        <f t="shared" si="17"/>
        <v>5.7142857142857135</v>
      </c>
      <c r="EG5" s="24">
        <f t="shared" si="17"/>
        <v>8.5714285714285694</v>
      </c>
      <c r="EH5" s="124">
        <f>SUM(EA5:EG5)</f>
        <v>54.285714285714278</v>
      </c>
      <c r="EI5" s="80">
        <f t="shared" ref="EI5:EL6" si="18">EI$4*CE5</f>
        <v>40</v>
      </c>
      <c r="EJ5" s="24">
        <f t="shared" si="18"/>
        <v>10</v>
      </c>
      <c r="EK5" s="24">
        <f t="shared" si="18"/>
        <v>6.6666666666666661</v>
      </c>
      <c r="EL5" s="81">
        <f t="shared" si="18"/>
        <v>6.6666666666666661</v>
      </c>
      <c r="EM5" s="124">
        <f>SUM(EI5:EL5)</f>
        <v>63.333333333333329</v>
      </c>
      <c r="EN5" s="124">
        <f>SUM(DM5,DR5,DZ5,EH5,EM5)</f>
        <v>254.04761904761904</v>
      </c>
      <c r="EP5" s="232">
        <f>SUM(CU5:DL5)</f>
        <v>51.428571428571416</v>
      </c>
      <c r="EQ5" s="232">
        <f>SUM(DN5:DQ5)</f>
        <v>45</v>
      </c>
      <c r="ER5" s="232">
        <f>SUM(DS5:DY5)</f>
        <v>40</v>
      </c>
      <c r="ES5" s="232">
        <f>SUM(EA5:EG5)</f>
        <v>54.285714285714278</v>
      </c>
      <c r="ET5" s="232">
        <f>SUM(EI5:EL5)</f>
        <v>63.333333333333329</v>
      </c>
      <c r="EU5" s="232">
        <f>SUM(EP5:ET5)</f>
        <v>254.04761904761904</v>
      </c>
      <c r="EW5" s="24" t="str">
        <f>IF(EU5&lt;100,"Q1",IF(EU5&lt;200,"Q2",IF(EU5&lt;300,"Q3",IF(EU5&lt;=400,"Q4"))))</f>
        <v>Q3</v>
      </c>
      <c r="EX5" s="26" t="str">
        <f>IF(EW5="Q1","Not there yet",IF(EW5="Q2","Emerging",IF(EW5="Q3","Building",IF(EW5="Q4","Flourishing"))))</f>
        <v>Building</v>
      </c>
      <c r="FC5" s="208" t="s">
        <v>138</v>
      </c>
    </row>
    <row r="6" spans="1:221" s="26" customFormat="1" x14ac:dyDescent="0.2">
      <c r="A6" s="269">
        <v>2</v>
      </c>
      <c r="B6" s="270" t="str">
        <f>Main_Working!Q5</f>
        <v>Al Iman College</v>
      </c>
      <c r="C6" s="269" t="str">
        <f>Main_Working!S5</f>
        <v>Independent</v>
      </c>
      <c r="D6" s="269" t="str">
        <f>Main_Working!T5</f>
        <v>Combined</v>
      </c>
      <c r="E6" s="269" t="str">
        <f>Main_Working!N5</f>
        <v>SOUTH-WESTERN</v>
      </c>
      <c r="F6" s="269" t="str">
        <f>Main_Working!L5</f>
        <v>Registered</v>
      </c>
      <c r="G6" s="269" t="str">
        <f>Main_Working!CQ5</f>
        <v>High</v>
      </c>
      <c r="H6" s="269" t="str">
        <f>Main_Working!CR5</f>
        <v>Above Average</v>
      </c>
      <c r="I6" s="269" t="s">
        <v>138</v>
      </c>
      <c r="J6" s="269">
        <f>IF(Main_Working!U5="No",0,IF(Main_Working!U5="Yes",1))</f>
        <v>0</v>
      </c>
      <c r="K6" s="269">
        <f>IF(Main_Working!V5="No",0,IF(Main_Working!V5="Yes",1))</f>
        <v>1</v>
      </c>
      <c r="L6" s="269">
        <f>IF(Main_Working!W5="No",0,IF(Main_Working!W5="Yes",1))</f>
        <v>0</v>
      </c>
      <c r="M6" s="269">
        <f>IF(Main_Working!X5="No",0,IF(Main_Working!X5="Yes",1))</f>
        <v>1</v>
      </c>
      <c r="N6" s="269">
        <f>IF(Main_Working!Y5="No",0,IF(Main_Working!Y5="Yes",1))</f>
        <v>1</v>
      </c>
      <c r="O6" s="269">
        <f t="shared" si="0"/>
        <v>3</v>
      </c>
      <c r="P6" s="271">
        <f t="shared" si="1"/>
        <v>0.6</v>
      </c>
      <c r="Q6" s="269">
        <f>IF(Main_Working!Z5="No",0,IF(Main_Working!Z5="Yes",1))</f>
        <v>1</v>
      </c>
      <c r="R6" s="269">
        <f>IF(Main_Working!AA5="No",0,IF(Main_Working!AA5="Yes",1))</f>
        <v>1</v>
      </c>
      <c r="S6" s="269">
        <f>IF(Main_Working!AB5="No",0,IF(Main_Working!AB5="Yes",1))</f>
        <v>1</v>
      </c>
      <c r="T6" s="269">
        <f t="shared" si="2"/>
        <v>3</v>
      </c>
      <c r="U6" s="271">
        <f t="shared" si="3"/>
        <v>1</v>
      </c>
      <c r="V6" s="269">
        <f>IF(Main_Working!AC5="No",0,IF(Main_Working!AC5="Yes",1))</f>
        <v>1</v>
      </c>
      <c r="W6" s="269">
        <f>IF(Main_Working!AD5="No",0,IF(Main_Working!AD5="Yes",1))</f>
        <v>1</v>
      </c>
      <c r="X6" s="269">
        <f>IF(Main_Working!AE5="No",0,IF(Main_Working!AE5="Yes",1))</f>
        <v>0</v>
      </c>
      <c r="Y6" s="269">
        <f t="shared" si="4"/>
        <v>2</v>
      </c>
      <c r="Z6" s="271">
        <f t="shared" si="5"/>
        <v>0.66666666666666663</v>
      </c>
      <c r="AA6" s="269">
        <f>IF(Main_Working!AF5="No",0,IF(Main_Working!AF5="Yes",1))</f>
        <v>1</v>
      </c>
      <c r="AB6" s="269">
        <f>IF(Main_Working!AG5="No",0,IF(Main_Working!AG5="Yes",1))</f>
        <v>1</v>
      </c>
      <c r="AC6" s="269">
        <f>IF(Main_Working!AH5="No",0,IF(Main_Working!AH5="Yes",1))</f>
        <v>1</v>
      </c>
      <c r="AD6" s="269">
        <f>IF(Main_Working!AI5="No",0,IF(Main_Working!AI5="Yes",1))</f>
        <v>1</v>
      </c>
      <c r="AE6" s="269">
        <f t="shared" si="6"/>
        <v>4</v>
      </c>
      <c r="AF6" s="271">
        <f t="shared" si="7"/>
        <v>1</v>
      </c>
      <c r="AG6" s="269">
        <f>IF(Main_Working!AJ5="No",0,IF(Main_Working!AJ5="Yes",1))</f>
        <v>1</v>
      </c>
      <c r="AH6" s="269">
        <f>IF(Main_Working!AK5="No",0,IF(Main_Working!AK5="Yes",1))</f>
        <v>0</v>
      </c>
      <c r="AI6" s="269">
        <f>IF(Main_Working!AL5="No",0,IF(Main_Working!AL5="Yes",1))</f>
        <v>0</v>
      </c>
      <c r="AJ6" s="269">
        <f>IF(Main_Working!AM5="No",0,IF(Main_Working!AM5="Yes",1))</f>
        <v>0</v>
      </c>
      <c r="AK6" s="269">
        <f>IF(Main_Working!AN5="No",0,IF(Main_Working!AN5="Yes",1))</f>
        <v>0</v>
      </c>
      <c r="AL6" s="269">
        <f t="shared" si="8"/>
        <v>1</v>
      </c>
      <c r="AM6" s="271">
        <f t="shared" si="9"/>
        <v>0.2</v>
      </c>
      <c r="AN6" s="269">
        <f>IF(Main_Working!AO5="No",0,IF(Main_Working!AO5="Yes",1))</f>
        <v>1</v>
      </c>
      <c r="AO6" s="269">
        <f>IF(Main_Working!AP5="No",0,IF(Main_Working!AP5="Yes",1))</f>
        <v>1</v>
      </c>
      <c r="AP6" s="269">
        <f>IF(Main_Working!AQ5="No",0,IF(Main_Working!AQ5="Yes",1))</f>
        <v>1</v>
      </c>
      <c r="AQ6" s="269">
        <f t="shared" si="10"/>
        <v>3</v>
      </c>
      <c r="AR6" s="271">
        <f t="shared" si="11"/>
        <v>1</v>
      </c>
      <c r="AS6" s="190">
        <f t="shared" si="12"/>
        <v>16</v>
      </c>
      <c r="AT6" s="190"/>
      <c r="AU6" s="272">
        <f>IF(Main_Working!AW5="Not true",1,IF(Main_Working!AW5="A little bit true",2,IF(Main_Working!AW5="Mostly true",3,IF(Main_Working!AW5="Completely true",4))))</f>
        <v>2</v>
      </c>
      <c r="AV6" s="269">
        <f>IF(Main_Working!AX5="Not true",1,IF(Main_Working!AX5="A little bit true",2,IF(Main_Working!AX5="Mostly true",3,IF(Main_Working!AX5="Completely true",4))))</f>
        <v>2</v>
      </c>
      <c r="AW6" s="269">
        <f>IF(Main_Working!AY5="Not true",1,IF(Main_Working!AY5="A little bit true",2,IF(Main_Working!AY5="Mostly true",3,IF(Main_Working!AY5="Completely true",4))))</f>
        <v>2</v>
      </c>
      <c r="AX6" s="269">
        <f>IF(Main_Working!AZ5="Not true",1,IF(Main_Working!AZ5="A little bit true",2,IF(Main_Working!AZ5="Mostly true",3,IF(Main_Working!AZ5="Completely true",4))))</f>
        <v>2</v>
      </c>
      <c r="AY6" s="269">
        <f>IF(Main_Working!BA5="Not true",1,IF(Main_Working!BA5="A little bit true",2,IF(Main_Working!BA5="Mostly true",3,IF(Main_Working!BA5="Completely true",4))))</f>
        <v>4</v>
      </c>
      <c r="AZ6" s="269">
        <f>IF(Main_Working!BB5="Not true",1,IF(Main_Working!BB5="A little bit true",2,IF(Main_Working!BB5="Mostly true",3,IF(Main_Working!BB5="Completely true",4))))</f>
        <v>3</v>
      </c>
      <c r="BA6" s="269">
        <f>IF(Main_Working!BC5="Not true",1,IF(Main_Working!BC5="A little bit true",2,IF(Main_Working!BC5="Mostly true",3,IF(Main_Working!BC5="Completely true",4))))</f>
        <v>3</v>
      </c>
      <c r="BB6" s="269">
        <f>IF(Main_Working!BD5="Not true",1,IF(Main_Working!BD5="A little bit true",2,IF(Main_Working!BD5="Mostly true",3,IF(Main_Working!BD5="Completely true",4))))</f>
        <v>2</v>
      </c>
      <c r="BC6" s="269">
        <f>IF(Main_Working!BE5="Not true",1,IF(Main_Working!BE5="A little bit true",2,IF(Main_Working!BE5="Mostly true",3,IF(Main_Working!BE5="Completely true",4))))</f>
        <v>2</v>
      </c>
      <c r="BD6" s="269">
        <f>IF(Main_Working!BF5="Not true",1,IF(Main_Working!BF5="A little bit true",2,IF(Main_Working!BF5="Mostly true",3,IF(Main_Working!BF5="Completely true",4))))</f>
        <v>2</v>
      </c>
      <c r="BE6" s="269">
        <f>IF(Main_Working!BG5="Not true",1,IF(Main_Working!BG5="A little bit true",2,IF(Main_Working!BG5="Mostly true",3,IF(Main_Working!BG5="Completely true",4))))</f>
        <v>2</v>
      </c>
      <c r="BF6" s="269">
        <f>IF(Main_Working!BH5="Not true",1,IF(Main_Working!BH5="A little bit true",2,IF(Main_Working!BH5="Mostly true",3,IF(Main_Working!BH5="Completely true",4))))</f>
        <v>1</v>
      </c>
      <c r="BG6" s="269">
        <f>IF(Main_Working!BI5="Not true",1,IF(Main_Working!BI5="A little bit true",2,IF(Main_Working!BI5="Mostly true",3,IF(Main_Working!BI5="Completely true",4))))</f>
        <v>1</v>
      </c>
      <c r="BH6" s="269">
        <f>IF(Main_Working!BJ5="Not true",1,IF(Main_Working!BJ5="A little bit true",2,IF(Main_Working!BJ5="Mostly true",3,IF(Main_Working!BJ5="Completely true",4))))</f>
        <v>1</v>
      </c>
      <c r="BI6" s="269">
        <f>IF(Main_Working!BK5="Not true",1,IF(Main_Working!BK5="A little bit true",2,IF(Main_Working!BK5="Mostly true",3,IF(Main_Working!BK5="Completely true",4))))</f>
        <v>1</v>
      </c>
      <c r="BJ6" s="269">
        <f>IF(Main_Working!BL5="Not true",1,IF(Main_Working!BL5="A little bit true",2,IF(Main_Working!BL5="Mostly true",3,IF(Main_Working!BL5="Completely true",4))))</f>
        <v>1</v>
      </c>
      <c r="BK6" s="269">
        <f>IF(Main_Working!BM5="Not true",1,IF(Main_Working!BM5="A little bit true",2,IF(Main_Working!BM5="Mostly true",3,IF(Main_Working!BM5="Completely true",4))))</f>
        <v>2</v>
      </c>
      <c r="BL6" s="273">
        <f>IF(Main_Working!BN5="Not true",1,IF(Main_Working!BN5="A little bit true",2,IF(Main_Working!BN5="Mostly true",3,IF(Main_Working!BN5="Completely true",4))))</f>
        <v>2</v>
      </c>
      <c r="BM6" s="269">
        <f>IF(Main_Working!BO5="Not true",1,IF(Main_Working!BO5="A little bit true",2,IF(Main_Working!BO5="Mostly true",3,IF(Main_Working!BO5="Completely true",4))))</f>
        <v>3</v>
      </c>
      <c r="BN6" s="269">
        <f>IF(Main_Working!BP5="Not true",1,IF(Main_Working!BP5="A little bit true",2,IF(Main_Working!BP5="Mostly true",3,IF(Main_Working!BP5="Completely true",4))))</f>
        <v>2</v>
      </c>
      <c r="BO6" s="269">
        <f>IF(Main_Working!BQ5="Not true",1,IF(Main_Working!BQ5="A little bit true",2,IF(Main_Working!BQ5="Mostly true",3,IF(Main_Working!BQ5="Completely true",4))))</f>
        <v>2</v>
      </c>
      <c r="BP6" s="269">
        <f>IF(Main_Working!BR5="Not true",1,IF(Main_Working!BR5="A little bit true",2,IF(Main_Working!BR5="Mostly true",3,IF(Main_Working!BR5="Completely true",4))))</f>
        <v>2</v>
      </c>
      <c r="BQ6" s="272">
        <f>IF(Main_Working!BS5="Not true",1,IF(Main_Working!BS5="A little bit true",2,IF(Main_Working!BS5="Mostly true",3,IF(Main_Working!BS5="Completely true",4))))</f>
        <v>2</v>
      </c>
      <c r="BR6" s="269">
        <f>IF(Main_Working!BT5="Not true",1,IF(Main_Working!BT5="A little bit true",2,IF(Main_Working!BT5="Mostly true",3,IF(Main_Working!BT5="Completely true",4))))</f>
        <v>2</v>
      </c>
      <c r="BS6" s="269">
        <f>IF(Main_Working!BU5="Not true",1,IF(Main_Working!BU5="A little bit true",2,IF(Main_Working!BU5="Mostly true",3,IF(Main_Working!BU5="Completely true",4))))</f>
        <v>2</v>
      </c>
      <c r="BT6" s="269">
        <f>IF(Main_Working!BV5="Not true",1,IF(Main_Working!BV5="A little bit true",2,IF(Main_Working!BV5="Mostly true",3,IF(Main_Working!BV5="Completely true",4))))</f>
        <v>3</v>
      </c>
      <c r="BU6" s="269">
        <f>IF(Main_Working!BW5="Not true",1,IF(Main_Working!BW5="A little bit true",2,IF(Main_Working!BW5="Mostly true",3,IF(Main_Working!BW5="Completely true",4))))</f>
        <v>2</v>
      </c>
      <c r="BV6" s="269">
        <f>IF(Main_Working!BX5="Not true",1,IF(Main_Working!BX5="A little bit true",2,IF(Main_Working!BX5="Mostly true",3,IF(Main_Working!BX5="Completely true",4))))</f>
        <v>2</v>
      </c>
      <c r="BW6" s="273">
        <f>IF(Main_Working!BY5="Not true",1,IF(Main_Working!BY5="A little bit true",2,IF(Main_Working!BY5="Mostly true",3,IF(Main_Working!BY5="Completely true",4))))</f>
        <v>2</v>
      </c>
      <c r="BX6" s="269">
        <f>IF(Main_Working!BZ5="Not true",1,IF(Main_Working!BZ5="A little bit true",2,IF(Main_Working!BZ5="Mostly true",3,IF(Main_Working!BZ5="Completely true",4))))</f>
        <v>3</v>
      </c>
      <c r="BY6" s="269">
        <f>IF(Main_Working!CA5="Not true",1,IF(Main_Working!CA5="A little bit true",2,IF(Main_Working!CA5="Mostly true",3,IF(Main_Working!CA5="Completely true",4))))</f>
        <v>2</v>
      </c>
      <c r="BZ6" s="269">
        <f>IF(Main_Working!CB5="Not true",1,IF(Main_Working!CB5="A little bit true",2,IF(Main_Working!CB5="Mostly true",3,IF(Main_Working!CB5="Completely true",4))))</f>
        <v>2</v>
      </c>
      <c r="CA6" s="269">
        <f>IF(Main_Working!CC5="Not true",1,IF(Main_Working!CC5="A little bit true",2,IF(Main_Working!CC5="Mostly true",3,IF(Main_Working!CC5="Completely true",4))))</f>
        <v>3</v>
      </c>
      <c r="CB6" s="269">
        <f>IF(Main_Working!CD5="Not true",1,IF(Main_Working!CD5="A little bit true",2,IF(Main_Working!CD5="Mostly true",3,IF(Main_Working!CD5="Completely true",4))))</f>
        <v>3</v>
      </c>
      <c r="CC6" s="269">
        <f>IF(Main_Working!CE5="Not true",1,IF(Main_Working!CE5="A little bit true",2,IF(Main_Working!CE5="Mostly true",3,IF(Main_Working!CE5="Completely true",4))))</f>
        <v>3</v>
      </c>
      <c r="CD6" s="269">
        <f>IF(Main_Working!CF5="Not true",1,IF(Main_Working!CF5="A little bit true",2,IF(Main_Working!CF5="Mostly true",3,IF(Main_Working!CF5="Completely true",4))))</f>
        <v>2</v>
      </c>
      <c r="CE6" s="272">
        <f>IF(Main_Working!CG5="Not true",1,IF(Main_Working!CG5="A little bit true",2,IF(Main_Working!CG5="Mostly true",3,IF(Main_Working!CG5="Completely true",4))))</f>
        <v>4</v>
      </c>
      <c r="CF6" s="269">
        <f>IF(Main_Working!CH5="Not true",1,IF(Main_Working!CH5="A little bit true",2,IF(Main_Working!CH5="Mostly true",3,IF(Main_Working!CH5="Completely true",4))))</f>
        <v>2</v>
      </c>
      <c r="CG6" s="269">
        <f>IF(Main_Working!CI5="Not true",1,IF(Main_Working!CI5="A little bit true",2,IF(Main_Working!CI5="Mostly true",3,IF(Main_Working!CI5="Completely true",4))))</f>
        <v>2</v>
      </c>
      <c r="CH6" s="273">
        <f>IF(Main_Working!CJ5="Not true",1,IF(Main_Working!CJ5="A little bit true",2,IF(Main_Working!CJ5="Mostly true",3,IF(Main_Working!CJ5="Completely true",4))))</f>
        <v>2</v>
      </c>
      <c r="CI6" s="269">
        <f>Main_Working!AR5</f>
        <v>7</v>
      </c>
      <c r="CJ6" s="269">
        <f>Main_Working!AS5</f>
        <v>7</v>
      </c>
      <c r="CK6" s="269">
        <f>Main_Working!CK5</f>
        <v>7</v>
      </c>
      <c r="CL6" s="269">
        <f>Main_Working!CL5</f>
        <v>7</v>
      </c>
      <c r="CM6" s="96" t="str">
        <f>Main_Working!AT5</f>
        <v>TBA</v>
      </c>
      <c r="CN6" s="96" t="str">
        <f>Main_Working!AU5</f>
        <v>TBA</v>
      </c>
      <c r="CO6" s="96" t="str">
        <f>Main_Working!AV5</f>
        <v>TBA</v>
      </c>
      <c r="CP6" s="274">
        <f>IF(Main_Working!CM5="Not at all",1,IF(Main_Working!CM5="A little bit",2,IF(Main_Working!CM5="A fair bit",3,IF(Main_Working!CM5="Completely",4))))</f>
        <v>2</v>
      </c>
      <c r="CQ6" s="274">
        <f>IF(Main_Working!CN5="Not at all",1,IF(Main_Working!CN5="A little bit",2,IF(Main_Working!CN5="A fair bit",3,IF(Main_Working!CN5="Completely",4))))</f>
        <v>2</v>
      </c>
      <c r="CR6" s="274">
        <f>IF(Main_Working!CO5="Not at all",1,IF(Main_Working!CO5="A little bit",2,IF(Main_Working!CO5="A fair bit",3,IF(Main_Working!CO5="Completely",4))))</f>
        <v>2</v>
      </c>
      <c r="CS6" s="96"/>
      <c r="CT6" s="96"/>
      <c r="CU6" s="272">
        <f t="shared" si="13"/>
        <v>10</v>
      </c>
      <c r="CV6" s="269">
        <f t="shared" si="13"/>
        <v>1.4285714285714284</v>
      </c>
      <c r="CW6" s="269">
        <f t="shared" si="13"/>
        <v>1.4285714285714284</v>
      </c>
      <c r="CX6" s="269">
        <f t="shared" si="13"/>
        <v>1.4285714285714284</v>
      </c>
      <c r="CY6" s="269">
        <f t="shared" si="13"/>
        <v>2.8571428571428568</v>
      </c>
      <c r="CZ6" s="269">
        <f t="shared" si="13"/>
        <v>0.53571428571428559</v>
      </c>
      <c r="DA6" s="269">
        <f t="shared" si="13"/>
        <v>0.53571428571428559</v>
      </c>
      <c r="DB6" s="269">
        <f t="shared" si="13"/>
        <v>0.3571428571428571</v>
      </c>
      <c r="DC6" s="269">
        <f t="shared" si="13"/>
        <v>0.3571428571428571</v>
      </c>
      <c r="DD6" s="269">
        <f t="shared" si="13"/>
        <v>1.4285714285714284</v>
      </c>
      <c r="DE6" s="269">
        <f t="shared" si="14"/>
        <v>1.4285714285714284</v>
      </c>
      <c r="DF6" s="269">
        <f t="shared" si="14"/>
        <v>5</v>
      </c>
      <c r="DG6" s="269">
        <f t="shared" si="14"/>
        <v>0.83333333333333326</v>
      </c>
      <c r="DH6" s="269">
        <f t="shared" si="14"/>
        <v>0.83333333333333326</v>
      </c>
      <c r="DI6" s="269">
        <f t="shared" si="14"/>
        <v>0.83333333333333326</v>
      </c>
      <c r="DJ6" s="269">
        <f t="shared" si="14"/>
        <v>0.83333333333333326</v>
      </c>
      <c r="DK6" s="269">
        <f t="shared" si="14"/>
        <v>1.6666666666666665</v>
      </c>
      <c r="DL6" s="269">
        <f t="shared" si="14"/>
        <v>1.6666666666666665</v>
      </c>
      <c r="DM6" s="275">
        <f>SUM(CU6:DL6)</f>
        <v>33.452380952380942</v>
      </c>
      <c r="DN6" s="269">
        <f t="shared" si="15"/>
        <v>15</v>
      </c>
      <c r="DO6" s="269">
        <f t="shared" si="15"/>
        <v>10</v>
      </c>
      <c r="DP6" s="269">
        <f t="shared" si="15"/>
        <v>10</v>
      </c>
      <c r="DQ6" s="269">
        <f t="shared" si="15"/>
        <v>10</v>
      </c>
      <c r="DR6" s="190">
        <f>SUM(DN6:DQ6)</f>
        <v>45</v>
      </c>
      <c r="DS6" s="272">
        <f t="shared" si="16"/>
        <v>5.7142857142857135</v>
      </c>
      <c r="DT6" s="269">
        <f t="shared" si="16"/>
        <v>5.7142857142857135</v>
      </c>
      <c r="DU6" s="269">
        <f t="shared" si="16"/>
        <v>5.7142857142857135</v>
      </c>
      <c r="DV6" s="269">
        <f t="shared" si="16"/>
        <v>8.5714285714285694</v>
      </c>
      <c r="DW6" s="269">
        <f t="shared" si="16"/>
        <v>5.7142857142857135</v>
      </c>
      <c r="DX6" s="269">
        <f t="shared" si="16"/>
        <v>5.7142857142857135</v>
      </c>
      <c r="DY6" s="269">
        <f t="shared" si="16"/>
        <v>5.7142857142857135</v>
      </c>
      <c r="DZ6" s="276">
        <f>SUM(DS6:DY6)</f>
        <v>42.857142857142854</v>
      </c>
      <c r="EA6" s="269">
        <f t="shared" si="17"/>
        <v>8.5714285714285694</v>
      </c>
      <c r="EB6" s="269">
        <f t="shared" si="17"/>
        <v>5.7142857142857135</v>
      </c>
      <c r="EC6" s="269">
        <f t="shared" si="17"/>
        <v>5.7142857142857135</v>
      </c>
      <c r="ED6" s="269">
        <f t="shared" si="17"/>
        <v>8.5714285714285694</v>
      </c>
      <c r="EE6" s="269">
        <f t="shared" si="17"/>
        <v>8.5714285714285694</v>
      </c>
      <c r="EF6" s="269">
        <f t="shared" si="17"/>
        <v>8.5714285714285694</v>
      </c>
      <c r="EG6" s="269">
        <f t="shared" si="17"/>
        <v>5.7142857142857135</v>
      </c>
      <c r="EH6" s="277">
        <f>SUM(EA6:EG6)</f>
        <v>51.428571428571423</v>
      </c>
      <c r="EI6" s="272">
        <f t="shared" si="18"/>
        <v>40</v>
      </c>
      <c r="EJ6" s="269">
        <f t="shared" si="18"/>
        <v>6.6666666666666661</v>
      </c>
      <c r="EK6" s="269">
        <f t="shared" si="18"/>
        <v>6.6666666666666661</v>
      </c>
      <c r="EL6" s="273">
        <f t="shared" si="18"/>
        <v>6.6666666666666661</v>
      </c>
      <c r="EM6" s="277">
        <f>SUM(EI6:EL6)</f>
        <v>59.999999999999993</v>
      </c>
      <c r="EN6" s="277">
        <f>SUM(DM6,DR6,DZ6,EH6,EM6)</f>
        <v>232.73809523809521</v>
      </c>
      <c r="EO6" s="96"/>
      <c r="EP6" s="278">
        <f>SUM(CU6:DL6)</f>
        <v>33.452380952380942</v>
      </c>
      <c r="EQ6" s="278">
        <f>SUM(DN6:DQ6)</f>
        <v>45</v>
      </c>
      <c r="ER6" s="278">
        <f>SUM(DS6:DY6)</f>
        <v>42.857142857142854</v>
      </c>
      <c r="ES6" s="278">
        <f>SUM(EA6:EG6)</f>
        <v>51.428571428571423</v>
      </c>
      <c r="ET6" s="278">
        <f>SUM(EI6:EL6)</f>
        <v>59.999999999999993</v>
      </c>
      <c r="EU6" s="278">
        <f>SUM(EP6:ET6)</f>
        <v>232.73809523809521</v>
      </c>
      <c r="EV6" s="96"/>
      <c r="EW6" s="269" t="str">
        <f>IF(EU6&lt;100,"Q1",IF(EU6&lt;200,"Q2",IF(EU6&lt;300,"Q3",IF(EU6&lt;=400,"Q4"))))</f>
        <v>Q3</v>
      </c>
      <c r="EX6" s="96" t="str">
        <f>IF(EW6="Q1","Not there yet",IF(EW6="Q2","Emerging",IF(EW6="Q3","Building",IF(EW6="Q4","Flourishing"))))</f>
        <v>Building</v>
      </c>
      <c r="EY6" s="96"/>
      <c r="EZ6" s="96"/>
      <c r="FA6" s="96"/>
      <c r="FB6" s="96"/>
      <c r="FC6" s="301" t="s">
        <v>138</v>
      </c>
      <c r="FD6" s="96"/>
      <c r="FE6" s="96"/>
      <c r="FF6" s="96"/>
      <c r="FG6" s="96"/>
      <c r="FH6" s="96"/>
      <c r="FI6" s="96"/>
      <c r="FJ6" s="96"/>
      <c r="FK6" s="96"/>
      <c r="FL6" s="96"/>
      <c r="FM6" s="96"/>
      <c r="FN6" s="96"/>
      <c r="FO6" s="96"/>
      <c r="FP6" s="96"/>
      <c r="FQ6" s="96"/>
      <c r="FR6" s="96"/>
      <c r="FS6" s="96"/>
      <c r="FT6" s="96"/>
      <c r="FU6" s="96"/>
      <c r="FV6" s="96"/>
      <c r="FW6" s="96"/>
      <c r="FX6" s="96"/>
      <c r="FY6" s="96"/>
      <c r="FZ6" s="96"/>
      <c r="GA6" s="96"/>
      <c r="GB6" s="96"/>
      <c r="GC6" s="96"/>
      <c r="GD6" s="96"/>
      <c r="GE6" s="96"/>
      <c r="GF6" s="96"/>
      <c r="GG6" s="96"/>
      <c r="GH6" s="96"/>
      <c r="GI6" s="96"/>
      <c r="GJ6" s="96"/>
      <c r="GK6" s="96"/>
      <c r="GL6" s="96"/>
      <c r="GM6" s="96"/>
      <c r="GN6" s="96"/>
      <c r="GO6" s="96"/>
      <c r="GP6" s="96"/>
      <c r="GQ6" s="96"/>
      <c r="GR6" s="96"/>
      <c r="GS6" s="96"/>
      <c r="GT6" s="96"/>
      <c r="GU6" s="96"/>
      <c r="GV6" s="96"/>
      <c r="GW6" s="96"/>
      <c r="GX6" s="96"/>
      <c r="GY6" s="96"/>
      <c r="GZ6" s="96"/>
      <c r="HA6" s="96"/>
      <c r="HB6" s="96"/>
      <c r="HC6" s="96"/>
      <c r="HD6" s="96"/>
      <c r="HE6" s="96"/>
      <c r="HF6" s="96"/>
      <c r="HG6" s="96"/>
      <c r="HH6" s="96"/>
      <c r="HI6" s="96"/>
      <c r="HJ6" s="96"/>
      <c r="HK6" s="96"/>
      <c r="HL6" s="96"/>
      <c r="HM6" s="96"/>
    </row>
    <row r="7" spans="1:221" s="26" customFormat="1" x14ac:dyDescent="0.2">
      <c r="A7" s="24">
        <v>3</v>
      </c>
      <c r="B7" s="23" t="str">
        <f>Main_Working!Q6</f>
        <v>Alberton Primary School</v>
      </c>
      <c r="C7" s="24" t="str">
        <f>Main_Working!S6</f>
        <v>Government</v>
      </c>
      <c r="D7" s="24" t="str">
        <f>Main_Working!T6</f>
        <v>Primary</v>
      </c>
      <c r="E7" s="24" t="str">
        <f>Main_Working!N6</f>
        <v>SOUTH-EASTERN</v>
      </c>
      <c r="F7" s="24" t="str">
        <f>Main_Working!L6</f>
        <v>Unregistered</v>
      </c>
      <c r="G7" s="24" t="str">
        <f>Main_Working!CQ6</f>
        <v>Medium</v>
      </c>
      <c r="H7" s="24" t="str">
        <f>Main_Working!CR6</f>
        <v>Below Average</v>
      </c>
      <c r="I7" s="24" t="s">
        <v>158</v>
      </c>
      <c r="J7" s="24">
        <f>IF(Main_Working!U6="No",0,IF(Main_Working!U6="Yes",1))</f>
        <v>1</v>
      </c>
      <c r="K7" s="24">
        <f>IF(Main_Working!V6="No",0,IF(Main_Working!V6="Yes",1))</f>
        <v>1</v>
      </c>
      <c r="L7" s="24">
        <f>IF(Main_Working!W6="No",0,IF(Main_Working!W6="Yes",1))</f>
        <v>0</v>
      </c>
      <c r="M7" s="24">
        <f>IF(Main_Working!X6="No",0,IF(Main_Working!X6="Yes",1))</f>
        <v>1</v>
      </c>
      <c r="N7" s="24">
        <f>IF(Main_Working!Y6="No",0,IF(Main_Working!Y6="Yes",1))</f>
        <v>1</v>
      </c>
      <c r="O7" s="24">
        <f t="shared" si="0"/>
        <v>4</v>
      </c>
      <c r="P7" s="35">
        <f t="shared" si="1"/>
        <v>0.8</v>
      </c>
      <c r="Q7" s="24">
        <f>IF(Main_Working!Z6="No",0,IF(Main_Working!Z6="Yes",1))</f>
        <v>1</v>
      </c>
      <c r="R7" s="24">
        <f>IF(Main_Working!AA6="No",0,IF(Main_Working!AA6="Yes",1))</f>
        <v>1</v>
      </c>
      <c r="S7" s="24">
        <f>IF(Main_Working!AB6="No",0,IF(Main_Working!AB6="Yes",1))</f>
        <v>1</v>
      </c>
      <c r="T7" s="24">
        <f t="shared" si="2"/>
        <v>3</v>
      </c>
      <c r="U7" s="35">
        <f t="shared" si="3"/>
        <v>1</v>
      </c>
      <c r="V7" s="24">
        <f>IF(Main_Working!AC6="No",0,IF(Main_Working!AC6="Yes",1))</f>
        <v>1</v>
      </c>
      <c r="W7" s="24">
        <f>IF(Main_Working!AD6="No",0,IF(Main_Working!AD6="Yes",1))</f>
        <v>1</v>
      </c>
      <c r="X7" s="24">
        <f>IF(Main_Working!AE6="No",0,IF(Main_Working!AE6="Yes",1))</f>
        <v>1</v>
      </c>
      <c r="Y7" s="24">
        <f t="shared" si="4"/>
        <v>3</v>
      </c>
      <c r="Z7" s="35">
        <f t="shared" si="5"/>
        <v>1</v>
      </c>
      <c r="AA7" s="24">
        <f>IF(Main_Working!AF6="No",0,IF(Main_Working!AF6="Yes",1))</f>
        <v>1</v>
      </c>
      <c r="AB7" s="24">
        <f>IF(Main_Working!AG6="No",0,IF(Main_Working!AG6="Yes",1))</f>
        <v>1</v>
      </c>
      <c r="AC7" s="24">
        <f>IF(Main_Working!AH6="No",0,IF(Main_Working!AH6="Yes",1))</f>
        <v>1</v>
      </c>
      <c r="AD7" s="24">
        <f>IF(Main_Working!AI6="No",0,IF(Main_Working!AI6="Yes",1))</f>
        <v>0</v>
      </c>
      <c r="AE7" s="24">
        <f t="shared" si="6"/>
        <v>3</v>
      </c>
      <c r="AF7" s="35">
        <f t="shared" si="7"/>
        <v>0.75</v>
      </c>
      <c r="AG7" s="24">
        <f>IF(Main_Working!AJ6="No",0,IF(Main_Working!AJ6="Yes",1))</f>
        <v>0</v>
      </c>
      <c r="AH7" s="24">
        <f>IF(Main_Working!AK6="No",0,IF(Main_Working!AK6="Yes",1))</f>
        <v>1</v>
      </c>
      <c r="AI7" s="24">
        <f>IF(Main_Working!AL6="No",0,IF(Main_Working!AL6="Yes",1))</f>
        <v>1</v>
      </c>
      <c r="AJ7" s="24">
        <f>IF(Main_Working!AM6="No",0,IF(Main_Working!AM6="Yes",1))</f>
        <v>1</v>
      </c>
      <c r="AK7" s="24">
        <f>IF(Main_Working!AN6="No",0,IF(Main_Working!AN6="Yes",1))</f>
        <v>0</v>
      </c>
      <c r="AL7" s="24">
        <f t="shared" si="8"/>
        <v>3</v>
      </c>
      <c r="AM7" s="35">
        <f t="shared" si="9"/>
        <v>0.6</v>
      </c>
      <c r="AN7" s="24">
        <f>IF(Main_Working!AO6="No",0,IF(Main_Working!AO6="Yes",1))</f>
        <v>1</v>
      </c>
      <c r="AO7" s="24">
        <f>IF(Main_Working!AP6="No",0,IF(Main_Working!AP6="Yes",1))</f>
        <v>1</v>
      </c>
      <c r="AP7" s="24">
        <f>IF(Main_Working!AQ6="No",0,IF(Main_Working!AQ6="Yes",1))</f>
        <v>1</v>
      </c>
      <c r="AQ7" s="24">
        <f t="shared" si="10"/>
        <v>3</v>
      </c>
      <c r="AR7" s="35">
        <f t="shared" si="11"/>
        <v>1</v>
      </c>
      <c r="AS7" s="25">
        <f t="shared" si="12"/>
        <v>19</v>
      </c>
      <c r="AT7" s="25"/>
      <c r="AU7" s="80"/>
      <c r="AV7" s="24"/>
      <c r="AW7" s="24"/>
      <c r="AX7" s="24"/>
      <c r="AY7" s="24"/>
      <c r="AZ7" s="24"/>
      <c r="BA7" s="24"/>
      <c r="BB7" s="24"/>
      <c r="BC7" s="24"/>
      <c r="BD7" s="24"/>
      <c r="BE7" s="24"/>
      <c r="BF7" s="24"/>
      <c r="BG7" s="24"/>
      <c r="BH7" s="24"/>
      <c r="BI7" s="24"/>
      <c r="BJ7" s="24"/>
      <c r="BK7" s="24"/>
      <c r="BL7" s="81"/>
      <c r="BM7" s="24"/>
      <c r="BN7" s="24"/>
      <c r="BO7" s="24"/>
      <c r="BP7" s="24"/>
      <c r="BQ7" s="80"/>
      <c r="BR7" s="24"/>
      <c r="BS7" s="24"/>
      <c r="BT7" s="24"/>
      <c r="BU7" s="24"/>
      <c r="BV7" s="24"/>
      <c r="BW7" s="81"/>
      <c r="BX7" s="24"/>
      <c r="BY7" s="24"/>
      <c r="BZ7" s="24"/>
      <c r="CA7" s="24"/>
      <c r="CB7" s="24"/>
      <c r="CC7" s="24"/>
      <c r="CD7" s="24"/>
      <c r="CE7" s="80"/>
      <c r="CF7" s="24"/>
      <c r="CG7" s="24"/>
      <c r="CH7" s="81"/>
      <c r="CI7" s="24"/>
      <c r="CJ7" s="24"/>
      <c r="CK7" s="24"/>
      <c r="CL7" s="24"/>
      <c r="CP7" s="27"/>
      <c r="CQ7" s="27"/>
      <c r="CR7" s="27"/>
      <c r="CU7" s="80"/>
      <c r="CV7" s="24"/>
      <c r="CW7" s="24"/>
      <c r="CX7" s="24"/>
      <c r="CY7" s="24"/>
      <c r="CZ7" s="24"/>
      <c r="DA7" s="24"/>
      <c r="DB7" s="24"/>
      <c r="DC7" s="24"/>
      <c r="DD7" s="24"/>
      <c r="DE7" s="24"/>
      <c r="DF7" s="24"/>
      <c r="DG7" s="24"/>
      <c r="DH7" s="24"/>
      <c r="DI7" s="24"/>
      <c r="DJ7" s="24"/>
      <c r="DK7" s="24"/>
      <c r="DL7" s="24"/>
      <c r="DM7" s="116"/>
      <c r="DN7" s="24"/>
      <c r="DO7" s="24"/>
      <c r="DP7" s="24"/>
      <c r="DQ7" s="24"/>
      <c r="DR7" s="25"/>
      <c r="DS7" s="80"/>
      <c r="DT7" s="24"/>
      <c r="DU7" s="24"/>
      <c r="DV7" s="24"/>
      <c r="DW7" s="24"/>
      <c r="DX7" s="24"/>
      <c r="DY7" s="24"/>
      <c r="DZ7" s="129"/>
      <c r="EA7" s="24"/>
      <c r="EB7" s="24"/>
      <c r="EC7" s="24"/>
      <c r="ED7" s="24"/>
      <c r="EE7" s="24"/>
      <c r="EF7" s="24"/>
      <c r="EG7" s="24"/>
      <c r="EH7" s="24"/>
      <c r="EI7" s="80"/>
      <c r="EJ7" s="24"/>
      <c r="EK7" s="24"/>
      <c r="EL7" s="81"/>
      <c r="EM7" s="24"/>
      <c r="EN7" s="124"/>
      <c r="EP7" s="232"/>
      <c r="EQ7" s="232"/>
      <c r="ER7" s="232"/>
      <c r="ES7" s="232"/>
      <c r="ET7" s="232"/>
      <c r="EU7" s="232"/>
      <c r="EW7" s="24"/>
      <c r="FC7" s="24" t="s">
        <v>158</v>
      </c>
    </row>
    <row r="8" spans="1:221" s="26" customFormat="1" x14ac:dyDescent="0.2">
      <c r="A8" s="24">
        <v>4</v>
      </c>
      <c r="B8" s="23" t="str">
        <f>Main_Working!Q7</f>
        <v>Ardeer South Primary School</v>
      </c>
      <c r="C8" s="24" t="str">
        <f>Main_Working!S7</f>
        <v>Government</v>
      </c>
      <c r="D8" s="24" t="str">
        <f>Main_Working!T7</f>
        <v>Primary</v>
      </c>
      <c r="E8" s="24" t="str">
        <f>Main_Working!N7</f>
        <v>SOUTH-WESTERN</v>
      </c>
      <c r="F8" s="24" t="str">
        <f>Main_Working!L7</f>
        <v>Registered</v>
      </c>
      <c r="G8" s="24" t="str">
        <f>Main_Working!CQ7</f>
        <v>Low</v>
      </c>
      <c r="H8" s="24" t="str">
        <f>Main_Working!CR7</f>
        <v>Above Average</v>
      </c>
      <c r="I8" s="24" t="s">
        <v>138</v>
      </c>
      <c r="J8" s="24">
        <f>IF(Main_Working!U7="No",0,IF(Main_Working!U7="Yes",1))</f>
        <v>1</v>
      </c>
      <c r="K8" s="24">
        <f>IF(Main_Working!V7="No",0,IF(Main_Working!V7="Yes",1))</f>
        <v>1</v>
      </c>
      <c r="L8" s="24">
        <f>IF(Main_Working!W7="No",0,IF(Main_Working!W7="Yes",1))</f>
        <v>1</v>
      </c>
      <c r="M8" s="24">
        <f>IF(Main_Working!X7="No",0,IF(Main_Working!X7="Yes",1))</f>
        <v>1</v>
      </c>
      <c r="N8" s="24">
        <f>IF(Main_Working!Y7="No",0,IF(Main_Working!Y7="Yes",1))</f>
        <v>0</v>
      </c>
      <c r="O8" s="24">
        <f t="shared" si="0"/>
        <v>4</v>
      </c>
      <c r="P8" s="35">
        <f t="shared" si="1"/>
        <v>0.8</v>
      </c>
      <c r="Q8" s="24">
        <f>IF(Main_Working!Z7="No",0,IF(Main_Working!Z7="Yes",1))</f>
        <v>1</v>
      </c>
      <c r="R8" s="24">
        <f>IF(Main_Working!AA7="No",0,IF(Main_Working!AA7="Yes",1))</f>
        <v>1</v>
      </c>
      <c r="S8" s="24">
        <f>IF(Main_Working!AB7="No",0,IF(Main_Working!AB7="Yes",1))</f>
        <v>1</v>
      </c>
      <c r="T8" s="24">
        <f t="shared" si="2"/>
        <v>3</v>
      </c>
      <c r="U8" s="35">
        <f t="shared" si="3"/>
        <v>1</v>
      </c>
      <c r="V8" s="24">
        <f>IF(Main_Working!AC7="No",0,IF(Main_Working!AC7="Yes",1))</f>
        <v>1</v>
      </c>
      <c r="W8" s="24">
        <f>IF(Main_Working!AD7="No",0,IF(Main_Working!AD7="Yes",1))</f>
        <v>1</v>
      </c>
      <c r="X8" s="24">
        <f>IF(Main_Working!AE7="No",0,IF(Main_Working!AE7="Yes",1))</f>
        <v>1</v>
      </c>
      <c r="Y8" s="24">
        <f t="shared" si="4"/>
        <v>3</v>
      </c>
      <c r="Z8" s="35">
        <f t="shared" si="5"/>
        <v>1</v>
      </c>
      <c r="AA8" s="24">
        <f>IF(Main_Working!AF7="No",0,IF(Main_Working!AF7="Yes",1))</f>
        <v>1</v>
      </c>
      <c r="AB8" s="24">
        <f>IF(Main_Working!AG7="No",0,IF(Main_Working!AG7="Yes",1))</f>
        <v>1</v>
      </c>
      <c r="AC8" s="24">
        <f>IF(Main_Working!AH7="No",0,IF(Main_Working!AH7="Yes",1))</f>
        <v>1</v>
      </c>
      <c r="AD8" s="24">
        <f>IF(Main_Working!AI7="No",0,IF(Main_Working!AI7="Yes",1))</f>
        <v>1</v>
      </c>
      <c r="AE8" s="24">
        <f t="shared" si="6"/>
        <v>4</v>
      </c>
      <c r="AF8" s="35">
        <f t="shared" si="7"/>
        <v>1</v>
      </c>
      <c r="AG8" s="24">
        <f>IF(Main_Working!AJ7="No",0,IF(Main_Working!AJ7="Yes",1))</f>
        <v>1</v>
      </c>
      <c r="AH8" s="24">
        <f>IF(Main_Working!AK7="No",0,IF(Main_Working!AK7="Yes",1))</f>
        <v>1</v>
      </c>
      <c r="AI8" s="24">
        <f>IF(Main_Working!AL7="No",0,IF(Main_Working!AL7="Yes",1))</f>
        <v>1</v>
      </c>
      <c r="AJ8" s="24">
        <f>IF(Main_Working!AM7="No",0,IF(Main_Working!AM7="Yes",1))</f>
        <v>1</v>
      </c>
      <c r="AK8" s="24">
        <f>IF(Main_Working!AN7="No",0,IF(Main_Working!AN7="Yes",1))</f>
        <v>1</v>
      </c>
      <c r="AL8" s="24">
        <f t="shared" si="8"/>
        <v>5</v>
      </c>
      <c r="AM8" s="35">
        <f t="shared" si="9"/>
        <v>1</v>
      </c>
      <c r="AN8" s="24">
        <f>IF(Main_Working!AO7="No",0,IF(Main_Working!AO7="Yes",1))</f>
        <v>1</v>
      </c>
      <c r="AO8" s="24">
        <f>IF(Main_Working!AP7="No",0,IF(Main_Working!AP7="Yes",1))</f>
        <v>0</v>
      </c>
      <c r="AP8" s="24">
        <f>IF(Main_Working!AQ7="No",0,IF(Main_Working!AQ7="Yes",1))</f>
        <v>0</v>
      </c>
      <c r="AQ8" s="24">
        <f t="shared" si="10"/>
        <v>1</v>
      </c>
      <c r="AR8" s="35">
        <f t="shared" si="11"/>
        <v>0.33333333333333331</v>
      </c>
      <c r="AS8" s="25">
        <f t="shared" si="12"/>
        <v>20</v>
      </c>
      <c r="AT8" s="25"/>
      <c r="AU8" s="80">
        <f>IF(Main_Working!AW7="Not true",1,IF(Main_Working!AW7="A little bit true",2,IF(Main_Working!AW7="Mostly true",3,IF(Main_Working!AW7="Completely true",4))))</f>
        <v>2</v>
      </c>
      <c r="AV8" s="24">
        <f>IF(Main_Working!AX7="Not true",1,IF(Main_Working!AX7="A little bit true",2,IF(Main_Working!AX7="Mostly true",3,IF(Main_Working!AX7="Completely true",4))))</f>
        <v>1</v>
      </c>
      <c r="AW8" s="24">
        <f>IF(Main_Working!AY7="Not true",1,IF(Main_Working!AY7="A little bit true",2,IF(Main_Working!AY7="Mostly true",3,IF(Main_Working!AY7="Completely true",4))))</f>
        <v>1</v>
      </c>
      <c r="AX8" s="24">
        <f>IF(Main_Working!AZ7="Not true",1,IF(Main_Working!AZ7="A little bit true",2,IF(Main_Working!AZ7="Mostly true",3,IF(Main_Working!AZ7="Completely true",4))))</f>
        <v>2</v>
      </c>
      <c r="AY8" s="24">
        <f>IF(Main_Working!BA7="Not true",1,IF(Main_Working!BA7="A little bit true",2,IF(Main_Working!BA7="Mostly true",3,IF(Main_Working!BA7="Completely true",4))))</f>
        <v>3</v>
      </c>
      <c r="AZ8" s="24">
        <f>IF(Main_Working!BB7="Not true",1,IF(Main_Working!BB7="A little bit true",2,IF(Main_Working!BB7="Mostly true",3,IF(Main_Working!BB7="Completely true",4))))</f>
        <v>2</v>
      </c>
      <c r="BA8" s="24">
        <f>IF(Main_Working!BC7="Not true",1,IF(Main_Working!BC7="A little bit true",2,IF(Main_Working!BC7="Mostly true",3,IF(Main_Working!BC7="Completely true",4))))</f>
        <v>3</v>
      </c>
      <c r="BB8" s="24">
        <f>IF(Main_Working!BD7="Not true",1,IF(Main_Working!BD7="A little bit true",2,IF(Main_Working!BD7="Mostly true",3,IF(Main_Working!BD7="Completely true",4))))</f>
        <v>2</v>
      </c>
      <c r="BC8" s="24">
        <f>IF(Main_Working!BE7="Not true",1,IF(Main_Working!BE7="A little bit true",2,IF(Main_Working!BE7="Mostly true",3,IF(Main_Working!BE7="Completely true",4))))</f>
        <v>1</v>
      </c>
      <c r="BD8" s="24">
        <f>IF(Main_Working!BF7="Not true",1,IF(Main_Working!BF7="A little bit true",2,IF(Main_Working!BF7="Mostly true",3,IF(Main_Working!BF7="Completely true",4))))</f>
        <v>1</v>
      </c>
      <c r="BE8" s="24">
        <f>IF(Main_Working!BG7="Not true",1,IF(Main_Working!BG7="A little bit true",2,IF(Main_Working!BG7="Mostly true",3,IF(Main_Working!BG7="Completely true",4))))</f>
        <v>1</v>
      </c>
      <c r="BF8" s="24">
        <f>IF(Main_Working!BH7="Not true",1,IF(Main_Working!BH7="A little bit true",2,IF(Main_Working!BH7="Mostly true",3,IF(Main_Working!BH7="Completely true",4))))</f>
        <v>1</v>
      </c>
      <c r="BG8" s="24">
        <f>IF(Main_Working!BI7="Not true",1,IF(Main_Working!BI7="A little bit true",2,IF(Main_Working!BI7="Mostly true",3,IF(Main_Working!BI7="Completely true",4))))</f>
        <v>1</v>
      </c>
      <c r="BH8" s="24">
        <f>IF(Main_Working!BJ7="Not true",1,IF(Main_Working!BJ7="A little bit true",2,IF(Main_Working!BJ7="Mostly true",3,IF(Main_Working!BJ7="Completely true",4))))</f>
        <v>3</v>
      </c>
      <c r="BI8" s="24">
        <f>IF(Main_Working!BK7="Not true",1,IF(Main_Working!BK7="A little bit true",2,IF(Main_Working!BK7="Mostly true",3,IF(Main_Working!BK7="Completely true",4))))</f>
        <v>1</v>
      </c>
      <c r="BJ8" s="24">
        <f>IF(Main_Working!BL7="Not true",1,IF(Main_Working!BL7="A little bit true",2,IF(Main_Working!BL7="Mostly true",3,IF(Main_Working!BL7="Completely true",4))))</f>
        <v>2</v>
      </c>
      <c r="BK8" s="24">
        <f>IF(Main_Working!BM7="Not true",1,IF(Main_Working!BM7="A little bit true",2,IF(Main_Working!BM7="Mostly true",3,IF(Main_Working!BM7="Completely true",4))))</f>
        <v>2</v>
      </c>
      <c r="BL8" s="81">
        <f>IF(Main_Working!BN7="Not true",1,IF(Main_Working!BN7="A little bit true",2,IF(Main_Working!BN7="Mostly true",3,IF(Main_Working!BN7="Completely true",4))))</f>
        <v>3</v>
      </c>
      <c r="BM8" s="24">
        <f>IF(Main_Working!BO7="Not true",1,IF(Main_Working!BO7="A little bit true",2,IF(Main_Working!BO7="Mostly true",3,IF(Main_Working!BO7="Completely true",4))))</f>
        <v>3</v>
      </c>
      <c r="BN8" s="24">
        <f>IF(Main_Working!BP7="Not true",1,IF(Main_Working!BP7="A little bit true",2,IF(Main_Working!BP7="Mostly true",3,IF(Main_Working!BP7="Completely true",4))))</f>
        <v>1</v>
      </c>
      <c r="BO8" s="24">
        <f>IF(Main_Working!BQ7="Not true",1,IF(Main_Working!BQ7="A little bit true",2,IF(Main_Working!BQ7="Mostly true",3,IF(Main_Working!BQ7="Completely true",4))))</f>
        <v>3</v>
      </c>
      <c r="BP8" s="24">
        <f>IF(Main_Working!BR7="Not true",1,IF(Main_Working!BR7="A little bit true",2,IF(Main_Working!BR7="Mostly true",3,IF(Main_Working!BR7="Completely true",4))))</f>
        <v>3</v>
      </c>
      <c r="BQ8" s="80">
        <f>IF(Main_Working!BS7="Not true",1,IF(Main_Working!BS7="A little bit true",2,IF(Main_Working!BS7="Mostly true",3,IF(Main_Working!BS7="Completely true",4))))</f>
        <v>4</v>
      </c>
      <c r="BR8" s="24">
        <f>IF(Main_Working!BT7="Not true",1,IF(Main_Working!BT7="A little bit true",2,IF(Main_Working!BT7="Mostly true",3,IF(Main_Working!BT7="Completely true",4))))</f>
        <v>2</v>
      </c>
      <c r="BS8" s="24">
        <f>IF(Main_Working!BU7="Not true",1,IF(Main_Working!BU7="A little bit true",2,IF(Main_Working!BU7="Mostly true",3,IF(Main_Working!BU7="Completely true",4))))</f>
        <v>2</v>
      </c>
      <c r="BT8" s="24">
        <f>IF(Main_Working!BV7="Not true",1,IF(Main_Working!BV7="A little bit true",2,IF(Main_Working!BV7="Mostly true",3,IF(Main_Working!BV7="Completely true",4))))</f>
        <v>4</v>
      </c>
      <c r="BU8" s="24">
        <f>IF(Main_Working!BW7="Not true",1,IF(Main_Working!BW7="A little bit true",2,IF(Main_Working!BW7="Mostly true",3,IF(Main_Working!BW7="Completely true",4))))</f>
        <v>4</v>
      </c>
      <c r="BV8" s="24">
        <f>IF(Main_Working!BX7="Not true",1,IF(Main_Working!BX7="A little bit true",2,IF(Main_Working!BX7="Mostly true",3,IF(Main_Working!BX7="Completely true",4))))</f>
        <v>3</v>
      </c>
      <c r="BW8" s="81">
        <f>IF(Main_Working!BY7="Not true",1,IF(Main_Working!BY7="A little bit true",2,IF(Main_Working!BY7="Mostly true",3,IF(Main_Working!BY7="Completely true",4))))</f>
        <v>4</v>
      </c>
      <c r="BX8" s="24">
        <f>IF(Main_Working!BZ7="Not true",1,IF(Main_Working!BZ7="A little bit true",2,IF(Main_Working!BZ7="Mostly true",3,IF(Main_Working!BZ7="Completely true",4))))</f>
        <v>1</v>
      </c>
      <c r="BY8" s="24">
        <f>IF(Main_Working!CA7="Not true",1,IF(Main_Working!CA7="A little bit true",2,IF(Main_Working!CA7="Mostly true",3,IF(Main_Working!CA7="Completely true",4))))</f>
        <v>3</v>
      </c>
      <c r="BZ8" s="24">
        <f>IF(Main_Working!CB7="Not true",1,IF(Main_Working!CB7="A little bit true",2,IF(Main_Working!CB7="Mostly true",3,IF(Main_Working!CB7="Completely true",4))))</f>
        <v>1</v>
      </c>
      <c r="CA8" s="24">
        <f>IF(Main_Working!CC7="Not true",1,IF(Main_Working!CC7="A little bit true",2,IF(Main_Working!CC7="Mostly true",3,IF(Main_Working!CC7="Completely true",4))))</f>
        <v>2</v>
      </c>
      <c r="CB8" s="24">
        <f>IF(Main_Working!CD7="Not true",1,IF(Main_Working!CD7="A little bit true",2,IF(Main_Working!CD7="Mostly true",3,IF(Main_Working!CD7="Completely true",4))))</f>
        <v>3</v>
      </c>
      <c r="CC8" s="24">
        <f>IF(Main_Working!CE7="Not true",1,IF(Main_Working!CE7="A little bit true",2,IF(Main_Working!CE7="Mostly true",3,IF(Main_Working!CE7="Completely true",4))))</f>
        <v>4</v>
      </c>
      <c r="CD8" s="24">
        <f>IF(Main_Working!CF7="Not true",1,IF(Main_Working!CF7="A little bit true",2,IF(Main_Working!CF7="Mostly true",3,IF(Main_Working!CF7="Completely true",4))))</f>
        <v>3</v>
      </c>
      <c r="CE8" s="80">
        <f>IF(Main_Working!CG7="Not true",1,IF(Main_Working!CG7="A little bit true",2,IF(Main_Working!CG7="Mostly true",3,IF(Main_Working!CG7="Completely true",4))))</f>
        <v>4</v>
      </c>
      <c r="CF8" s="24">
        <f>IF(Main_Working!CH7="Not true",1,IF(Main_Working!CH7="A little bit true",2,IF(Main_Working!CH7="Mostly true",3,IF(Main_Working!CH7="Completely true",4))))</f>
        <v>3</v>
      </c>
      <c r="CG8" s="24">
        <f>IF(Main_Working!CI7="Not true",1,IF(Main_Working!CI7="A little bit true",2,IF(Main_Working!CI7="Mostly true",3,IF(Main_Working!CI7="Completely true",4))))</f>
        <v>3</v>
      </c>
      <c r="CH8" s="81">
        <f>IF(Main_Working!CJ7="Not true",1,IF(Main_Working!CJ7="A little bit true",2,IF(Main_Working!CJ7="Mostly true",3,IF(Main_Working!CJ7="Completely true",4))))</f>
        <v>3</v>
      </c>
      <c r="CI8" s="24">
        <f>Main_Working!AR7</f>
        <v>9</v>
      </c>
      <c r="CJ8" s="24">
        <f>Main_Working!AS7</f>
        <v>6</v>
      </c>
      <c r="CK8" s="24">
        <f>Main_Working!CK7</f>
        <v>6</v>
      </c>
      <c r="CL8" s="24">
        <f>Main_Working!CL7</f>
        <v>6</v>
      </c>
      <c r="CM8" s="26" t="str">
        <f>Main_Working!AT7</f>
        <v>none</v>
      </c>
      <c r="CN8" s="26" t="str">
        <f>Main_Working!AU7</f>
        <v>contact families</v>
      </c>
      <c r="CO8" s="26" t="str">
        <f>Main_Working!AV7</f>
        <v>conversation with all parties involved</v>
      </c>
      <c r="CP8" s="27">
        <f>IF(Main_Working!CM7="Not at all",1,IF(Main_Working!CM7="A little bit",2,IF(Main_Working!CM7="A fair bit",3,IF(Main_Working!CM7="Completely",4))))</f>
        <v>4</v>
      </c>
      <c r="CQ8" s="27">
        <f>IF(Main_Working!CN7="Not at all",1,IF(Main_Working!CN7="A little bit",2,IF(Main_Working!CN7="A fair bit",3,IF(Main_Working!CN7="Completely",4))))</f>
        <v>4</v>
      </c>
      <c r="CR8" s="27">
        <f>IF(Main_Working!CO7="Not at all",1,IF(Main_Working!CO7="A little bit",2,IF(Main_Working!CO7="A fair bit",3,IF(Main_Working!CO7="Completely",4))))</f>
        <v>4</v>
      </c>
      <c r="CU8" s="80">
        <f t="shared" ref="CU8:DD10" si="19">CU$4*AU8</f>
        <v>10</v>
      </c>
      <c r="CV8" s="24">
        <f t="shared" si="19"/>
        <v>0.71428571428571419</v>
      </c>
      <c r="CW8" s="24">
        <f t="shared" si="19"/>
        <v>0.71428571428571419</v>
      </c>
      <c r="CX8" s="24">
        <f t="shared" si="19"/>
        <v>1.4285714285714284</v>
      </c>
      <c r="CY8" s="24">
        <f t="shared" si="19"/>
        <v>2.1428571428571423</v>
      </c>
      <c r="CZ8" s="24">
        <f t="shared" si="19"/>
        <v>0.3571428571428571</v>
      </c>
      <c r="DA8" s="24">
        <f t="shared" si="19"/>
        <v>0.53571428571428559</v>
      </c>
      <c r="DB8" s="24">
        <f t="shared" si="19"/>
        <v>0.3571428571428571</v>
      </c>
      <c r="DC8" s="24">
        <f t="shared" si="19"/>
        <v>0.17857142857142855</v>
      </c>
      <c r="DD8" s="24">
        <f t="shared" si="19"/>
        <v>0.71428571428571419</v>
      </c>
      <c r="DE8" s="24">
        <f t="shared" ref="DE8:DL10" si="20">DE$4*BE8</f>
        <v>0.71428571428571419</v>
      </c>
      <c r="DF8" s="24">
        <f t="shared" si="20"/>
        <v>5</v>
      </c>
      <c r="DG8" s="24">
        <f t="shared" si="20"/>
        <v>0.83333333333333326</v>
      </c>
      <c r="DH8" s="24">
        <f t="shared" si="20"/>
        <v>2.5</v>
      </c>
      <c r="DI8" s="24">
        <f t="shared" si="20"/>
        <v>0.83333333333333326</v>
      </c>
      <c r="DJ8" s="24">
        <f t="shared" si="20"/>
        <v>1.6666666666666665</v>
      </c>
      <c r="DK8" s="24">
        <f t="shared" si="20"/>
        <v>1.6666666666666665</v>
      </c>
      <c r="DL8" s="24">
        <f t="shared" si="20"/>
        <v>2.5</v>
      </c>
      <c r="DM8" s="116">
        <f>SUM(CU8:DL8)</f>
        <v>32.857142857142861</v>
      </c>
      <c r="DN8" s="24">
        <f t="shared" ref="DN8:DQ10" si="21">DN$4*BM8</f>
        <v>15</v>
      </c>
      <c r="DO8" s="24">
        <f t="shared" si="21"/>
        <v>5</v>
      </c>
      <c r="DP8" s="24">
        <f t="shared" si="21"/>
        <v>15</v>
      </c>
      <c r="DQ8" s="24">
        <f t="shared" si="21"/>
        <v>15</v>
      </c>
      <c r="DR8" s="25">
        <f>SUM(DN8:DQ8)</f>
        <v>50</v>
      </c>
      <c r="DS8" s="80">
        <f t="shared" ref="DS8:DY10" si="22">DS$4*BQ8</f>
        <v>11.428571428571427</v>
      </c>
      <c r="DT8" s="24">
        <f t="shared" si="22"/>
        <v>5.7142857142857135</v>
      </c>
      <c r="DU8" s="24">
        <f t="shared" si="22"/>
        <v>5.7142857142857135</v>
      </c>
      <c r="DV8" s="24">
        <f t="shared" si="22"/>
        <v>11.428571428571427</v>
      </c>
      <c r="DW8" s="24">
        <f t="shared" si="22"/>
        <v>11.428571428571427</v>
      </c>
      <c r="DX8" s="24">
        <f t="shared" si="22"/>
        <v>8.5714285714285694</v>
      </c>
      <c r="DY8" s="24">
        <f t="shared" si="22"/>
        <v>11.428571428571427</v>
      </c>
      <c r="DZ8" s="130">
        <f>SUM(DS8:DY8)</f>
        <v>65.714285714285708</v>
      </c>
      <c r="EA8" s="24">
        <f t="shared" ref="EA8:EG10" si="23">EA$4*BX8</f>
        <v>2.8571428571428568</v>
      </c>
      <c r="EB8" s="24">
        <f t="shared" si="23"/>
        <v>8.5714285714285694</v>
      </c>
      <c r="EC8" s="24">
        <f t="shared" si="23"/>
        <v>2.8571428571428568</v>
      </c>
      <c r="ED8" s="24">
        <f t="shared" si="23"/>
        <v>5.7142857142857135</v>
      </c>
      <c r="EE8" s="24">
        <f t="shared" si="23"/>
        <v>8.5714285714285694</v>
      </c>
      <c r="EF8" s="24">
        <f t="shared" si="23"/>
        <v>11.428571428571427</v>
      </c>
      <c r="EG8" s="24">
        <f t="shared" si="23"/>
        <v>8.5714285714285694</v>
      </c>
      <c r="EH8" s="124">
        <f>SUM(EA8:EG8)</f>
        <v>48.571428571428569</v>
      </c>
      <c r="EI8" s="80">
        <f t="shared" ref="EI8:EL10" si="24">EI$4*CE8</f>
        <v>40</v>
      </c>
      <c r="EJ8" s="24">
        <f t="shared" si="24"/>
        <v>10</v>
      </c>
      <c r="EK8" s="24">
        <f t="shared" si="24"/>
        <v>10</v>
      </c>
      <c r="EL8" s="81">
        <f t="shared" si="24"/>
        <v>10</v>
      </c>
      <c r="EM8" s="124">
        <f>SUM(EI8:EL8)</f>
        <v>70</v>
      </c>
      <c r="EN8" s="124">
        <f>SUM(DM8,DR8,DZ8,EH8,EM8)</f>
        <v>267.14285714285711</v>
      </c>
      <c r="EP8" s="232">
        <f>SUM(CU8:DL8)</f>
        <v>32.857142857142861</v>
      </c>
      <c r="EQ8" s="232">
        <f>SUM(DN8:DQ8)</f>
        <v>50</v>
      </c>
      <c r="ER8" s="232">
        <f>SUM(DS8:DY8)</f>
        <v>65.714285714285708</v>
      </c>
      <c r="ES8" s="232">
        <f>SUM(EA8:EG8)</f>
        <v>48.571428571428569</v>
      </c>
      <c r="ET8" s="232">
        <f>SUM(EI8:EL8)</f>
        <v>70</v>
      </c>
      <c r="EU8" s="232">
        <f>SUM(EP8:ET8)</f>
        <v>267.14285714285711</v>
      </c>
      <c r="EV8" s="24"/>
      <c r="EW8" s="24" t="str">
        <f>IF(EU8&lt;100,"Q1",IF(EU8&lt;200,"Q2",IF(EU8&lt;300,"Q3",IF(EU8&lt;=400,"Q4"))))</f>
        <v>Q3</v>
      </c>
      <c r="EX8" s="26" t="str">
        <f>IF(EW8="Q1","Not there yet",IF(EW8="Q2","Emerging",IF(EW8="Q3","Building",IF(EW8="Q4","Flourishing"))))</f>
        <v>Building</v>
      </c>
      <c r="FC8" s="24" t="s">
        <v>138</v>
      </c>
    </row>
    <row r="9" spans="1:221" s="26" customFormat="1" x14ac:dyDescent="0.2">
      <c r="A9" s="29">
        <v>5</v>
      </c>
      <c r="B9" s="28" t="str">
        <f>Main_Working!Q8</f>
        <v>Bayview College</v>
      </c>
      <c r="C9" s="29" t="str">
        <f>Main_Working!S8</f>
        <v>Independent</v>
      </c>
      <c r="D9" s="29" t="str">
        <f>Main_Working!T8</f>
        <v>Secondary</v>
      </c>
      <c r="E9" s="29" t="str">
        <f>Main_Working!N8</f>
        <v>SOUTH-WESTERN</v>
      </c>
      <c r="F9" s="29" t="str">
        <f>Main_Working!L8</f>
        <v>Registered</v>
      </c>
      <c r="G9" s="29" t="str">
        <f>Main_Working!CQ8</f>
        <v>Low</v>
      </c>
      <c r="H9" s="29" t="str">
        <f>Main_Working!CR8</f>
        <v>Above Average</v>
      </c>
      <c r="I9" s="29" t="s">
        <v>158</v>
      </c>
      <c r="J9" s="29">
        <f>IF(Main_Working!U8="No",0,IF(Main_Working!U8="Yes",1))</f>
        <v>0</v>
      </c>
      <c r="K9" s="29">
        <f>IF(Main_Working!V8="No",0,IF(Main_Working!V8="Yes",1))</f>
        <v>1</v>
      </c>
      <c r="L9" s="29">
        <f>IF(Main_Working!W8="No",0,IF(Main_Working!W8="Yes",1))</f>
        <v>1</v>
      </c>
      <c r="M9" s="29">
        <f>IF(Main_Working!X8="No",0,IF(Main_Working!X8="Yes",1))</f>
        <v>1</v>
      </c>
      <c r="N9" s="29">
        <f>IF(Main_Working!Y8="No",0,IF(Main_Working!Y8="Yes",1))</f>
        <v>1</v>
      </c>
      <c r="O9" s="29">
        <f t="shared" si="0"/>
        <v>4</v>
      </c>
      <c r="P9" s="157">
        <f t="shared" si="1"/>
        <v>0.8</v>
      </c>
      <c r="Q9" s="29">
        <f>IF(Main_Working!Z8="No",0,IF(Main_Working!Z8="Yes",1))</f>
        <v>1</v>
      </c>
      <c r="R9" s="29">
        <f>IF(Main_Working!AA8="No",0,IF(Main_Working!AA8="Yes",1))</f>
        <v>1</v>
      </c>
      <c r="S9" s="29">
        <f>IF(Main_Working!AB8="No",0,IF(Main_Working!AB8="Yes",1))</f>
        <v>1</v>
      </c>
      <c r="T9" s="29">
        <f t="shared" si="2"/>
        <v>3</v>
      </c>
      <c r="U9" s="157">
        <f t="shared" si="3"/>
        <v>1</v>
      </c>
      <c r="V9" s="29">
        <f>IF(Main_Working!AC8="No",0,IF(Main_Working!AC8="Yes",1))</f>
        <v>1</v>
      </c>
      <c r="W9" s="29">
        <f>IF(Main_Working!AD8="No",0,IF(Main_Working!AD8="Yes",1))</f>
        <v>1</v>
      </c>
      <c r="X9" s="29">
        <f>IF(Main_Working!AE8="No",0,IF(Main_Working!AE8="Yes",1))</f>
        <v>1</v>
      </c>
      <c r="Y9" s="29">
        <f t="shared" si="4"/>
        <v>3</v>
      </c>
      <c r="Z9" s="157">
        <f t="shared" si="5"/>
        <v>1</v>
      </c>
      <c r="AA9" s="29">
        <f>IF(Main_Working!AF8="No",0,IF(Main_Working!AF8="Yes",1))</f>
        <v>1</v>
      </c>
      <c r="AB9" s="29">
        <f>IF(Main_Working!AG8="No",0,IF(Main_Working!AG8="Yes",1))</f>
        <v>1</v>
      </c>
      <c r="AC9" s="29">
        <f>IF(Main_Working!AH8="No",0,IF(Main_Working!AH8="Yes",1))</f>
        <v>1</v>
      </c>
      <c r="AD9" s="29">
        <f>IF(Main_Working!AI8="No",0,IF(Main_Working!AI8="Yes",1))</f>
        <v>1</v>
      </c>
      <c r="AE9" s="29">
        <f t="shared" si="6"/>
        <v>4</v>
      </c>
      <c r="AF9" s="157">
        <f t="shared" si="7"/>
        <v>1</v>
      </c>
      <c r="AG9" s="29">
        <f>IF(Main_Working!AJ8="No",0,IF(Main_Working!AJ8="Yes",1))</f>
        <v>1</v>
      </c>
      <c r="AH9" s="29">
        <f>IF(Main_Working!AK8="No",0,IF(Main_Working!AK8="Yes",1))</f>
        <v>1</v>
      </c>
      <c r="AI9" s="29">
        <f>IF(Main_Working!AL8="No",0,IF(Main_Working!AL8="Yes",1))</f>
        <v>1</v>
      </c>
      <c r="AJ9" s="29">
        <f>IF(Main_Working!AM8="No",0,IF(Main_Working!AM8="Yes",1))</f>
        <v>0</v>
      </c>
      <c r="AK9" s="29">
        <f>IF(Main_Working!AN8="No",0,IF(Main_Working!AN8="Yes",1))</f>
        <v>0</v>
      </c>
      <c r="AL9" s="29">
        <f t="shared" si="8"/>
        <v>3</v>
      </c>
      <c r="AM9" s="157">
        <f t="shared" si="9"/>
        <v>0.6</v>
      </c>
      <c r="AN9" s="29">
        <f>IF(Main_Working!AO8="No",0,IF(Main_Working!AO8="Yes",1))</f>
        <v>0</v>
      </c>
      <c r="AO9" s="29">
        <f>IF(Main_Working!AP8="No",0,IF(Main_Working!AP8="Yes",1))</f>
        <v>1</v>
      </c>
      <c r="AP9" s="29">
        <f>IF(Main_Working!AQ8="No",0,IF(Main_Working!AQ8="Yes",1))</f>
        <v>1</v>
      </c>
      <c r="AQ9" s="29">
        <f t="shared" si="10"/>
        <v>2</v>
      </c>
      <c r="AR9" s="157">
        <f t="shared" si="11"/>
        <v>0.66666666666666663</v>
      </c>
      <c r="AS9" s="30">
        <f t="shared" si="12"/>
        <v>19</v>
      </c>
      <c r="AT9" s="30"/>
      <c r="AU9" s="82">
        <f>IF(Main_Working!AW8="Not true",1,IF(Main_Working!AW8="A little bit true",2,IF(Main_Working!AW8="Mostly true",3,IF(Main_Working!AW8="Completely true",4))))</f>
        <v>4</v>
      </c>
      <c r="AV9" s="29">
        <f>IF(Main_Working!AX8="Not true",1,IF(Main_Working!AX8="A little bit true",2,IF(Main_Working!AX8="Mostly true",3,IF(Main_Working!AX8="Completely true",4))))</f>
        <v>4</v>
      </c>
      <c r="AW9" s="29">
        <f>IF(Main_Working!AY8="Not true",1,IF(Main_Working!AY8="A little bit true",2,IF(Main_Working!AY8="Mostly true",3,IF(Main_Working!AY8="Completely true",4))))</f>
        <v>4</v>
      </c>
      <c r="AX9" s="29">
        <f>IF(Main_Working!AZ8="Not true",1,IF(Main_Working!AZ8="A little bit true",2,IF(Main_Working!AZ8="Mostly true",3,IF(Main_Working!AZ8="Completely true",4))))</f>
        <v>4</v>
      </c>
      <c r="AY9" s="29">
        <f>IF(Main_Working!BA8="Not true",1,IF(Main_Working!BA8="A little bit true",2,IF(Main_Working!BA8="Mostly true",3,IF(Main_Working!BA8="Completely true",4))))</f>
        <v>4</v>
      </c>
      <c r="AZ9" s="29">
        <f>IF(Main_Working!BB8="Not true",1,IF(Main_Working!BB8="A little bit true",2,IF(Main_Working!BB8="Mostly true",3,IF(Main_Working!BB8="Completely true",4))))</f>
        <v>4</v>
      </c>
      <c r="BA9" s="29">
        <f>IF(Main_Working!BC8="Not true",1,IF(Main_Working!BC8="A little bit true",2,IF(Main_Working!BC8="Mostly true",3,IF(Main_Working!BC8="Completely true",4))))</f>
        <v>3</v>
      </c>
      <c r="BB9" s="29">
        <f>IF(Main_Working!BD8="Not true",1,IF(Main_Working!BD8="A little bit true",2,IF(Main_Working!BD8="Mostly true",3,IF(Main_Working!BD8="Completely true",4))))</f>
        <v>4</v>
      </c>
      <c r="BC9" s="29">
        <f>IF(Main_Working!BE8="Not true",1,IF(Main_Working!BE8="A little bit true",2,IF(Main_Working!BE8="Mostly true",3,IF(Main_Working!BE8="Completely true",4))))</f>
        <v>4</v>
      </c>
      <c r="BD9" s="29">
        <f>IF(Main_Working!BF8="Not true",1,IF(Main_Working!BF8="A little bit true",2,IF(Main_Working!BF8="Mostly true",3,IF(Main_Working!BF8="Completely true",4))))</f>
        <v>4</v>
      </c>
      <c r="BE9" s="29">
        <f>IF(Main_Working!BG8="Not true",1,IF(Main_Working!BG8="A little bit true",2,IF(Main_Working!BG8="Mostly true",3,IF(Main_Working!BG8="Completely true",4))))</f>
        <v>4</v>
      </c>
      <c r="BF9" s="29">
        <f>IF(Main_Working!BH8="Not true",1,IF(Main_Working!BH8="A little bit true",2,IF(Main_Working!BH8="Mostly true",3,IF(Main_Working!BH8="Completely true",4))))</f>
        <v>4</v>
      </c>
      <c r="BG9" s="29">
        <f>IF(Main_Working!BI8="Not true",1,IF(Main_Working!BI8="A little bit true",2,IF(Main_Working!BI8="Mostly true",3,IF(Main_Working!BI8="Completely true",4))))</f>
        <v>4</v>
      </c>
      <c r="BH9" s="29">
        <f>IF(Main_Working!BJ8="Not true",1,IF(Main_Working!BJ8="A little bit true",2,IF(Main_Working!BJ8="Mostly true",3,IF(Main_Working!BJ8="Completely true",4))))</f>
        <v>4</v>
      </c>
      <c r="BI9" s="29">
        <f>IF(Main_Working!BK8="Not true",1,IF(Main_Working!BK8="A little bit true",2,IF(Main_Working!BK8="Mostly true",3,IF(Main_Working!BK8="Completely true",4))))</f>
        <v>4</v>
      </c>
      <c r="BJ9" s="29">
        <f>IF(Main_Working!BL8="Not true",1,IF(Main_Working!BL8="A little bit true",2,IF(Main_Working!BL8="Mostly true",3,IF(Main_Working!BL8="Completely true",4))))</f>
        <v>4</v>
      </c>
      <c r="BK9" s="29">
        <f>IF(Main_Working!BM8="Not true",1,IF(Main_Working!BM8="A little bit true",2,IF(Main_Working!BM8="Mostly true",3,IF(Main_Working!BM8="Completely true",4))))</f>
        <v>4</v>
      </c>
      <c r="BL9" s="83">
        <f>IF(Main_Working!BN8="Not true",1,IF(Main_Working!BN8="A little bit true",2,IF(Main_Working!BN8="Mostly true",3,IF(Main_Working!BN8="Completely true",4))))</f>
        <v>4</v>
      </c>
      <c r="BM9" s="29">
        <f>IF(Main_Working!BO8="Not true",1,IF(Main_Working!BO8="A little bit true",2,IF(Main_Working!BO8="Mostly true",3,IF(Main_Working!BO8="Completely true",4))))</f>
        <v>4</v>
      </c>
      <c r="BN9" s="29">
        <f>IF(Main_Working!BP8="Not true",1,IF(Main_Working!BP8="A little bit true",2,IF(Main_Working!BP8="Mostly true",3,IF(Main_Working!BP8="Completely true",4))))</f>
        <v>3</v>
      </c>
      <c r="BO9" s="29">
        <f>IF(Main_Working!BQ8="Not true",1,IF(Main_Working!BQ8="A little bit true",2,IF(Main_Working!BQ8="Mostly true",3,IF(Main_Working!BQ8="Completely true",4))))</f>
        <v>3</v>
      </c>
      <c r="BP9" s="29">
        <f>IF(Main_Working!BR8="Not true",1,IF(Main_Working!BR8="A little bit true",2,IF(Main_Working!BR8="Mostly true",3,IF(Main_Working!BR8="Completely true",4))))</f>
        <v>3</v>
      </c>
      <c r="BQ9" s="82">
        <f>IF(Main_Working!BS8="Not true",1,IF(Main_Working!BS8="A little bit true",2,IF(Main_Working!BS8="Mostly true",3,IF(Main_Working!BS8="Completely true",4))))</f>
        <v>4</v>
      </c>
      <c r="BR9" s="29">
        <f>IF(Main_Working!BT8="Not true",1,IF(Main_Working!BT8="A little bit true",2,IF(Main_Working!BT8="Mostly true",3,IF(Main_Working!BT8="Completely true",4))))</f>
        <v>4</v>
      </c>
      <c r="BS9" s="29">
        <f>IF(Main_Working!BU8="Not true",1,IF(Main_Working!BU8="A little bit true",2,IF(Main_Working!BU8="Mostly true",3,IF(Main_Working!BU8="Completely true",4))))</f>
        <v>3</v>
      </c>
      <c r="BT9" s="29">
        <f>IF(Main_Working!BV8="Not true",1,IF(Main_Working!BV8="A little bit true",2,IF(Main_Working!BV8="Mostly true",3,IF(Main_Working!BV8="Completely true",4))))</f>
        <v>3</v>
      </c>
      <c r="BU9" s="29">
        <f>IF(Main_Working!BW8="Not true",1,IF(Main_Working!BW8="A little bit true",2,IF(Main_Working!BW8="Mostly true",3,IF(Main_Working!BW8="Completely true",4))))</f>
        <v>4</v>
      </c>
      <c r="BV9" s="29">
        <f>IF(Main_Working!BX8="Not true",1,IF(Main_Working!BX8="A little bit true",2,IF(Main_Working!BX8="Mostly true",3,IF(Main_Working!BX8="Completely true",4))))</f>
        <v>3</v>
      </c>
      <c r="BW9" s="83">
        <f>IF(Main_Working!BY8="Not true",1,IF(Main_Working!BY8="A little bit true",2,IF(Main_Working!BY8="Mostly true",3,IF(Main_Working!BY8="Completely true",4))))</f>
        <v>4</v>
      </c>
      <c r="BX9" s="29">
        <f>IF(Main_Working!BZ8="Not true",1,IF(Main_Working!BZ8="A little bit true",2,IF(Main_Working!BZ8="Mostly true",3,IF(Main_Working!BZ8="Completely true",4))))</f>
        <v>4</v>
      </c>
      <c r="BY9" s="29">
        <f>IF(Main_Working!CA8="Not true",1,IF(Main_Working!CA8="A little bit true",2,IF(Main_Working!CA8="Mostly true",3,IF(Main_Working!CA8="Completely true",4))))</f>
        <v>4</v>
      </c>
      <c r="BZ9" s="29">
        <f>IF(Main_Working!CB8="Not true",1,IF(Main_Working!CB8="A little bit true",2,IF(Main_Working!CB8="Mostly true",3,IF(Main_Working!CB8="Completely true",4))))</f>
        <v>4</v>
      </c>
      <c r="CA9" s="29">
        <f>IF(Main_Working!CC8="Not true",1,IF(Main_Working!CC8="A little bit true",2,IF(Main_Working!CC8="Mostly true",3,IF(Main_Working!CC8="Completely true",4))))</f>
        <v>4</v>
      </c>
      <c r="CB9" s="29">
        <f>IF(Main_Working!CD8="Not true",1,IF(Main_Working!CD8="A little bit true",2,IF(Main_Working!CD8="Mostly true",3,IF(Main_Working!CD8="Completely true",4))))</f>
        <v>4</v>
      </c>
      <c r="CC9" s="29">
        <f>IF(Main_Working!CE8="Not true",1,IF(Main_Working!CE8="A little bit true",2,IF(Main_Working!CE8="Mostly true",3,IF(Main_Working!CE8="Completely true",4))))</f>
        <v>4</v>
      </c>
      <c r="CD9" s="29">
        <f>IF(Main_Working!CF8="Not true",1,IF(Main_Working!CF8="A little bit true",2,IF(Main_Working!CF8="Mostly true",3,IF(Main_Working!CF8="Completely true",4))))</f>
        <v>4</v>
      </c>
      <c r="CE9" s="82">
        <f>IF(Main_Working!CG8="Not true",1,IF(Main_Working!CG8="A little bit true",2,IF(Main_Working!CG8="Mostly true",3,IF(Main_Working!CG8="Completely true",4))))</f>
        <v>4</v>
      </c>
      <c r="CF9" s="29">
        <f>IF(Main_Working!CH8="Not true",1,IF(Main_Working!CH8="A little bit true",2,IF(Main_Working!CH8="Mostly true",3,IF(Main_Working!CH8="Completely true",4))))</f>
        <v>4</v>
      </c>
      <c r="CG9" s="29">
        <f>IF(Main_Working!CI8="Not true",1,IF(Main_Working!CI8="A little bit true",2,IF(Main_Working!CI8="Mostly true",3,IF(Main_Working!CI8="Completely true",4))))</f>
        <v>4</v>
      </c>
      <c r="CH9" s="83">
        <f>IF(Main_Working!CJ8="Not true",1,IF(Main_Working!CJ8="A little bit true",2,IF(Main_Working!CJ8="Mostly true",3,IF(Main_Working!CJ8="Completely true",4))))</f>
        <v>4</v>
      </c>
      <c r="CI9" s="29">
        <f>Main_Working!AR8</f>
        <v>7</v>
      </c>
      <c r="CJ9" s="29">
        <f>Main_Working!AS8</f>
        <v>9</v>
      </c>
      <c r="CK9" s="29">
        <f>Main_Working!CK8</f>
        <v>7</v>
      </c>
      <c r="CL9" s="29">
        <f>Main_Working!CL8</f>
        <v>9</v>
      </c>
      <c r="CM9" s="31" t="str">
        <f>Main_Working!AT8</f>
        <v>we teach pro-social behaviours that are embedded in our core christian values. We use SKODEL for regular check-ins, students can access the student services team 5 days a week, all behaviours (in person and online) are managed through a restorative practices framework. Our wellbeing programs and digital technology present information and invite discussion with students.</v>
      </c>
      <c r="CN9" s="31" t="str">
        <f>Main_Working!AU8</f>
        <v>A restorative mediation session would be held with all parties involved, and parents would be informed.</v>
      </c>
      <c r="CO9" s="31" t="str">
        <f>Main_Working!AV8</f>
        <v>we use the Restorative Practices framework upto and including community conferences if required</v>
      </c>
      <c r="CP9" s="32">
        <f>IF(Main_Working!CM8="Not at all",1,IF(Main_Working!CM8="A little bit",2,IF(Main_Working!CM8="A fair bit",3,IF(Main_Working!CM8="Completely",4))))</f>
        <v>3</v>
      </c>
      <c r="CQ9" s="32">
        <f>IF(Main_Working!CN8="Not at all",1,IF(Main_Working!CN8="A little bit",2,IF(Main_Working!CN8="A fair bit",3,IF(Main_Working!CN8="Completely",4))))</f>
        <v>4</v>
      </c>
      <c r="CR9" s="32">
        <f>IF(Main_Working!CO8="Not at all",1,IF(Main_Working!CO8="A little bit",2,IF(Main_Working!CO8="A fair bit",3,IF(Main_Working!CO8="Completely",4))))</f>
        <v>2</v>
      </c>
      <c r="CS9" s="31"/>
      <c r="CT9" s="31"/>
      <c r="CU9" s="82">
        <f t="shared" si="19"/>
        <v>20</v>
      </c>
      <c r="CV9" s="29">
        <f t="shared" si="19"/>
        <v>2.8571428571428568</v>
      </c>
      <c r="CW9" s="29">
        <f t="shared" si="19"/>
        <v>2.8571428571428568</v>
      </c>
      <c r="CX9" s="29">
        <f t="shared" si="19"/>
        <v>2.8571428571428568</v>
      </c>
      <c r="CY9" s="29">
        <f t="shared" si="19"/>
        <v>2.8571428571428568</v>
      </c>
      <c r="CZ9" s="29">
        <f t="shared" si="19"/>
        <v>0.71428571428571419</v>
      </c>
      <c r="DA9" s="29">
        <f t="shared" si="19"/>
        <v>0.53571428571428559</v>
      </c>
      <c r="DB9" s="29">
        <f t="shared" si="19"/>
        <v>0.71428571428571419</v>
      </c>
      <c r="DC9" s="29">
        <f t="shared" si="19"/>
        <v>0.71428571428571419</v>
      </c>
      <c r="DD9" s="29">
        <f t="shared" si="19"/>
        <v>2.8571428571428568</v>
      </c>
      <c r="DE9" s="29">
        <f t="shared" si="20"/>
        <v>2.8571428571428568</v>
      </c>
      <c r="DF9" s="29">
        <f t="shared" si="20"/>
        <v>20</v>
      </c>
      <c r="DG9" s="29">
        <f t="shared" si="20"/>
        <v>3.333333333333333</v>
      </c>
      <c r="DH9" s="29">
        <f t="shared" si="20"/>
        <v>3.333333333333333</v>
      </c>
      <c r="DI9" s="29">
        <f t="shared" si="20"/>
        <v>3.333333333333333</v>
      </c>
      <c r="DJ9" s="29">
        <f t="shared" si="20"/>
        <v>3.333333333333333</v>
      </c>
      <c r="DK9" s="29">
        <f t="shared" si="20"/>
        <v>3.333333333333333</v>
      </c>
      <c r="DL9" s="29">
        <f t="shared" si="20"/>
        <v>3.333333333333333</v>
      </c>
      <c r="DM9" s="117">
        <f>SUM(CU9:DL9)</f>
        <v>79.821428571428555</v>
      </c>
      <c r="DN9" s="29">
        <f t="shared" si="21"/>
        <v>20</v>
      </c>
      <c r="DO9" s="29">
        <f t="shared" si="21"/>
        <v>15</v>
      </c>
      <c r="DP9" s="29">
        <f t="shared" si="21"/>
        <v>15</v>
      </c>
      <c r="DQ9" s="29">
        <f t="shared" si="21"/>
        <v>15</v>
      </c>
      <c r="DR9" s="30">
        <f>SUM(DN9:DQ9)</f>
        <v>65</v>
      </c>
      <c r="DS9" s="82">
        <f t="shared" si="22"/>
        <v>11.428571428571427</v>
      </c>
      <c r="DT9" s="29">
        <f t="shared" si="22"/>
        <v>11.428571428571427</v>
      </c>
      <c r="DU9" s="29">
        <f t="shared" si="22"/>
        <v>8.5714285714285694</v>
      </c>
      <c r="DV9" s="29">
        <f t="shared" si="22"/>
        <v>8.5714285714285694</v>
      </c>
      <c r="DW9" s="29">
        <f t="shared" si="22"/>
        <v>11.428571428571427</v>
      </c>
      <c r="DX9" s="29">
        <f t="shared" si="22"/>
        <v>8.5714285714285694</v>
      </c>
      <c r="DY9" s="29">
        <f t="shared" si="22"/>
        <v>11.428571428571427</v>
      </c>
      <c r="DZ9" s="131">
        <f>SUM(DS9:DY9)</f>
        <v>71.428571428571416</v>
      </c>
      <c r="EA9" s="29">
        <f t="shared" si="23"/>
        <v>11.428571428571427</v>
      </c>
      <c r="EB9" s="29">
        <f t="shared" si="23"/>
        <v>11.428571428571427</v>
      </c>
      <c r="EC9" s="29">
        <f t="shared" si="23"/>
        <v>11.428571428571427</v>
      </c>
      <c r="ED9" s="29">
        <f t="shared" si="23"/>
        <v>11.428571428571427</v>
      </c>
      <c r="EE9" s="29">
        <f t="shared" si="23"/>
        <v>11.428571428571427</v>
      </c>
      <c r="EF9" s="29">
        <f t="shared" si="23"/>
        <v>11.428571428571427</v>
      </c>
      <c r="EG9" s="29">
        <f t="shared" si="23"/>
        <v>11.428571428571427</v>
      </c>
      <c r="EH9" s="125">
        <f>SUM(EA9:EG9)</f>
        <v>80</v>
      </c>
      <c r="EI9" s="82">
        <f t="shared" si="24"/>
        <v>40</v>
      </c>
      <c r="EJ9" s="29">
        <f t="shared" si="24"/>
        <v>13.333333333333332</v>
      </c>
      <c r="EK9" s="29">
        <f t="shared" si="24"/>
        <v>13.333333333333332</v>
      </c>
      <c r="EL9" s="83">
        <f t="shared" si="24"/>
        <v>13.333333333333332</v>
      </c>
      <c r="EM9" s="125">
        <f>SUM(EI9:EL9)</f>
        <v>79.999999999999986</v>
      </c>
      <c r="EN9" s="125">
        <f>SUM(DM9,DR9,DZ9,EH9,EM9)</f>
        <v>376.25</v>
      </c>
      <c r="EO9" s="31"/>
      <c r="EP9" s="254">
        <f>SUM(CU9:DL9)</f>
        <v>79.821428571428555</v>
      </c>
      <c r="EQ9" s="254">
        <f>SUM(DN9:DQ9)</f>
        <v>65</v>
      </c>
      <c r="ER9" s="254">
        <f>SUM(DS9:DY9)</f>
        <v>71.428571428571416</v>
      </c>
      <c r="ES9" s="254">
        <f>SUM(EA9:EG9)</f>
        <v>80</v>
      </c>
      <c r="ET9" s="254">
        <f>SUM(EI9:EL9)</f>
        <v>79.999999999999986</v>
      </c>
      <c r="EU9" s="254">
        <f>SUM(EP9:ET9)</f>
        <v>376.25</v>
      </c>
      <c r="EV9" s="31"/>
      <c r="EW9" s="29" t="str">
        <f>IF(EU9&lt;100,"Q1",IF(EU9&lt;200,"Q2",IF(EU9&lt;300,"Q3",IF(EU9&lt;=400,"Q4"))))</f>
        <v>Q4</v>
      </c>
      <c r="EX9" s="31" t="str">
        <f>IF(EW9="Q1","Not there yet",IF(EW9="Q2","Emerging",IF(EW9="Q3","Building",IF(EW9="Q4","Flourishing"))))</f>
        <v>Flourishing</v>
      </c>
      <c r="EY9" s="31"/>
      <c r="EZ9" s="31"/>
      <c r="FA9" s="31"/>
      <c r="FB9" s="31"/>
      <c r="FC9" s="29" t="s">
        <v>158</v>
      </c>
      <c r="FD9" s="31"/>
      <c r="FE9" s="31"/>
      <c r="FF9" s="31"/>
      <c r="FG9" s="31"/>
      <c r="FH9" s="31"/>
      <c r="FI9" s="31"/>
      <c r="FJ9" s="31"/>
      <c r="FK9" s="31"/>
      <c r="FL9" s="31"/>
      <c r="FM9" s="31"/>
      <c r="FN9" s="31"/>
      <c r="FO9" s="31"/>
      <c r="FP9" s="31"/>
      <c r="FQ9" s="31"/>
      <c r="FR9" s="31"/>
      <c r="FS9" s="31"/>
      <c r="FT9" s="31"/>
      <c r="FU9" s="31"/>
      <c r="FV9" s="31"/>
      <c r="FW9" s="31"/>
      <c r="FX9" s="31"/>
      <c r="FY9" s="31"/>
      <c r="FZ9" s="31"/>
      <c r="GA9" s="31"/>
      <c r="GB9" s="31"/>
      <c r="GC9" s="31"/>
      <c r="GD9" s="31"/>
      <c r="GE9" s="31"/>
      <c r="GF9" s="31"/>
      <c r="GG9" s="31"/>
      <c r="GH9" s="31"/>
      <c r="GI9" s="31"/>
      <c r="GJ9" s="31"/>
      <c r="GK9" s="31"/>
      <c r="GL9" s="31"/>
      <c r="GM9" s="31"/>
      <c r="GN9" s="31"/>
      <c r="GO9" s="31"/>
      <c r="GP9" s="31"/>
      <c r="GQ9" s="31"/>
      <c r="GR9" s="31"/>
      <c r="GS9" s="31"/>
      <c r="GT9" s="31"/>
      <c r="GU9" s="31"/>
      <c r="GV9" s="31"/>
      <c r="GW9" s="31"/>
      <c r="GX9" s="31"/>
      <c r="GY9" s="31"/>
      <c r="GZ9" s="31"/>
      <c r="HA9" s="31"/>
      <c r="HB9" s="31"/>
      <c r="HC9" s="31"/>
      <c r="HD9" s="31"/>
      <c r="HE9" s="31"/>
      <c r="HF9" s="31"/>
      <c r="HG9" s="31"/>
      <c r="HH9" s="31"/>
      <c r="HI9" s="31"/>
      <c r="HJ9" s="31"/>
      <c r="HK9" s="31"/>
      <c r="HL9" s="31"/>
      <c r="HM9" s="31"/>
    </row>
    <row r="10" spans="1:221" s="26" customFormat="1" x14ac:dyDescent="0.2">
      <c r="A10" s="29">
        <v>6</v>
      </c>
      <c r="B10" s="28" t="str">
        <f>Main_Working!Q9</f>
        <v>Beaumaris Secondary College</v>
      </c>
      <c r="C10" s="29" t="str">
        <f>Main_Working!S9</f>
        <v>Government</v>
      </c>
      <c r="D10" s="29" t="str">
        <f>Main_Working!T9</f>
        <v>Secondary</v>
      </c>
      <c r="E10" s="29" t="str">
        <f>Main_Working!N9</f>
        <v>SOUTH-EASTERN</v>
      </c>
      <c r="F10" s="29" t="str">
        <f>Main_Working!L9</f>
        <v>Registered</v>
      </c>
      <c r="G10" s="29" t="str">
        <f>Main_Working!CQ9</f>
        <v>High</v>
      </c>
      <c r="H10" s="29" t="str">
        <f>Main_Working!CR9</f>
        <v>Above Average</v>
      </c>
      <c r="I10" s="29" t="s">
        <v>138</v>
      </c>
      <c r="J10" s="29">
        <f>IF(Main_Working!U9="No",0,IF(Main_Working!U9="Yes",1))</f>
        <v>1</v>
      </c>
      <c r="K10" s="29">
        <f>IF(Main_Working!V9="No",0,IF(Main_Working!V9="Yes",1))</f>
        <v>1</v>
      </c>
      <c r="L10" s="29">
        <f>IF(Main_Working!W9="No",0,IF(Main_Working!W9="Yes",1))</f>
        <v>1</v>
      </c>
      <c r="M10" s="29">
        <f>IF(Main_Working!X9="No",0,IF(Main_Working!X9="Yes",1))</f>
        <v>1</v>
      </c>
      <c r="N10" s="29">
        <f>IF(Main_Working!Y9="No",0,IF(Main_Working!Y9="Yes",1))</f>
        <v>1</v>
      </c>
      <c r="O10" s="29">
        <f t="shared" si="0"/>
        <v>5</v>
      </c>
      <c r="P10" s="33">
        <f t="shared" si="1"/>
        <v>1</v>
      </c>
      <c r="Q10" s="29">
        <f>IF(Main_Working!Z9="No",0,IF(Main_Working!Z9="Yes",1))</f>
        <v>1</v>
      </c>
      <c r="R10" s="29">
        <f>IF(Main_Working!AA9="No",0,IF(Main_Working!AA9="Yes",1))</f>
        <v>1</v>
      </c>
      <c r="S10" s="29">
        <f>IF(Main_Working!AB9="No",0,IF(Main_Working!AB9="Yes",1))</f>
        <v>1</v>
      </c>
      <c r="T10" s="29">
        <f t="shared" si="2"/>
        <v>3</v>
      </c>
      <c r="U10" s="33">
        <f t="shared" si="3"/>
        <v>1</v>
      </c>
      <c r="V10" s="29">
        <f>IF(Main_Working!AC9="No",0,IF(Main_Working!AC9="Yes",1))</f>
        <v>1</v>
      </c>
      <c r="W10" s="29">
        <f>IF(Main_Working!AD9="No",0,IF(Main_Working!AD9="Yes",1))</f>
        <v>1</v>
      </c>
      <c r="X10" s="29">
        <f>IF(Main_Working!AE9="No",0,IF(Main_Working!AE9="Yes",1))</f>
        <v>1</v>
      </c>
      <c r="Y10" s="29">
        <f t="shared" si="4"/>
        <v>3</v>
      </c>
      <c r="Z10" s="33">
        <f t="shared" si="5"/>
        <v>1</v>
      </c>
      <c r="AA10" s="29">
        <f>IF(Main_Working!AF9="No",0,IF(Main_Working!AF9="Yes",1))</f>
        <v>1</v>
      </c>
      <c r="AB10" s="29">
        <f>IF(Main_Working!AG9="No",0,IF(Main_Working!AG9="Yes",1))</f>
        <v>1</v>
      </c>
      <c r="AC10" s="29">
        <f>IF(Main_Working!AH9="No",0,IF(Main_Working!AH9="Yes",1))</f>
        <v>1</v>
      </c>
      <c r="AD10" s="29">
        <f>IF(Main_Working!AI9="No",0,IF(Main_Working!AI9="Yes",1))</f>
        <v>1</v>
      </c>
      <c r="AE10" s="29">
        <f t="shared" si="6"/>
        <v>4</v>
      </c>
      <c r="AF10" s="33">
        <f t="shared" si="7"/>
        <v>1</v>
      </c>
      <c r="AG10" s="29">
        <f>IF(Main_Working!AJ9="No",0,IF(Main_Working!AJ9="Yes",1))</f>
        <v>1</v>
      </c>
      <c r="AH10" s="29">
        <f>IF(Main_Working!AK9="No",0,IF(Main_Working!AK9="Yes",1))</f>
        <v>1</v>
      </c>
      <c r="AI10" s="29">
        <f>IF(Main_Working!AL9="No",0,IF(Main_Working!AL9="Yes",1))</f>
        <v>0</v>
      </c>
      <c r="AJ10" s="29">
        <f>IF(Main_Working!AM9="No",0,IF(Main_Working!AM9="Yes",1))</f>
        <v>1</v>
      </c>
      <c r="AK10" s="29">
        <f>IF(Main_Working!AN9="No",0,IF(Main_Working!AN9="Yes",1))</f>
        <v>0</v>
      </c>
      <c r="AL10" s="29">
        <f t="shared" si="8"/>
        <v>3</v>
      </c>
      <c r="AM10" s="33">
        <f t="shared" si="9"/>
        <v>0.6</v>
      </c>
      <c r="AN10" s="29">
        <f>IF(Main_Working!AO9="No",0,IF(Main_Working!AO9="Yes",1))</f>
        <v>1</v>
      </c>
      <c r="AO10" s="29">
        <f>IF(Main_Working!AP9="No",0,IF(Main_Working!AP9="Yes",1))</f>
        <v>1</v>
      </c>
      <c r="AP10" s="29">
        <f>IF(Main_Working!AQ9="No",0,IF(Main_Working!AQ9="Yes",1))</f>
        <v>1</v>
      </c>
      <c r="AQ10" s="29">
        <f t="shared" si="10"/>
        <v>3</v>
      </c>
      <c r="AR10" s="33">
        <f t="shared" si="11"/>
        <v>1</v>
      </c>
      <c r="AS10" s="30">
        <f t="shared" si="12"/>
        <v>21</v>
      </c>
      <c r="AT10" s="30"/>
      <c r="AU10" s="82">
        <f>IF(Main_Working!AW9="Not true",1,IF(Main_Working!AW9="A little bit true",2,IF(Main_Working!AW9="Mostly true",3,IF(Main_Working!AW9="Completely true",4))))</f>
        <v>4</v>
      </c>
      <c r="AV10" s="29">
        <f>IF(Main_Working!AX9="Not true",1,IF(Main_Working!AX9="A little bit true",2,IF(Main_Working!AX9="Mostly true",3,IF(Main_Working!AX9="Completely true",4))))</f>
        <v>3</v>
      </c>
      <c r="AW10" s="29">
        <f>IF(Main_Working!AY9="Not true",1,IF(Main_Working!AY9="A little bit true",2,IF(Main_Working!AY9="Mostly true",3,IF(Main_Working!AY9="Completely true",4))))</f>
        <v>3</v>
      </c>
      <c r="AX10" s="29">
        <f>IF(Main_Working!AZ9="Not true",1,IF(Main_Working!AZ9="A little bit true",2,IF(Main_Working!AZ9="Mostly true",3,IF(Main_Working!AZ9="Completely true",4))))</f>
        <v>3</v>
      </c>
      <c r="AY10" s="29">
        <f>IF(Main_Working!BA9="Not true",1,IF(Main_Working!BA9="A little bit true",2,IF(Main_Working!BA9="Mostly true",3,IF(Main_Working!BA9="Completely true",4))))</f>
        <v>4</v>
      </c>
      <c r="AZ10" s="29">
        <f>IF(Main_Working!BB9="Not true",1,IF(Main_Working!BB9="A little bit true",2,IF(Main_Working!BB9="Mostly true",3,IF(Main_Working!BB9="Completely true",4))))</f>
        <v>3</v>
      </c>
      <c r="BA10" s="29">
        <f>IF(Main_Working!BC9="Not true",1,IF(Main_Working!BC9="A little bit true",2,IF(Main_Working!BC9="Mostly true",3,IF(Main_Working!BC9="Completely true",4))))</f>
        <v>3</v>
      </c>
      <c r="BB10" s="29">
        <f>IF(Main_Working!BD9="Not true",1,IF(Main_Working!BD9="A little bit true",2,IF(Main_Working!BD9="Mostly true",3,IF(Main_Working!BD9="Completely true",4))))</f>
        <v>3</v>
      </c>
      <c r="BC10" s="29">
        <f>IF(Main_Working!BE9="Not true",1,IF(Main_Working!BE9="A little bit true",2,IF(Main_Working!BE9="Mostly true",3,IF(Main_Working!BE9="Completely true",4))))</f>
        <v>3</v>
      </c>
      <c r="BD10" s="29">
        <f>IF(Main_Working!BF9="Not true",1,IF(Main_Working!BF9="A little bit true",2,IF(Main_Working!BF9="Mostly true",3,IF(Main_Working!BF9="Completely true",4))))</f>
        <v>3</v>
      </c>
      <c r="BE10" s="29">
        <f>IF(Main_Working!BG9="Not true",1,IF(Main_Working!BG9="A little bit true",2,IF(Main_Working!BG9="Mostly true",3,IF(Main_Working!BG9="Completely true",4))))</f>
        <v>3</v>
      </c>
      <c r="BF10" s="29">
        <f>IF(Main_Working!BH9="Not true",1,IF(Main_Working!BH9="A little bit true",2,IF(Main_Working!BH9="Mostly true",3,IF(Main_Working!BH9="Completely true",4))))</f>
        <v>2</v>
      </c>
      <c r="BG10" s="29">
        <f>IF(Main_Working!BI9="Not true",1,IF(Main_Working!BI9="A little bit true",2,IF(Main_Working!BI9="Mostly true",3,IF(Main_Working!BI9="Completely true",4))))</f>
        <v>3</v>
      </c>
      <c r="BH10" s="29">
        <f>IF(Main_Working!BJ9="Not true",1,IF(Main_Working!BJ9="A little bit true",2,IF(Main_Working!BJ9="Mostly true",3,IF(Main_Working!BJ9="Completely true",4))))</f>
        <v>3</v>
      </c>
      <c r="BI10" s="29">
        <f>IF(Main_Working!BK9="Not true",1,IF(Main_Working!BK9="A little bit true",2,IF(Main_Working!BK9="Mostly true",3,IF(Main_Working!BK9="Completely true",4))))</f>
        <v>3</v>
      </c>
      <c r="BJ10" s="29">
        <f>IF(Main_Working!BL9="Not true",1,IF(Main_Working!BL9="A little bit true",2,IF(Main_Working!BL9="Mostly true",3,IF(Main_Working!BL9="Completely true",4))))</f>
        <v>2</v>
      </c>
      <c r="BK10" s="29">
        <f>IF(Main_Working!BM9="Not true",1,IF(Main_Working!BM9="A little bit true",2,IF(Main_Working!BM9="Mostly true",3,IF(Main_Working!BM9="Completely true",4))))</f>
        <v>2</v>
      </c>
      <c r="BL10" s="83">
        <f>IF(Main_Working!BN9="Not true",1,IF(Main_Working!BN9="A little bit true",2,IF(Main_Working!BN9="Mostly true",3,IF(Main_Working!BN9="Completely true",4))))</f>
        <v>3</v>
      </c>
      <c r="BM10" s="29">
        <f>IF(Main_Working!BO9="Not true",1,IF(Main_Working!BO9="A little bit true",2,IF(Main_Working!BO9="Mostly true",3,IF(Main_Working!BO9="Completely true",4))))</f>
        <v>3</v>
      </c>
      <c r="BN10" s="29">
        <f>IF(Main_Working!BP9="Not true",1,IF(Main_Working!BP9="A little bit true",2,IF(Main_Working!BP9="Mostly true",3,IF(Main_Working!BP9="Completely true",4))))</f>
        <v>2</v>
      </c>
      <c r="BO10" s="29">
        <f>IF(Main_Working!BQ9="Not true",1,IF(Main_Working!BQ9="A little bit true",2,IF(Main_Working!BQ9="Mostly true",3,IF(Main_Working!BQ9="Completely true",4))))</f>
        <v>3</v>
      </c>
      <c r="BP10" s="29">
        <f>IF(Main_Working!BR9="Not true",1,IF(Main_Working!BR9="A little bit true",2,IF(Main_Working!BR9="Mostly true",3,IF(Main_Working!BR9="Completely true",4))))</f>
        <v>3</v>
      </c>
      <c r="BQ10" s="82">
        <f>IF(Main_Working!BS9="Not true",1,IF(Main_Working!BS9="A little bit true",2,IF(Main_Working!BS9="Mostly true",3,IF(Main_Working!BS9="Completely true",4))))</f>
        <v>3</v>
      </c>
      <c r="BR10" s="29">
        <f>IF(Main_Working!BT9="Not true",1,IF(Main_Working!BT9="A little bit true",2,IF(Main_Working!BT9="Mostly true",3,IF(Main_Working!BT9="Completely true",4))))</f>
        <v>3</v>
      </c>
      <c r="BS10" s="29">
        <f>IF(Main_Working!BU9="Not true",1,IF(Main_Working!BU9="A little bit true",2,IF(Main_Working!BU9="Mostly true",3,IF(Main_Working!BU9="Completely true",4))))</f>
        <v>3</v>
      </c>
      <c r="BT10" s="29">
        <f>IF(Main_Working!BV9="Not true",1,IF(Main_Working!BV9="A little bit true",2,IF(Main_Working!BV9="Mostly true",3,IF(Main_Working!BV9="Completely true",4))))</f>
        <v>2</v>
      </c>
      <c r="BU10" s="29">
        <f>IF(Main_Working!BW9="Not true",1,IF(Main_Working!BW9="A little bit true",2,IF(Main_Working!BW9="Mostly true",3,IF(Main_Working!BW9="Completely true",4))))</f>
        <v>3</v>
      </c>
      <c r="BV10" s="29">
        <f>IF(Main_Working!BX9="Not true",1,IF(Main_Working!BX9="A little bit true",2,IF(Main_Working!BX9="Mostly true",3,IF(Main_Working!BX9="Completely true",4))))</f>
        <v>3</v>
      </c>
      <c r="BW10" s="83">
        <f>IF(Main_Working!BY9="Not true",1,IF(Main_Working!BY9="A little bit true",2,IF(Main_Working!BY9="Mostly true",3,IF(Main_Working!BY9="Completely true",4))))</f>
        <v>3</v>
      </c>
      <c r="BX10" s="29">
        <f>IF(Main_Working!BZ9="Not true",1,IF(Main_Working!BZ9="A little bit true",2,IF(Main_Working!BZ9="Mostly true",3,IF(Main_Working!BZ9="Completely true",4))))</f>
        <v>3</v>
      </c>
      <c r="BY10" s="29">
        <f>IF(Main_Working!CA9="Not true",1,IF(Main_Working!CA9="A little bit true",2,IF(Main_Working!CA9="Mostly true",3,IF(Main_Working!CA9="Completely true",4))))</f>
        <v>4</v>
      </c>
      <c r="BZ10" s="29">
        <f>IF(Main_Working!CB9="Not true",1,IF(Main_Working!CB9="A little bit true",2,IF(Main_Working!CB9="Mostly true",3,IF(Main_Working!CB9="Completely true",4))))</f>
        <v>3</v>
      </c>
      <c r="CA10" s="29">
        <f>IF(Main_Working!CC9="Not true",1,IF(Main_Working!CC9="A little bit true",2,IF(Main_Working!CC9="Mostly true",3,IF(Main_Working!CC9="Completely true",4))))</f>
        <v>4</v>
      </c>
      <c r="CB10" s="29">
        <f>IF(Main_Working!CD9="Not true",1,IF(Main_Working!CD9="A little bit true",2,IF(Main_Working!CD9="Mostly true",3,IF(Main_Working!CD9="Completely true",4))))</f>
        <v>4</v>
      </c>
      <c r="CC10" s="29">
        <f>IF(Main_Working!CE9="Not true",1,IF(Main_Working!CE9="A little bit true",2,IF(Main_Working!CE9="Mostly true",3,IF(Main_Working!CE9="Completely true",4))))</f>
        <v>3</v>
      </c>
      <c r="CD10" s="29">
        <f>IF(Main_Working!CF9="Not true",1,IF(Main_Working!CF9="A little bit true",2,IF(Main_Working!CF9="Mostly true",3,IF(Main_Working!CF9="Completely true",4))))</f>
        <v>2</v>
      </c>
      <c r="CE10" s="82">
        <f>IF(Main_Working!CG9="Not true",1,IF(Main_Working!CG9="A little bit true",2,IF(Main_Working!CG9="Mostly true",3,IF(Main_Working!CG9="Completely true",4))))</f>
        <v>4</v>
      </c>
      <c r="CF10" s="29">
        <f>IF(Main_Working!CH9="Not true",1,IF(Main_Working!CH9="A little bit true",2,IF(Main_Working!CH9="Mostly true",3,IF(Main_Working!CH9="Completely true",4))))</f>
        <v>4</v>
      </c>
      <c r="CG10" s="29">
        <f>IF(Main_Working!CI9="Not true",1,IF(Main_Working!CI9="A little bit true",2,IF(Main_Working!CI9="Mostly true",3,IF(Main_Working!CI9="Completely true",4))))</f>
        <v>4</v>
      </c>
      <c r="CH10" s="83">
        <f>IF(Main_Working!CJ9="Not true",1,IF(Main_Working!CJ9="A little bit true",2,IF(Main_Working!CJ9="Mostly true",3,IF(Main_Working!CJ9="Completely true",4))))</f>
        <v>4</v>
      </c>
      <c r="CI10" s="29">
        <f>Main_Working!AR9</f>
        <v>9</v>
      </c>
      <c r="CJ10" s="29">
        <f>Main_Working!AS9</f>
        <v>9</v>
      </c>
      <c r="CK10" s="29">
        <f>Main_Working!CK9</f>
        <v>8</v>
      </c>
      <c r="CL10" s="29">
        <f>Main_Working!CL9</f>
        <v>9</v>
      </c>
      <c r="CM10" s="31" t="str">
        <f>Main_Working!AT9</f>
        <v>We have 75min Wellbeing sessions every Monday morning where teachers build a strong bond and connection with one key teacher. We also use online wellbeing check-ins where students can write to their taecher any concerns they have.</v>
      </c>
      <c r="CN10" s="31" t="str">
        <f>Main_Working!AU9</f>
        <v>We hold restorative meetings with those involved to prevent the situation from escalating.</v>
      </c>
      <c r="CO10" s="31" t="str">
        <f>Main_Working!AV9</f>
        <v>We offer a restorative conference to those parties harmed. Their may be consequences for the person that did the harm. We use psycho-social education to teach better ways of responding to such a situation so that it doesnt escalate.</v>
      </c>
      <c r="CP10" s="32">
        <f>IF(Main_Working!CM9="Not at all",1,IF(Main_Working!CM9="A little bit",2,IF(Main_Working!CM9="A fair bit",3,IF(Main_Working!CM9="Completely",4))))</f>
        <v>3</v>
      </c>
      <c r="CQ10" s="32">
        <f>IF(Main_Working!CN9="Not at all",1,IF(Main_Working!CN9="A little bit",2,IF(Main_Working!CN9="A fair bit",3,IF(Main_Working!CN9="Completely",4))))</f>
        <v>3</v>
      </c>
      <c r="CR10" s="32">
        <f>IF(Main_Working!CO9="Not at all",1,IF(Main_Working!CO9="A little bit",2,IF(Main_Working!CO9="A fair bit",3,IF(Main_Working!CO9="Completely",4))))</f>
        <v>3</v>
      </c>
      <c r="CS10" s="31"/>
      <c r="CT10" s="31"/>
      <c r="CU10" s="82">
        <f t="shared" si="19"/>
        <v>20</v>
      </c>
      <c r="CV10" s="29">
        <f t="shared" si="19"/>
        <v>2.1428571428571423</v>
      </c>
      <c r="CW10" s="29">
        <f t="shared" si="19"/>
        <v>2.1428571428571423</v>
      </c>
      <c r="CX10" s="29">
        <f t="shared" si="19"/>
        <v>2.1428571428571423</v>
      </c>
      <c r="CY10" s="29">
        <f t="shared" si="19"/>
        <v>2.8571428571428568</v>
      </c>
      <c r="CZ10" s="29">
        <f t="shared" si="19"/>
        <v>0.53571428571428559</v>
      </c>
      <c r="DA10" s="29">
        <f t="shared" si="19"/>
        <v>0.53571428571428559</v>
      </c>
      <c r="DB10" s="29">
        <f t="shared" si="19"/>
        <v>0.53571428571428559</v>
      </c>
      <c r="DC10" s="29">
        <f t="shared" si="19"/>
        <v>0.53571428571428559</v>
      </c>
      <c r="DD10" s="29">
        <f t="shared" si="19"/>
        <v>2.1428571428571423</v>
      </c>
      <c r="DE10" s="29">
        <f t="shared" si="20"/>
        <v>2.1428571428571423</v>
      </c>
      <c r="DF10" s="29">
        <f t="shared" si="20"/>
        <v>10</v>
      </c>
      <c r="DG10" s="29">
        <f t="shared" si="20"/>
        <v>2.5</v>
      </c>
      <c r="DH10" s="29">
        <f t="shared" si="20"/>
        <v>2.5</v>
      </c>
      <c r="DI10" s="29">
        <f t="shared" si="20"/>
        <v>2.5</v>
      </c>
      <c r="DJ10" s="29">
        <f t="shared" si="20"/>
        <v>1.6666666666666665</v>
      </c>
      <c r="DK10" s="29">
        <f t="shared" si="20"/>
        <v>1.6666666666666665</v>
      </c>
      <c r="DL10" s="29">
        <f t="shared" si="20"/>
        <v>2.5</v>
      </c>
      <c r="DM10" s="117">
        <f>SUM(CU10:DL10)</f>
        <v>59.047619047619037</v>
      </c>
      <c r="DN10" s="29">
        <f t="shared" si="21"/>
        <v>15</v>
      </c>
      <c r="DO10" s="29">
        <f t="shared" si="21"/>
        <v>10</v>
      </c>
      <c r="DP10" s="29">
        <f t="shared" si="21"/>
        <v>15</v>
      </c>
      <c r="DQ10" s="29">
        <f t="shared" si="21"/>
        <v>15</v>
      </c>
      <c r="DR10" s="30">
        <f>SUM(DN10:DQ10)</f>
        <v>55</v>
      </c>
      <c r="DS10" s="82">
        <f t="shared" si="22"/>
        <v>8.5714285714285694</v>
      </c>
      <c r="DT10" s="29">
        <f t="shared" si="22"/>
        <v>8.5714285714285694</v>
      </c>
      <c r="DU10" s="29">
        <f t="shared" si="22"/>
        <v>8.5714285714285694</v>
      </c>
      <c r="DV10" s="29">
        <f t="shared" si="22"/>
        <v>5.7142857142857135</v>
      </c>
      <c r="DW10" s="29">
        <f t="shared" si="22"/>
        <v>8.5714285714285694</v>
      </c>
      <c r="DX10" s="29">
        <f t="shared" si="22"/>
        <v>8.5714285714285694</v>
      </c>
      <c r="DY10" s="29">
        <f t="shared" si="22"/>
        <v>8.5714285714285694</v>
      </c>
      <c r="DZ10" s="131">
        <f>SUM(DS10:DY10)</f>
        <v>57.142857142857132</v>
      </c>
      <c r="EA10" s="29">
        <f t="shared" si="23"/>
        <v>8.5714285714285694</v>
      </c>
      <c r="EB10" s="29">
        <f t="shared" si="23"/>
        <v>11.428571428571427</v>
      </c>
      <c r="EC10" s="29">
        <f t="shared" si="23"/>
        <v>8.5714285714285694</v>
      </c>
      <c r="ED10" s="29">
        <f t="shared" si="23"/>
        <v>11.428571428571427</v>
      </c>
      <c r="EE10" s="29">
        <f t="shared" si="23"/>
        <v>11.428571428571427</v>
      </c>
      <c r="EF10" s="29">
        <f t="shared" si="23"/>
        <v>8.5714285714285694</v>
      </c>
      <c r="EG10" s="29">
        <f t="shared" si="23"/>
        <v>5.7142857142857135</v>
      </c>
      <c r="EH10" s="125">
        <f>SUM(EA10:EG10)</f>
        <v>65.714285714285694</v>
      </c>
      <c r="EI10" s="82">
        <f t="shared" si="24"/>
        <v>40</v>
      </c>
      <c r="EJ10" s="29">
        <f t="shared" si="24"/>
        <v>13.333333333333332</v>
      </c>
      <c r="EK10" s="29">
        <f t="shared" si="24"/>
        <v>13.333333333333332</v>
      </c>
      <c r="EL10" s="83">
        <f t="shared" si="24"/>
        <v>13.333333333333332</v>
      </c>
      <c r="EM10" s="125">
        <f>SUM(EI10:EL10)</f>
        <v>79.999999999999986</v>
      </c>
      <c r="EN10" s="125">
        <f>SUM(DM10,DR10,DZ10,EH10,EM10)</f>
        <v>316.90476190476187</v>
      </c>
      <c r="EO10" s="31"/>
      <c r="EP10" s="254">
        <f>SUM(CU10:DL10)</f>
        <v>59.047619047619037</v>
      </c>
      <c r="EQ10" s="254">
        <f>SUM(DN10:DQ10)</f>
        <v>55</v>
      </c>
      <c r="ER10" s="254">
        <f>SUM(DS10:DY10)</f>
        <v>57.142857142857132</v>
      </c>
      <c r="ES10" s="254">
        <f>SUM(EA10:EG10)</f>
        <v>65.714285714285694</v>
      </c>
      <c r="ET10" s="254">
        <f>SUM(EI10:EL10)</f>
        <v>79.999999999999986</v>
      </c>
      <c r="EU10" s="254">
        <f>SUM(EP10:ET10)</f>
        <v>316.90476190476187</v>
      </c>
      <c r="EV10" s="31"/>
      <c r="EW10" s="29" t="str">
        <f>IF(EU10&lt;100,"Q1",IF(EU10&lt;200,"Q2",IF(EU10&lt;300,"Q3",IF(EU10&lt;=400,"Q4"))))</f>
        <v>Q4</v>
      </c>
      <c r="EX10" s="31" t="str">
        <f>IF(EW10="Q1","Not there yet",IF(EW10="Q2","Emerging",IF(EW10="Q3","Building",IF(EW10="Q4","Flourishing"))))</f>
        <v>Flourishing</v>
      </c>
      <c r="EY10" s="31"/>
      <c r="EZ10" s="31"/>
      <c r="FA10" s="31"/>
      <c r="FB10" s="31"/>
      <c r="FC10" s="29" t="s">
        <v>138</v>
      </c>
      <c r="FD10" s="31"/>
      <c r="FE10" s="31"/>
      <c r="FF10" s="31"/>
      <c r="FG10" s="31"/>
      <c r="FH10" s="31"/>
      <c r="FI10" s="31"/>
      <c r="FJ10" s="31"/>
      <c r="FK10" s="31"/>
      <c r="FL10" s="31"/>
      <c r="FM10" s="31"/>
      <c r="FN10" s="31"/>
      <c r="FO10" s="31"/>
      <c r="FP10" s="31"/>
      <c r="FQ10" s="31"/>
      <c r="FR10" s="31"/>
      <c r="FS10" s="31"/>
      <c r="FT10" s="31"/>
      <c r="FU10" s="31"/>
      <c r="FV10" s="31"/>
      <c r="FW10" s="31"/>
      <c r="FX10" s="31"/>
      <c r="FY10" s="31"/>
      <c r="FZ10" s="31"/>
      <c r="GA10" s="31"/>
      <c r="GB10" s="31"/>
      <c r="GC10" s="31"/>
      <c r="GD10" s="31"/>
      <c r="GE10" s="31"/>
      <c r="GF10" s="31"/>
      <c r="GG10" s="31"/>
      <c r="GH10" s="31"/>
      <c r="GI10" s="31"/>
      <c r="GJ10" s="31"/>
      <c r="GK10" s="31"/>
      <c r="GL10" s="31"/>
      <c r="GM10" s="31"/>
      <c r="GN10" s="31"/>
      <c r="GO10" s="31"/>
      <c r="GP10" s="31"/>
      <c r="GQ10" s="31"/>
      <c r="GR10" s="31"/>
      <c r="GS10" s="31"/>
      <c r="GT10" s="31"/>
      <c r="GU10" s="31"/>
      <c r="GV10" s="31"/>
      <c r="GW10" s="31"/>
      <c r="GX10" s="31"/>
      <c r="GY10" s="31"/>
      <c r="GZ10" s="31"/>
      <c r="HA10" s="31"/>
      <c r="HB10" s="31"/>
      <c r="HC10" s="31"/>
      <c r="HD10" s="31"/>
      <c r="HE10" s="31"/>
      <c r="HF10" s="31"/>
      <c r="HG10" s="31"/>
      <c r="HH10" s="31"/>
      <c r="HI10" s="31"/>
      <c r="HJ10" s="31"/>
      <c r="HK10" s="31"/>
      <c r="HL10" s="31"/>
      <c r="HM10" s="31"/>
    </row>
    <row r="11" spans="1:221" s="26" customFormat="1" x14ac:dyDescent="0.2">
      <c r="A11" s="24">
        <v>7</v>
      </c>
      <c r="B11" s="23" t="str">
        <f>Main_Working!Q10</f>
        <v>Beechworth Montessori School</v>
      </c>
      <c r="C11" s="24" t="str">
        <f>Main_Working!S10</f>
        <v>Independent</v>
      </c>
      <c r="D11" s="24" t="str">
        <f>Main_Working!T10</f>
        <v>Primary</v>
      </c>
      <c r="E11" s="24" t="str">
        <f>Main_Working!N10</f>
        <v>NORTH-EASTERN</v>
      </c>
      <c r="F11" s="24" t="str">
        <f>Main_Working!L10</f>
        <v>Registered</v>
      </c>
      <c r="G11" s="24" t="str">
        <f>Main_Working!CQ10</f>
        <v>High</v>
      </c>
      <c r="H11" s="24" t="str">
        <f>Main_Working!CR10</f>
        <v>Below Average</v>
      </c>
      <c r="I11" s="24" t="s">
        <v>158</v>
      </c>
      <c r="J11" s="24">
        <f>IF(Main_Working!U10="No",0,IF(Main_Working!U10="Yes",1))</f>
        <v>0</v>
      </c>
      <c r="K11" s="24">
        <f>IF(Main_Working!V10="No",0,IF(Main_Working!V10="Yes",1))</f>
        <v>1</v>
      </c>
      <c r="L11" s="24">
        <f>IF(Main_Working!W10="No",0,IF(Main_Working!W10="Yes",1))</f>
        <v>0</v>
      </c>
      <c r="M11" s="24">
        <f>IF(Main_Working!X10="No",0,IF(Main_Working!X10="Yes",1))</f>
        <v>1</v>
      </c>
      <c r="N11" s="24">
        <f>IF(Main_Working!Y10="No",0,IF(Main_Working!Y10="Yes",1))</f>
        <v>1</v>
      </c>
      <c r="O11" s="24">
        <f t="shared" si="0"/>
        <v>3</v>
      </c>
      <c r="P11" s="199">
        <f t="shared" si="1"/>
        <v>0.6</v>
      </c>
      <c r="Q11" s="24">
        <f>IF(Main_Working!Z10="No",0,IF(Main_Working!Z10="Yes",1))</f>
        <v>1</v>
      </c>
      <c r="R11" s="24">
        <f>IF(Main_Working!AA10="No",0,IF(Main_Working!AA10="Yes",1))</f>
        <v>1</v>
      </c>
      <c r="S11" s="24">
        <f>IF(Main_Working!AB10="No",0,IF(Main_Working!AB10="Yes",1))</f>
        <v>0</v>
      </c>
      <c r="T11" s="24">
        <f t="shared" si="2"/>
        <v>2</v>
      </c>
      <c r="U11" s="199">
        <f t="shared" si="3"/>
        <v>0.66666666666666663</v>
      </c>
      <c r="V11" s="24">
        <f>IF(Main_Working!AC10="No",0,IF(Main_Working!AC10="Yes",1))</f>
        <v>1</v>
      </c>
      <c r="W11" s="24">
        <f>IF(Main_Working!AD10="No",0,IF(Main_Working!AD10="Yes",1))</f>
        <v>1</v>
      </c>
      <c r="X11" s="24">
        <f>IF(Main_Working!AE10="No",0,IF(Main_Working!AE10="Yes",1))</f>
        <v>1</v>
      </c>
      <c r="Y11" s="24">
        <f t="shared" si="4"/>
        <v>3</v>
      </c>
      <c r="Z11" s="199">
        <f t="shared" si="5"/>
        <v>1</v>
      </c>
      <c r="AA11" s="24">
        <f>IF(Main_Working!AF10="No",0,IF(Main_Working!AF10="Yes",1))</f>
        <v>1</v>
      </c>
      <c r="AB11" s="24">
        <f>IF(Main_Working!AG10="No",0,IF(Main_Working!AG10="Yes",1))</f>
        <v>1</v>
      </c>
      <c r="AC11" s="24">
        <f>IF(Main_Working!AH10="No",0,IF(Main_Working!AH10="Yes",1))</f>
        <v>1</v>
      </c>
      <c r="AD11" s="24">
        <f>IF(Main_Working!AI10="No",0,IF(Main_Working!AI10="Yes",1))</f>
        <v>0</v>
      </c>
      <c r="AE11" s="24">
        <f t="shared" si="6"/>
        <v>3</v>
      </c>
      <c r="AF11" s="199">
        <f t="shared" si="7"/>
        <v>0.75</v>
      </c>
      <c r="AG11" s="24">
        <f>IF(Main_Working!AJ10="No",0,IF(Main_Working!AJ10="Yes",1))</f>
        <v>1</v>
      </c>
      <c r="AH11" s="24">
        <f>IF(Main_Working!AK10="No",0,IF(Main_Working!AK10="Yes",1))</f>
        <v>1</v>
      </c>
      <c r="AI11" s="24">
        <f>IF(Main_Working!AL10="No",0,IF(Main_Working!AL10="Yes",1))</f>
        <v>0</v>
      </c>
      <c r="AJ11" s="24">
        <f>IF(Main_Working!AM10="No",0,IF(Main_Working!AM10="Yes",1))</f>
        <v>1</v>
      </c>
      <c r="AK11" s="24">
        <f>IF(Main_Working!AN10="No",0,IF(Main_Working!AN10="Yes",1))</f>
        <v>1</v>
      </c>
      <c r="AL11" s="24">
        <f t="shared" si="8"/>
        <v>4</v>
      </c>
      <c r="AM11" s="199">
        <f t="shared" si="9"/>
        <v>0.8</v>
      </c>
      <c r="AN11" s="24">
        <f>IF(Main_Working!AO10="No",0,IF(Main_Working!AO10="Yes",1))</f>
        <v>1</v>
      </c>
      <c r="AO11" s="24">
        <f>IF(Main_Working!AP10="No",0,IF(Main_Working!AP10="Yes",1))</f>
        <v>1</v>
      </c>
      <c r="AP11" s="24">
        <f>IF(Main_Working!AQ10="No",0,IF(Main_Working!AQ10="Yes",1))</f>
        <v>0</v>
      </c>
      <c r="AQ11" s="24">
        <f t="shared" si="10"/>
        <v>2</v>
      </c>
      <c r="AR11" s="199">
        <f t="shared" si="11"/>
        <v>0.66666666666666663</v>
      </c>
      <c r="AS11" s="25">
        <f t="shared" si="12"/>
        <v>17</v>
      </c>
      <c r="AT11" s="25"/>
      <c r="AU11" s="80"/>
      <c r="AV11" s="24"/>
      <c r="AW11" s="24"/>
      <c r="AX11" s="24"/>
      <c r="AY11" s="24"/>
      <c r="AZ11" s="24"/>
      <c r="BA11" s="24"/>
      <c r="BB11" s="24"/>
      <c r="BC11" s="24"/>
      <c r="BD11" s="24"/>
      <c r="BE11" s="24"/>
      <c r="BF11" s="24"/>
      <c r="BG11" s="24"/>
      <c r="BH11" s="24"/>
      <c r="BI11" s="24"/>
      <c r="BJ11" s="24"/>
      <c r="BK11" s="24"/>
      <c r="BL11" s="81"/>
      <c r="BM11" s="24"/>
      <c r="BN11" s="24"/>
      <c r="BO11" s="24"/>
      <c r="BP11" s="24"/>
      <c r="BQ11" s="80"/>
      <c r="BR11" s="24"/>
      <c r="BS11" s="24"/>
      <c r="BT11" s="24"/>
      <c r="BU11" s="24"/>
      <c r="BV11" s="24"/>
      <c r="BW11" s="81"/>
      <c r="BX11" s="24"/>
      <c r="BY11" s="24"/>
      <c r="BZ11" s="24"/>
      <c r="CA11" s="24"/>
      <c r="CB11" s="24"/>
      <c r="CC11" s="24"/>
      <c r="CD11" s="24"/>
      <c r="CE11" s="80"/>
      <c r="CF11" s="24"/>
      <c r="CG11" s="24"/>
      <c r="CH11" s="81"/>
      <c r="CI11" s="24"/>
      <c r="CJ11" s="24"/>
      <c r="CK11" s="24"/>
      <c r="CL11" s="24"/>
      <c r="CP11" s="27"/>
      <c r="CQ11" s="27"/>
      <c r="CR11" s="27"/>
      <c r="CU11" s="80"/>
      <c r="CV11" s="24"/>
      <c r="CW11" s="24"/>
      <c r="CX11" s="24"/>
      <c r="CY11" s="24"/>
      <c r="CZ11" s="24"/>
      <c r="DA11" s="24"/>
      <c r="DB11" s="24"/>
      <c r="DC11" s="24"/>
      <c r="DD11" s="24"/>
      <c r="DE11" s="24"/>
      <c r="DF11" s="24"/>
      <c r="DG11" s="24"/>
      <c r="DH11" s="24"/>
      <c r="DI11" s="24"/>
      <c r="DJ11" s="24"/>
      <c r="DK11" s="24"/>
      <c r="DL11" s="24"/>
      <c r="DM11" s="116"/>
      <c r="DN11" s="24"/>
      <c r="DO11" s="24"/>
      <c r="DP11" s="24"/>
      <c r="DQ11" s="24"/>
      <c r="DR11" s="24"/>
      <c r="DS11" s="80"/>
      <c r="DT11" s="24"/>
      <c r="DU11" s="24"/>
      <c r="DV11" s="24"/>
      <c r="DW11" s="24"/>
      <c r="DX11" s="24"/>
      <c r="DY11" s="24"/>
      <c r="DZ11" s="129"/>
      <c r="EA11" s="24"/>
      <c r="EB11" s="24"/>
      <c r="EC11" s="24"/>
      <c r="ED11" s="24"/>
      <c r="EE11" s="24"/>
      <c r="EF11" s="24"/>
      <c r="EG11" s="24"/>
      <c r="EH11" s="24"/>
      <c r="EI11" s="80"/>
      <c r="EJ11" s="24"/>
      <c r="EK11" s="24"/>
      <c r="EL11" s="81"/>
      <c r="EM11" s="24"/>
      <c r="EN11" s="124"/>
      <c r="EP11" s="232"/>
      <c r="EQ11" s="232"/>
      <c r="ER11" s="232"/>
      <c r="ES11" s="232"/>
      <c r="ET11" s="232"/>
      <c r="EU11" s="232"/>
      <c r="EW11" s="24"/>
      <c r="FC11" s="24" t="s">
        <v>158</v>
      </c>
    </row>
    <row r="12" spans="1:221" s="26" customFormat="1" x14ac:dyDescent="0.2">
      <c r="A12" s="24">
        <v>8</v>
      </c>
      <c r="B12" s="23" t="str">
        <f>Main_Working!Q11</f>
        <v>Beverford District Primary School</v>
      </c>
      <c r="C12" s="24" t="str">
        <f>Main_Working!S11</f>
        <v>Government</v>
      </c>
      <c r="D12" s="24" t="str">
        <f>Main_Working!T11</f>
        <v>Primary</v>
      </c>
      <c r="E12" s="24" t="str">
        <f>Main_Working!N11</f>
        <v>NORTH-WESTERN</v>
      </c>
      <c r="F12" s="24" t="str">
        <f>Main_Working!L11</f>
        <v>Unregistered</v>
      </c>
      <c r="G12" s="24" t="str">
        <f>Main_Working!CQ11</f>
        <v>Low</v>
      </c>
      <c r="H12" s="24" t="str">
        <f>Main_Working!CR11</f>
        <v>Below Average</v>
      </c>
      <c r="I12" s="24" t="s">
        <v>158</v>
      </c>
      <c r="J12" s="24">
        <f>IF(Main_Working!U11="No",0,IF(Main_Working!U11="Yes",1))</f>
        <v>0</v>
      </c>
      <c r="K12" s="24">
        <f>IF(Main_Working!V11="No",0,IF(Main_Working!V11="Yes",1))</f>
        <v>1</v>
      </c>
      <c r="L12" s="24">
        <f>IF(Main_Working!W11="No",0,IF(Main_Working!W11="Yes",1))</f>
        <v>1</v>
      </c>
      <c r="M12" s="24">
        <f>IF(Main_Working!X11="No",0,IF(Main_Working!X11="Yes",1))</f>
        <v>1</v>
      </c>
      <c r="N12" s="24">
        <f>IF(Main_Working!Y11="No",0,IF(Main_Working!Y11="Yes",1))</f>
        <v>1</v>
      </c>
      <c r="O12" s="24">
        <f t="shared" si="0"/>
        <v>4</v>
      </c>
      <c r="P12" s="35">
        <f t="shared" si="1"/>
        <v>0.8</v>
      </c>
      <c r="Q12" s="24">
        <f>IF(Main_Working!Z11="No",0,IF(Main_Working!Z11="Yes",1))</f>
        <v>1</v>
      </c>
      <c r="R12" s="24">
        <f>IF(Main_Working!AA11="No",0,IF(Main_Working!AA11="Yes",1))</f>
        <v>1</v>
      </c>
      <c r="S12" s="24">
        <f>IF(Main_Working!AB11="No",0,IF(Main_Working!AB11="Yes",1))</f>
        <v>0</v>
      </c>
      <c r="T12" s="24">
        <f t="shared" si="2"/>
        <v>2</v>
      </c>
      <c r="U12" s="35">
        <f t="shared" si="3"/>
        <v>0.66666666666666663</v>
      </c>
      <c r="V12" s="24">
        <f>IF(Main_Working!AC11="No",0,IF(Main_Working!AC11="Yes",1))</f>
        <v>1</v>
      </c>
      <c r="W12" s="24">
        <f>IF(Main_Working!AD11="No",0,IF(Main_Working!AD11="Yes",1))</f>
        <v>1</v>
      </c>
      <c r="X12" s="24">
        <f>IF(Main_Working!AE11="No",0,IF(Main_Working!AE11="Yes",1))</f>
        <v>1</v>
      </c>
      <c r="Y12" s="24">
        <f t="shared" si="4"/>
        <v>3</v>
      </c>
      <c r="Z12" s="35">
        <f t="shared" si="5"/>
        <v>1</v>
      </c>
      <c r="AA12" s="24">
        <f>IF(Main_Working!AF11="No",0,IF(Main_Working!AF11="Yes",1))</f>
        <v>1</v>
      </c>
      <c r="AB12" s="24">
        <f>IF(Main_Working!AG11="No",0,IF(Main_Working!AG11="Yes",1))</f>
        <v>1</v>
      </c>
      <c r="AC12" s="24">
        <f>IF(Main_Working!AH11="No",0,IF(Main_Working!AH11="Yes",1))</f>
        <v>1</v>
      </c>
      <c r="AD12" s="24">
        <f>IF(Main_Working!AI11="No",0,IF(Main_Working!AI11="Yes",1))</f>
        <v>1</v>
      </c>
      <c r="AE12" s="24">
        <f t="shared" si="6"/>
        <v>4</v>
      </c>
      <c r="AF12" s="35">
        <f t="shared" si="7"/>
        <v>1</v>
      </c>
      <c r="AG12" s="24">
        <f>IF(Main_Working!AJ11="No",0,IF(Main_Working!AJ11="Yes",1))</f>
        <v>1</v>
      </c>
      <c r="AH12" s="24">
        <f>IF(Main_Working!AK11="No",0,IF(Main_Working!AK11="Yes",1))</f>
        <v>1</v>
      </c>
      <c r="AI12" s="24">
        <f>IF(Main_Working!AL11="No",0,IF(Main_Working!AL11="Yes",1))</f>
        <v>1</v>
      </c>
      <c r="AJ12" s="24">
        <f>IF(Main_Working!AM11="No",0,IF(Main_Working!AM11="Yes",1))</f>
        <v>0</v>
      </c>
      <c r="AK12" s="24">
        <f>IF(Main_Working!AN11="No",0,IF(Main_Working!AN11="Yes",1))</f>
        <v>0</v>
      </c>
      <c r="AL12" s="24">
        <f t="shared" si="8"/>
        <v>3</v>
      </c>
      <c r="AM12" s="35">
        <f t="shared" si="9"/>
        <v>0.6</v>
      </c>
      <c r="AN12" s="24">
        <f>IF(Main_Working!AO11="No",0,IF(Main_Working!AO11="Yes",1))</f>
        <v>1</v>
      </c>
      <c r="AO12" s="24">
        <f>IF(Main_Working!AP11="No",0,IF(Main_Working!AP11="Yes",1))</f>
        <v>1</v>
      </c>
      <c r="AP12" s="24">
        <f>IF(Main_Working!AQ11="No",0,IF(Main_Working!AQ11="Yes",1))</f>
        <v>0</v>
      </c>
      <c r="AQ12" s="24">
        <f t="shared" si="10"/>
        <v>2</v>
      </c>
      <c r="AR12" s="35">
        <f t="shared" si="11"/>
        <v>0.66666666666666663</v>
      </c>
      <c r="AS12" s="25">
        <f t="shared" si="12"/>
        <v>18</v>
      </c>
      <c r="AT12" s="25"/>
      <c r="AU12" s="80">
        <f>IF(Main_Working!AW11="Not true",1,IF(Main_Working!AW11="A little bit true",2,IF(Main_Working!AW11="Mostly true",3,IF(Main_Working!AW11="Completely true",4))))</f>
        <v>4</v>
      </c>
      <c r="AV12" s="24">
        <f>IF(Main_Working!AX11="Not true",1,IF(Main_Working!AX11="A little bit true",2,IF(Main_Working!AX11="Mostly true",3,IF(Main_Working!AX11="Completely true",4))))</f>
        <v>4</v>
      </c>
      <c r="AW12" s="24">
        <f>IF(Main_Working!AY11="Not true",1,IF(Main_Working!AY11="A little bit true",2,IF(Main_Working!AY11="Mostly true",3,IF(Main_Working!AY11="Completely true",4))))</f>
        <v>4</v>
      </c>
      <c r="AX12" s="24">
        <f>IF(Main_Working!AZ11="Not true",1,IF(Main_Working!AZ11="A little bit true",2,IF(Main_Working!AZ11="Mostly true",3,IF(Main_Working!AZ11="Completely true",4))))</f>
        <v>3</v>
      </c>
      <c r="AY12" s="24">
        <f>IF(Main_Working!BA11="Not true",1,IF(Main_Working!BA11="A little bit true",2,IF(Main_Working!BA11="Mostly true",3,IF(Main_Working!BA11="Completely true",4))))</f>
        <v>4</v>
      </c>
      <c r="AZ12" s="24">
        <f>IF(Main_Working!BB11="Not true",1,IF(Main_Working!BB11="A little bit true",2,IF(Main_Working!BB11="Mostly true",3,IF(Main_Working!BB11="Completely true",4))))</f>
        <v>4</v>
      </c>
      <c r="BA12" s="24">
        <f>IF(Main_Working!BC11="Not true",1,IF(Main_Working!BC11="A little bit true",2,IF(Main_Working!BC11="Mostly true",3,IF(Main_Working!BC11="Completely true",4))))</f>
        <v>4</v>
      </c>
      <c r="BB12" s="24">
        <f>IF(Main_Working!BD11="Not true",1,IF(Main_Working!BD11="A little bit true",2,IF(Main_Working!BD11="Mostly true",3,IF(Main_Working!BD11="Completely true",4))))</f>
        <v>4</v>
      </c>
      <c r="BC12" s="24">
        <f>IF(Main_Working!BE11="Not true",1,IF(Main_Working!BE11="A little bit true",2,IF(Main_Working!BE11="Mostly true",3,IF(Main_Working!BE11="Completely true",4))))</f>
        <v>2</v>
      </c>
      <c r="BD12" s="24">
        <f>IF(Main_Working!BF11="Not true",1,IF(Main_Working!BF11="A little bit true",2,IF(Main_Working!BF11="Mostly true",3,IF(Main_Working!BF11="Completely true",4))))</f>
        <v>3</v>
      </c>
      <c r="BE12" s="24">
        <f>IF(Main_Working!BG11="Not true",1,IF(Main_Working!BG11="A little bit true",2,IF(Main_Working!BG11="Mostly true",3,IF(Main_Working!BG11="Completely true",4))))</f>
        <v>3</v>
      </c>
      <c r="BF12" s="24">
        <f>IF(Main_Working!BH11="Not true",1,IF(Main_Working!BH11="A little bit true",2,IF(Main_Working!BH11="Mostly true",3,IF(Main_Working!BH11="Completely true",4))))</f>
        <v>3</v>
      </c>
      <c r="BG12" s="24">
        <f>IF(Main_Working!BI11="Not true",1,IF(Main_Working!BI11="A little bit true",2,IF(Main_Working!BI11="Mostly true",3,IF(Main_Working!BI11="Completely true",4))))</f>
        <v>4</v>
      </c>
      <c r="BH12" s="24">
        <f>IF(Main_Working!BJ11="Not true",1,IF(Main_Working!BJ11="A little bit true",2,IF(Main_Working!BJ11="Mostly true",3,IF(Main_Working!BJ11="Completely true",4))))</f>
        <v>3</v>
      </c>
      <c r="BI12" s="24">
        <f>IF(Main_Working!BK11="Not true",1,IF(Main_Working!BK11="A little bit true",2,IF(Main_Working!BK11="Mostly true",3,IF(Main_Working!BK11="Completely true",4))))</f>
        <v>3</v>
      </c>
      <c r="BJ12" s="24">
        <f>IF(Main_Working!BL11="Not true",1,IF(Main_Working!BL11="A little bit true",2,IF(Main_Working!BL11="Mostly true",3,IF(Main_Working!BL11="Completely true",4))))</f>
        <v>3</v>
      </c>
      <c r="BK12" s="24">
        <f>IF(Main_Working!BM11="Not true",1,IF(Main_Working!BM11="A little bit true",2,IF(Main_Working!BM11="Mostly true",3,IF(Main_Working!BM11="Completely true",4))))</f>
        <v>3</v>
      </c>
      <c r="BL12" s="81">
        <f>IF(Main_Working!BN11="Not true",1,IF(Main_Working!BN11="A little bit true",2,IF(Main_Working!BN11="Mostly true",3,IF(Main_Working!BN11="Completely true",4))))</f>
        <v>2</v>
      </c>
      <c r="BM12" s="24">
        <f>IF(Main_Working!BO11="Not true",1,IF(Main_Working!BO11="A little bit true",2,IF(Main_Working!BO11="Mostly true",3,IF(Main_Working!BO11="Completely true",4))))</f>
        <v>4</v>
      </c>
      <c r="BN12" s="24">
        <f>IF(Main_Working!BP11="Not true",1,IF(Main_Working!BP11="A little bit true",2,IF(Main_Working!BP11="Mostly true",3,IF(Main_Working!BP11="Completely true",4))))</f>
        <v>3</v>
      </c>
      <c r="BO12" s="24">
        <f>IF(Main_Working!BQ11="Not true",1,IF(Main_Working!BQ11="A little bit true",2,IF(Main_Working!BQ11="Mostly true",3,IF(Main_Working!BQ11="Completely true",4))))</f>
        <v>4</v>
      </c>
      <c r="BP12" s="24">
        <f>IF(Main_Working!BR11="Not true",1,IF(Main_Working!BR11="A little bit true",2,IF(Main_Working!BR11="Mostly true",3,IF(Main_Working!BR11="Completely true",4))))</f>
        <v>3</v>
      </c>
      <c r="BQ12" s="80">
        <f>IF(Main_Working!BS11="Not true",1,IF(Main_Working!BS11="A little bit true",2,IF(Main_Working!BS11="Mostly true",3,IF(Main_Working!BS11="Completely true",4))))</f>
        <v>2</v>
      </c>
      <c r="BR12" s="24">
        <f>IF(Main_Working!BT11="Not true",1,IF(Main_Working!BT11="A little bit true",2,IF(Main_Working!BT11="Mostly true",3,IF(Main_Working!BT11="Completely true",4))))</f>
        <v>3</v>
      </c>
      <c r="BS12" s="24">
        <f>IF(Main_Working!BU11="Not true",1,IF(Main_Working!BU11="A little bit true",2,IF(Main_Working!BU11="Mostly true",3,IF(Main_Working!BU11="Completely true",4))))</f>
        <v>3</v>
      </c>
      <c r="BT12" s="24">
        <f>IF(Main_Working!BV11="Not true",1,IF(Main_Working!BV11="A little bit true",2,IF(Main_Working!BV11="Mostly true",3,IF(Main_Working!BV11="Completely true",4))))</f>
        <v>4</v>
      </c>
      <c r="BU12" s="24">
        <f>IF(Main_Working!BW11="Not true",1,IF(Main_Working!BW11="A little bit true",2,IF(Main_Working!BW11="Mostly true",3,IF(Main_Working!BW11="Completely true",4))))</f>
        <v>4</v>
      </c>
      <c r="BV12" s="24">
        <f>IF(Main_Working!BX11="Not true",1,IF(Main_Working!BX11="A little bit true",2,IF(Main_Working!BX11="Mostly true",3,IF(Main_Working!BX11="Completely true",4))))</f>
        <v>4</v>
      </c>
      <c r="BW12" s="81">
        <f>IF(Main_Working!BY11="Not true",1,IF(Main_Working!BY11="A little bit true",2,IF(Main_Working!BY11="Mostly true",3,IF(Main_Working!BY11="Completely true",4))))</f>
        <v>4</v>
      </c>
      <c r="BX12" s="24">
        <f>IF(Main_Working!BZ11="Not true",1,IF(Main_Working!BZ11="A little bit true",2,IF(Main_Working!BZ11="Mostly true",3,IF(Main_Working!BZ11="Completely true",4))))</f>
        <v>3</v>
      </c>
      <c r="BY12" s="24">
        <f>IF(Main_Working!CA11="Not true",1,IF(Main_Working!CA11="A little bit true",2,IF(Main_Working!CA11="Mostly true",3,IF(Main_Working!CA11="Completely true",4))))</f>
        <v>3</v>
      </c>
      <c r="BZ12" s="24">
        <f>IF(Main_Working!CB11="Not true",1,IF(Main_Working!CB11="A little bit true",2,IF(Main_Working!CB11="Mostly true",3,IF(Main_Working!CB11="Completely true",4))))</f>
        <v>3</v>
      </c>
      <c r="CA12" s="24">
        <f>IF(Main_Working!CC11="Not true",1,IF(Main_Working!CC11="A little bit true",2,IF(Main_Working!CC11="Mostly true",3,IF(Main_Working!CC11="Completely true",4))))</f>
        <v>3</v>
      </c>
      <c r="CB12" s="24">
        <f>IF(Main_Working!CD11="Not true",1,IF(Main_Working!CD11="A little bit true",2,IF(Main_Working!CD11="Mostly true",3,IF(Main_Working!CD11="Completely true",4))))</f>
        <v>3</v>
      </c>
      <c r="CC12" s="24">
        <f>IF(Main_Working!CE11="Not true",1,IF(Main_Working!CE11="A little bit true",2,IF(Main_Working!CE11="Mostly true",3,IF(Main_Working!CE11="Completely true",4))))</f>
        <v>4</v>
      </c>
      <c r="CD12" s="24">
        <f>IF(Main_Working!CF11="Not true",1,IF(Main_Working!CF11="A little bit true",2,IF(Main_Working!CF11="Mostly true",3,IF(Main_Working!CF11="Completely true",4))))</f>
        <v>2</v>
      </c>
      <c r="CE12" s="80">
        <f>IF(Main_Working!CG11="Not true",1,IF(Main_Working!CG11="A little bit true",2,IF(Main_Working!CG11="Mostly true",3,IF(Main_Working!CG11="Completely true",4))))</f>
        <v>4</v>
      </c>
      <c r="CF12" s="24">
        <f>IF(Main_Working!CH11="Not true",1,IF(Main_Working!CH11="A little bit true",2,IF(Main_Working!CH11="Mostly true",3,IF(Main_Working!CH11="Completely true",4))))</f>
        <v>4</v>
      </c>
      <c r="CG12" s="24">
        <f>IF(Main_Working!CI11="Not true",1,IF(Main_Working!CI11="A little bit true",2,IF(Main_Working!CI11="Mostly true",3,IF(Main_Working!CI11="Completely true",4))))</f>
        <v>4</v>
      </c>
      <c r="CH12" s="81">
        <f>IF(Main_Working!CJ11="Not true",1,IF(Main_Working!CJ11="A little bit true",2,IF(Main_Working!CJ11="Mostly true",3,IF(Main_Working!CJ11="Completely true",4))))</f>
        <v>4</v>
      </c>
      <c r="CI12" s="24">
        <f>Main_Working!AR11</f>
        <v>9</v>
      </c>
      <c r="CJ12" s="24">
        <f>Main_Working!AS11</f>
        <v>8</v>
      </c>
      <c r="CK12" s="24">
        <f>Main_Working!CK11</f>
        <v>9</v>
      </c>
      <c r="CL12" s="24">
        <f>Main_Working!CL11</f>
        <v>9</v>
      </c>
      <c r="CM12" s="26" t="str">
        <f>Main_Working!AT11</f>
        <v>Wellbeing lesson timetabled every week.   Constant supervision in yard.   School Wide Positive Behaviour Program implementation  Incident tracking</v>
      </c>
      <c r="CN12" s="26" t="str">
        <f>Main_Working!AU11</f>
        <v>Restorative conversations with students.  Constant communication with parents.</v>
      </c>
      <c r="CO12" s="26" t="str">
        <f>Main_Working!AV11</f>
        <v>Behaviour Matrix</v>
      </c>
      <c r="CP12" s="27">
        <f>IF(Main_Working!CM11="Not at all",1,IF(Main_Working!CM11="A little bit",2,IF(Main_Working!CM11="A fair bit",3,IF(Main_Working!CM11="Completely",4))))</f>
        <v>2</v>
      </c>
      <c r="CQ12" s="27">
        <f>IF(Main_Working!CN11="Not at all",1,IF(Main_Working!CN11="A little bit",2,IF(Main_Working!CN11="A fair bit",3,IF(Main_Working!CN11="Completely",4))))</f>
        <v>2</v>
      </c>
      <c r="CR12" s="27">
        <f>IF(Main_Working!CO11="Not at all",1,IF(Main_Working!CO11="A little bit",2,IF(Main_Working!CO11="A fair bit",3,IF(Main_Working!CO11="Completely",4))))</f>
        <v>3</v>
      </c>
      <c r="CU12" s="80">
        <f t="shared" ref="CU12:DD15" si="25">CU$4*AU12</f>
        <v>20</v>
      </c>
      <c r="CV12" s="24">
        <f t="shared" si="25"/>
        <v>2.8571428571428568</v>
      </c>
      <c r="CW12" s="24">
        <f t="shared" si="25"/>
        <v>2.8571428571428568</v>
      </c>
      <c r="CX12" s="24">
        <f t="shared" si="25"/>
        <v>2.1428571428571423</v>
      </c>
      <c r="CY12" s="24">
        <f t="shared" si="25"/>
        <v>2.8571428571428568</v>
      </c>
      <c r="CZ12" s="24">
        <f t="shared" si="25"/>
        <v>0.71428571428571419</v>
      </c>
      <c r="DA12" s="24">
        <f t="shared" si="25"/>
        <v>0.71428571428571419</v>
      </c>
      <c r="DB12" s="24">
        <f t="shared" si="25"/>
        <v>0.71428571428571419</v>
      </c>
      <c r="DC12" s="24">
        <f t="shared" si="25"/>
        <v>0.3571428571428571</v>
      </c>
      <c r="DD12" s="24">
        <f t="shared" si="25"/>
        <v>2.1428571428571423</v>
      </c>
      <c r="DE12" s="24">
        <f t="shared" ref="DE12:DL15" si="26">DE$4*BE12</f>
        <v>2.1428571428571423</v>
      </c>
      <c r="DF12" s="24">
        <f t="shared" si="26"/>
        <v>15</v>
      </c>
      <c r="DG12" s="24">
        <f t="shared" si="26"/>
        <v>3.333333333333333</v>
      </c>
      <c r="DH12" s="24">
        <f t="shared" si="26"/>
        <v>2.5</v>
      </c>
      <c r="DI12" s="24">
        <f t="shared" si="26"/>
        <v>2.5</v>
      </c>
      <c r="DJ12" s="24">
        <f t="shared" si="26"/>
        <v>2.5</v>
      </c>
      <c r="DK12" s="24">
        <f t="shared" si="26"/>
        <v>2.5</v>
      </c>
      <c r="DL12" s="24">
        <f t="shared" si="26"/>
        <v>1.6666666666666665</v>
      </c>
      <c r="DM12" s="116">
        <f>SUM(CU12:DL12)</f>
        <v>67.500000000000014</v>
      </c>
      <c r="DN12" s="24">
        <f t="shared" ref="DN12:DQ15" si="27">DN$4*BM12</f>
        <v>20</v>
      </c>
      <c r="DO12" s="24">
        <f t="shared" si="27"/>
        <v>15</v>
      </c>
      <c r="DP12" s="24">
        <f t="shared" si="27"/>
        <v>20</v>
      </c>
      <c r="DQ12" s="24">
        <f t="shared" si="27"/>
        <v>15</v>
      </c>
      <c r="DR12" s="25">
        <f>SUM(DN12:DQ12)</f>
        <v>70</v>
      </c>
      <c r="DS12" s="80">
        <f t="shared" ref="DS12:DY15" si="28">DS$4*BQ12</f>
        <v>5.7142857142857135</v>
      </c>
      <c r="DT12" s="24">
        <f t="shared" si="28"/>
        <v>8.5714285714285694</v>
      </c>
      <c r="DU12" s="24">
        <f t="shared" si="28"/>
        <v>8.5714285714285694</v>
      </c>
      <c r="DV12" s="24">
        <f t="shared" si="28"/>
        <v>11.428571428571427</v>
      </c>
      <c r="DW12" s="24">
        <f t="shared" si="28"/>
        <v>11.428571428571427</v>
      </c>
      <c r="DX12" s="24">
        <f t="shared" si="28"/>
        <v>11.428571428571427</v>
      </c>
      <c r="DY12" s="24">
        <f t="shared" si="28"/>
        <v>11.428571428571427</v>
      </c>
      <c r="DZ12" s="130">
        <f>SUM(DS12:DY12)</f>
        <v>68.571428571428569</v>
      </c>
      <c r="EA12" s="24">
        <f t="shared" ref="EA12:EG15" si="29">EA$4*BX12</f>
        <v>8.5714285714285694</v>
      </c>
      <c r="EB12" s="24">
        <f t="shared" si="29"/>
        <v>8.5714285714285694</v>
      </c>
      <c r="EC12" s="24">
        <f t="shared" si="29"/>
        <v>8.5714285714285694</v>
      </c>
      <c r="ED12" s="24">
        <f t="shared" si="29"/>
        <v>8.5714285714285694</v>
      </c>
      <c r="EE12" s="24">
        <f t="shared" si="29"/>
        <v>8.5714285714285694</v>
      </c>
      <c r="EF12" s="24">
        <f t="shared" si="29"/>
        <v>11.428571428571427</v>
      </c>
      <c r="EG12" s="24">
        <f t="shared" si="29"/>
        <v>5.7142857142857135</v>
      </c>
      <c r="EH12" s="124">
        <f>SUM(EA12:EG12)</f>
        <v>59.999999999999993</v>
      </c>
      <c r="EI12" s="80">
        <f t="shared" ref="EI12:EL15" si="30">EI$4*CE12</f>
        <v>40</v>
      </c>
      <c r="EJ12" s="24">
        <f t="shared" si="30"/>
        <v>13.333333333333332</v>
      </c>
      <c r="EK12" s="24">
        <f t="shared" si="30"/>
        <v>13.333333333333332</v>
      </c>
      <c r="EL12" s="81">
        <f t="shared" si="30"/>
        <v>13.333333333333332</v>
      </c>
      <c r="EM12" s="124">
        <f>SUM(EI12:EL12)</f>
        <v>79.999999999999986</v>
      </c>
      <c r="EN12" s="124">
        <f>SUM(DM12,DR12,DZ12,EH12,EM12)</f>
        <v>346.07142857142856</v>
      </c>
      <c r="EP12" s="232">
        <f>SUM(CU12:DL12)</f>
        <v>67.500000000000014</v>
      </c>
      <c r="EQ12" s="232">
        <f>SUM(DN12:DQ12)</f>
        <v>70</v>
      </c>
      <c r="ER12" s="232">
        <f>SUM(DS12:DY12)</f>
        <v>68.571428571428569</v>
      </c>
      <c r="ES12" s="232">
        <f>SUM(EA12:EG12)</f>
        <v>59.999999999999993</v>
      </c>
      <c r="ET12" s="232">
        <f>SUM(EI12:EL12)</f>
        <v>79.999999999999986</v>
      </c>
      <c r="EU12" s="232">
        <f>SUM(EP12:ET12)</f>
        <v>346.07142857142856</v>
      </c>
      <c r="EW12" s="24" t="str">
        <f>IF(EU12&lt;100,"Q1",IF(EU12&lt;200,"Q2",IF(EU12&lt;300,"Q3",IF(EU12&lt;=400,"Q4"))))</f>
        <v>Q4</v>
      </c>
      <c r="EX12" s="26" t="str">
        <f>IF(EW12="Q1","Not there yet",IF(EW12="Q2","Emerging",IF(EW12="Q3","Building",IF(EW12="Q4","Flourishing"))))</f>
        <v>Flourishing</v>
      </c>
      <c r="FC12" s="24" t="s">
        <v>158</v>
      </c>
    </row>
    <row r="13" spans="1:221" s="26" customFormat="1" x14ac:dyDescent="0.2">
      <c r="A13" s="24">
        <v>9</v>
      </c>
      <c r="B13" s="23" t="str">
        <f>Main_Working!Q12</f>
        <v>Beveridge Primary School</v>
      </c>
      <c r="C13" s="24" t="str">
        <f>Main_Working!S12</f>
        <v>Government</v>
      </c>
      <c r="D13" s="24" t="str">
        <f>Main_Working!T12</f>
        <v>Primary</v>
      </c>
      <c r="E13" s="24" t="str">
        <f>Main_Working!N12</f>
        <v>NORTH-EASTERN</v>
      </c>
      <c r="F13" s="24" t="str">
        <f>Main_Working!L12</f>
        <v>Unregistered</v>
      </c>
      <c r="G13" s="24" t="str">
        <f>Main_Working!CQ12</f>
        <v>High</v>
      </c>
      <c r="H13" s="24" t="str">
        <f>Main_Working!CR12</f>
        <v>Above Average</v>
      </c>
      <c r="I13" s="24" t="s">
        <v>158</v>
      </c>
      <c r="J13" s="24">
        <f>IF(Main_Working!U12="No",0,IF(Main_Working!U12="Yes",1))</f>
        <v>0</v>
      </c>
      <c r="K13" s="24">
        <f>IF(Main_Working!V12="No",0,IF(Main_Working!V12="Yes",1))</f>
        <v>1</v>
      </c>
      <c r="L13" s="24">
        <f>IF(Main_Working!W12="No",0,IF(Main_Working!W12="Yes",1))</f>
        <v>1</v>
      </c>
      <c r="M13" s="24">
        <f>IF(Main_Working!X12="No",0,IF(Main_Working!X12="Yes",1))</f>
        <v>1</v>
      </c>
      <c r="N13" s="24">
        <f>IF(Main_Working!Y12="No",0,IF(Main_Working!Y12="Yes",1))</f>
        <v>0</v>
      </c>
      <c r="O13" s="24">
        <f t="shared" si="0"/>
        <v>3</v>
      </c>
      <c r="P13" s="35">
        <f t="shared" si="1"/>
        <v>0.6</v>
      </c>
      <c r="Q13" s="24">
        <f>IF(Main_Working!Z12="No",0,IF(Main_Working!Z12="Yes",1))</f>
        <v>1</v>
      </c>
      <c r="R13" s="24">
        <f>IF(Main_Working!AA12="No",0,IF(Main_Working!AA12="Yes",1))</f>
        <v>1</v>
      </c>
      <c r="S13" s="24">
        <f>IF(Main_Working!AB12="No",0,IF(Main_Working!AB12="Yes",1))</f>
        <v>1</v>
      </c>
      <c r="T13" s="24">
        <f t="shared" si="2"/>
        <v>3</v>
      </c>
      <c r="U13" s="35">
        <f t="shared" si="3"/>
        <v>1</v>
      </c>
      <c r="V13" s="24">
        <f>IF(Main_Working!AC12="No",0,IF(Main_Working!AC12="Yes",1))</f>
        <v>1</v>
      </c>
      <c r="W13" s="24">
        <f>IF(Main_Working!AD12="No",0,IF(Main_Working!AD12="Yes",1))</f>
        <v>1</v>
      </c>
      <c r="X13" s="24">
        <f>IF(Main_Working!AE12="No",0,IF(Main_Working!AE12="Yes",1))</f>
        <v>1</v>
      </c>
      <c r="Y13" s="24">
        <f t="shared" si="4"/>
        <v>3</v>
      </c>
      <c r="Z13" s="35">
        <f t="shared" si="5"/>
        <v>1</v>
      </c>
      <c r="AA13" s="24">
        <f>IF(Main_Working!AF12="No",0,IF(Main_Working!AF12="Yes",1))</f>
        <v>1</v>
      </c>
      <c r="AB13" s="24">
        <f>IF(Main_Working!AG12="No",0,IF(Main_Working!AG12="Yes",1))</f>
        <v>1</v>
      </c>
      <c r="AC13" s="24">
        <f>IF(Main_Working!AH12="No",0,IF(Main_Working!AH12="Yes",1))</f>
        <v>1</v>
      </c>
      <c r="AD13" s="24">
        <f>IF(Main_Working!AI12="No",0,IF(Main_Working!AI12="Yes",1))</f>
        <v>0</v>
      </c>
      <c r="AE13" s="24">
        <f t="shared" si="6"/>
        <v>3</v>
      </c>
      <c r="AF13" s="35">
        <f t="shared" si="7"/>
        <v>0.75</v>
      </c>
      <c r="AG13" s="24">
        <f>IF(Main_Working!AJ12="No",0,IF(Main_Working!AJ12="Yes",1))</f>
        <v>0</v>
      </c>
      <c r="AH13" s="24">
        <f>IF(Main_Working!AK12="No",0,IF(Main_Working!AK12="Yes",1))</f>
        <v>0</v>
      </c>
      <c r="AI13" s="24">
        <f>IF(Main_Working!AL12="No",0,IF(Main_Working!AL12="Yes",1))</f>
        <v>0</v>
      </c>
      <c r="AJ13" s="24">
        <f>IF(Main_Working!AM12="No",0,IF(Main_Working!AM12="Yes",1))</f>
        <v>0</v>
      </c>
      <c r="AK13" s="24">
        <f>IF(Main_Working!AN12="No",0,IF(Main_Working!AN12="Yes",1))</f>
        <v>0</v>
      </c>
      <c r="AL13" s="24">
        <f t="shared" si="8"/>
        <v>0</v>
      </c>
      <c r="AM13" s="35">
        <f t="shared" si="9"/>
        <v>0</v>
      </c>
      <c r="AN13" s="24">
        <f>IF(Main_Working!AO12="No",0,IF(Main_Working!AO12="Yes",1))</f>
        <v>0</v>
      </c>
      <c r="AO13" s="24">
        <f>IF(Main_Working!AP12="No",0,IF(Main_Working!AP12="Yes",1))</f>
        <v>1</v>
      </c>
      <c r="AP13" s="24">
        <f>IF(Main_Working!AQ12="No",0,IF(Main_Working!AQ12="Yes",1))</f>
        <v>0</v>
      </c>
      <c r="AQ13" s="24">
        <f t="shared" si="10"/>
        <v>1</v>
      </c>
      <c r="AR13" s="35">
        <f t="shared" si="11"/>
        <v>0.33333333333333331</v>
      </c>
      <c r="AS13" s="25">
        <f t="shared" si="12"/>
        <v>13</v>
      </c>
      <c r="AT13" s="25"/>
      <c r="AU13" s="80">
        <f>IF(Main_Working!AW12="Not true",1,IF(Main_Working!AW12="A little bit true",2,IF(Main_Working!AW12="Mostly true",3,IF(Main_Working!AW12="Completely true",4))))</f>
        <v>2</v>
      </c>
      <c r="AV13" s="24">
        <f>IF(Main_Working!AX12="Not true",1,IF(Main_Working!AX12="A little bit true",2,IF(Main_Working!AX12="Mostly true",3,IF(Main_Working!AX12="Completely true",4))))</f>
        <v>1</v>
      </c>
      <c r="AW13" s="24">
        <f>IF(Main_Working!AY12="Not true",1,IF(Main_Working!AY12="A little bit true",2,IF(Main_Working!AY12="Mostly true",3,IF(Main_Working!AY12="Completely true",4))))</f>
        <v>3</v>
      </c>
      <c r="AX13" s="24">
        <f>IF(Main_Working!AZ12="Not true",1,IF(Main_Working!AZ12="A little bit true",2,IF(Main_Working!AZ12="Mostly true",3,IF(Main_Working!AZ12="Completely true",4))))</f>
        <v>2</v>
      </c>
      <c r="AY13" s="24">
        <f>IF(Main_Working!BA12="Not true",1,IF(Main_Working!BA12="A little bit true",2,IF(Main_Working!BA12="Mostly true",3,IF(Main_Working!BA12="Completely true",4))))</f>
        <v>4</v>
      </c>
      <c r="AZ13" s="24">
        <f>IF(Main_Working!BB12="Not true",1,IF(Main_Working!BB12="A little bit true",2,IF(Main_Working!BB12="Mostly true",3,IF(Main_Working!BB12="Completely true",4))))</f>
        <v>3</v>
      </c>
      <c r="BA13" s="24">
        <f>IF(Main_Working!BC12="Not true",1,IF(Main_Working!BC12="A little bit true",2,IF(Main_Working!BC12="Mostly true",3,IF(Main_Working!BC12="Completely true",4))))</f>
        <v>3</v>
      </c>
      <c r="BB13" s="24">
        <f>IF(Main_Working!BD12="Not true",1,IF(Main_Working!BD12="A little bit true",2,IF(Main_Working!BD12="Mostly true",3,IF(Main_Working!BD12="Completely true",4))))</f>
        <v>1</v>
      </c>
      <c r="BC13" s="24">
        <f>IF(Main_Working!BE12="Not true",1,IF(Main_Working!BE12="A little bit true",2,IF(Main_Working!BE12="Mostly true",3,IF(Main_Working!BE12="Completely true",4))))</f>
        <v>3</v>
      </c>
      <c r="BD13" s="24">
        <f>IF(Main_Working!BF12="Not true",1,IF(Main_Working!BF12="A little bit true",2,IF(Main_Working!BF12="Mostly true",3,IF(Main_Working!BF12="Completely true",4))))</f>
        <v>1</v>
      </c>
      <c r="BE13" s="24">
        <f>IF(Main_Working!BG12="Not true",1,IF(Main_Working!BG12="A little bit true",2,IF(Main_Working!BG12="Mostly true",3,IF(Main_Working!BG12="Completely true",4))))</f>
        <v>1</v>
      </c>
      <c r="BF13" s="24">
        <f>IF(Main_Working!BH12="Not true",1,IF(Main_Working!BH12="A little bit true",2,IF(Main_Working!BH12="Mostly true",3,IF(Main_Working!BH12="Completely true",4))))</f>
        <v>1</v>
      </c>
      <c r="BG13" s="24">
        <f>IF(Main_Working!BI12="Not true",1,IF(Main_Working!BI12="A little bit true",2,IF(Main_Working!BI12="Mostly true",3,IF(Main_Working!BI12="Completely true",4))))</f>
        <v>1</v>
      </c>
      <c r="BH13" s="24">
        <f>IF(Main_Working!BJ12="Not true",1,IF(Main_Working!BJ12="A little bit true",2,IF(Main_Working!BJ12="Mostly true",3,IF(Main_Working!BJ12="Completely true",4))))</f>
        <v>1</v>
      </c>
      <c r="BI13" s="24">
        <f>IF(Main_Working!BK12="Not true",1,IF(Main_Working!BK12="A little bit true",2,IF(Main_Working!BK12="Mostly true",3,IF(Main_Working!BK12="Completely true",4))))</f>
        <v>1</v>
      </c>
      <c r="BJ13" s="24">
        <f>IF(Main_Working!BL12="Not true",1,IF(Main_Working!BL12="A little bit true",2,IF(Main_Working!BL12="Mostly true",3,IF(Main_Working!BL12="Completely true",4))))</f>
        <v>1</v>
      </c>
      <c r="BK13" s="24">
        <f>IF(Main_Working!BM12="Not true",1,IF(Main_Working!BM12="A little bit true",2,IF(Main_Working!BM12="Mostly true",3,IF(Main_Working!BM12="Completely true",4))))</f>
        <v>2</v>
      </c>
      <c r="BL13" s="81">
        <f>IF(Main_Working!BN12="Not true",1,IF(Main_Working!BN12="A little bit true",2,IF(Main_Working!BN12="Mostly true",3,IF(Main_Working!BN12="Completely true",4))))</f>
        <v>2</v>
      </c>
      <c r="BM13" s="24">
        <f>IF(Main_Working!BO12="Not true",1,IF(Main_Working!BO12="A little bit true",2,IF(Main_Working!BO12="Mostly true",3,IF(Main_Working!BO12="Completely true",4))))</f>
        <v>2</v>
      </c>
      <c r="BN13" s="24">
        <f>IF(Main_Working!BP12="Not true",1,IF(Main_Working!BP12="A little bit true",2,IF(Main_Working!BP12="Mostly true",3,IF(Main_Working!BP12="Completely true",4))))</f>
        <v>2</v>
      </c>
      <c r="BO13" s="24">
        <f>IF(Main_Working!BQ12="Not true",1,IF(Main_Working!BQ12="A little bit true",2,IF(Main_Working!BQ12="Mostly true",3,IF(Main_Working!BQ12="Completely true",4))))</f>
        <v>3</v>
      </c>
      <c r="BP13" s="24">
        <f>IF(Main_Working!BR12="Not true",1,IF(Main_Working!BR12="A little bit true",2,IF(Main_Working!BR12="Mostly true",3,IF(Main_Working!BR12="Completely true",4))))</f>
        <v>3</v>
      </c>
      <c r="BQ13" s="80">
        <f>IF(Main_Working!BS12="Not true",1,IF(Main_Working!BS12="A little bit true",2,IF(Main_Working!BS12="Mostly true",3,IF(Main_Working!BS12="Completely true",4))))</f>
        <v>3</v>
      </c>
      <c r="BR13" s="24">
        <f>IF(Main_Working!BT12="Not true",1,IF(Main_Working!BT12="A little bit true",2,IF(Main_Working!BT12="Mostly true",3,IF(Main_Working!BT12="Completely true",4))))</f>
        <v>3</v>
      </c>
      <c r="BS13" s="24">
        <f>IF(Main_Working!BU12="Not true",1,IF(Main_Working!BU12="A little bit true",2,IF(Main_Working!BU12="Mostly true",3,IF(Main_Working!BU12="Completely true",4))))</f>
        <v>3</v>
      </c>
      <c r="BT13" s="24">
        <f>IF(Main_Working!BV12="Not true",1,IF(Main_Working!BV12="A little bit true",2,IF(Main_Working!BV12="Mostly true",3,IF(Main_Working!BV12="Completely true",4))))</f>
        <v>4</v>
      </c>
      <c r="BU13" s="24">
        <f>IF(Main_Working!BW12="Not true",1,IF(Main_Working!BW12="A little bit true",2,IF(Main_Working!BW12="Mostly true",3,IF(Main_Working!BW12="Completely true",4))))</f>
        <v>4</v>
      </c>
      <c r="BV13" s="24">
        <f>IF(Main_Working!BX12="Not true",1,IF(Main_Working!BX12="A little bit true",2,IF(Main_Working!BX12="Mostly true",3,IF(Main_Working!BX12="Completely true",4))))</f>
        <v>2</v>
      </c>
      <c r="BW13" s="81">
        <f>IF(Main_Working!BY12="Not true",1,IF(Main_Working!BY12="A little bit true",2,IF(Main_Working!BY12="Mostly true",3,IF(Main_Working!BY12="Completely true",4))))</f>
        <v>4</v>
      </c>
      <c r="BX13" s="24">
        <f>IF(Main_Working!BZ12="Not true",1,IF(Main_Working!BZ12="A little bit true",2,IF(Main_Working!BZ12="Mostly true",3,IF(Main_Working!BZ12="Completely true",4))))</f>
        <v>1</v>
      </c>
      <c r="BY13" s="24">
        <f>IF(Main_Working!CA12="Not true",1,IF(Main_Working!CA12="A little bit true",2,IF(Main_Working!CA12="Mostly true",3,IF(Main_Working!CA12="Completely true",4))))</f>
        <v>4</v>
      </c>
      <c r="BZ13" s="24">
        <f>IF(Main_Working!CB12="Not true",1,IF(Main_Working!CB12="A little bit true",2,IF(Main_Working!CB12="Mostly true",3,IF(Main_Working!CB12="Completely true",4))))</f>
        <v>3</v>
      </c>
      <c r="CA13" s="24">
        <f>IF(Main_Working!CC12="Not true",1,IF(Main_Working!CC12="A little bit true",2,IF(Main_Working!CC12="Mostly true",3,IF(Main_Working!CC12="Completely true",4))))</f>
        <v>4</v>
      </c>
      <c r="CB13" s="24">
        <f>IF(Main_Working!CD12="Not true",1,IF(Main_Working!CD12="A little bit true",2,IF(Main_Working!CD12="Mostly true",3,IF(Main_Working!CD12="Completely true",4))))</f>
        <v>4</v>
      </c>
      <c r="CC13" s="24">
        <f>IF(Main_Working!CE12="Not true",1,IF(Main_Working!CE12="A little bit true",2,IF(Main_Working!CE12="Mostly true",3,IF(Main_Working!CE12="Completely true",4))))</f>
        <v>4</v>
      </c>
      <c r="CD13" s="24">
        <f>IF(Main_Working!CF12="Not true",1,IF(Main_Working!CF12="A little bit true",2,IF(Main_Working!CF12="Mostly true",3,IF(Main_Working!CF12="Completely true",4))))</f>
        <v>2</v>
      </c>
      <c r="CE13" s="80">
        <f>IF(Main_Working!CG12="Not true",1,IF(Main_Working!CG12="A little bit true",2,IF(Main_Working!CG12="Mostly true",3,IF(Main_Working!CG12="Completely true",4))))</f>
        <v>4</v>
      </c>
      <c r="CF13" s="24">
        <f>IF(Main_Working!CH12="Not true",1,IF(Main_Working!CH12="A little bit true",2,IF(Main_Working!CH12="Mostly true",3,IF(Main_Working!CH12="Completely true",4))))</f>
        <v>4</v>
      </c>
      <c r="CG13" s="24">
        <f>IF(Main_Working!CI12="Not true",1,IF(Main_Working!CI12="A little bit true",2,IF(Main_Working!CI12="Mostly true",3,IF(Main_Working!CI12="Completely true",4))))</f>
        <v>4</v>
      </c>
      <c r="CH13" s="81">
        <f>IF(Main_Working!CJ12="Not true",1,IF(Main_Working!CJ12="A little bit true",2,IF(Main_Working!CJ12="Mostly true",3,IF(Main_Working!CJ12="Completely true",4))))</f>
        <v>4</v>
      </c>
      <c r="CI13" s="24">
        <f>Main_Working!AR12</f>
        <v>6</v>
      </c>
      <c r="CJ13" s="24">
        <f>Main_Working!AS12</f>
        <v>6</v>
      </c>
      <c r="CK13" s="24">
        <f>Main_Working!CK12</f>
        <v>7</v>
      </c>
      <c r="CL13" s="24">
        <f>Main_Working!CL12</f>
        <v>7</v>
      </c>
      <c r="CM13" s="26" t="str">
        <f>Main_Working!AT12</f>
        <v>weekly student feedback, open discussion</v>
      </c>
      <c r="CN13" s="26" t="str">
        <f>Main_Working!AU12</f>
        <v>whole cohort or school discussion and investigation. parents of students directly involved notified and generic communication to all families. Out of school hours incidents are also referred to police if deemed appropriate.</v>
      </c>
      <c r="CO13" s="26" t="str">
        <f>Main_Working!AV12</f>
        <v>Communication as outlined above.</v>
      </c>
      <c r="CP13" s="27">
        <f>IF(Main_Working!CM12="Not at all",1,IF(Main_Working!CM12="A little bit",2,IF(Main_Working!CM12="A fair bit",3,IF(Main_Working!CM12="Completely",4))))</f>
        <v>3</v>
      </c>
      <c r="CQ13" s="27">
        <f>IF(Main_Working!CN12="Not at all",1,IF(Main_Working!CN12="A little bit",2,IF(Main_Working!CN12="A fair bit",3,IF(Main_Working!CN12="Completely",4))))</f>
        <v>3</v>
      </c>
      <c r="CR13" s="27">
        <f>IF(Main_Working!CO12="Not at all",1,IF(Main_Working!CO12="A little bit",2,IF(Main_Working!CO12="A fair bit",3,IF(Main_Working!CO12="Completely",4))))</f>
        <v>3</v>
      </c>
      <c r="CU13" s="80">
        <f t="shared" si="25"/>
        <v>10</v>
      </c>
      <c r="CV13" s="24">
        <f t="shared" si="25"/>
        <v>0.71428571428571419</v>
      </c>
      <c r="CW13" s="24">
        <f t="shared" si="25"/>
        <v>2.1428571428571423</v>
      </c>
      <c r="CX13" s="24">
        <f t="shared" si="25"/>
        <v>1.4285714285714284</v>
      </c>
      <c r="CY13" s="24">
        <f t="shared" si="25"/>
        <v>2.8571428571428568</v>
      </c>
      <c r="CZ13" s="24">
        <f t="shared" si="25"/>
        <v>0.53571428571428559</v>
      </c>
      <c r="DA13" s="24">
        <f t="shared" si="25"/>
        <v>0.53571428571428559</v>
      </c>
      <c r="DB13" s="24">
        <f t="shared" si="25"/>
        <v>0.17857142857142855</v>
      </c>
      <c r="DC13" s="24">
        <f t="shared" si="25"/>
        <v>0.53571428571428559</v>
      </c>
      <c r="DD13" s="24">
        <f t="shared" si="25"/>
        <v>0.71428571428571419</v>
      </c>
      <c r="DE13" s="24">
        <f t="shared" si="26"/>
        <v>0.71428571428571419</v>
      </c>
      <c r="DF13" s="24">
        <f t="shared" si="26"/>
        <v>5</v>
      </c>
      <c r="DG13" s="24">
        <f t="shared" si="26"/>
        <v>0.83333333333333326</v>
      </c>
      <c r="DH13" s="24">
        <f t="shared" si="26"/>
        <v>0.83333333333333326</v>
      </c>
      <c r="DI13" s="24">
        <f t="shared" si="26"/>
        <v>0.83333333333333326</v>
      </c>
      <c r="DJ13" s="24">
        <f t="shared" si="26"/>
        <v>0.83333333333333326</v>
      </c>
      <c r="DK13" s="24">
        <f t="shared" si="26"/>
        <v>1.6666666666666665</v>
      </c>
      <c r="DL13" s="24">
        <f t="shared" si="26"/>
        <v>1.6666666666666665</v>
      </c>
      <c r="DM13" s="116">
        <f>SUM(CU13:DL13)</f>
        <v>32.023809523809518</v>
      </c>
      <c r="DN13" s="24">
        <f t="shared" si="27"/>
        <v>10</v>
      </c>
      <c r="DO13" s="24">
        <f t="shared" si="27"/>
        <v>10</v>
      </c>
      <c r="DP13" s="24">
        <f t="shared" si="27"/>
        <v>15</v>
      </c>
      <c r="DQ13" s="24">
        <f t="shared" si="27"/>
        <v>15</v>
      </c>
      <c r="DR13" s="25">
        <f>SUM(DN13:DQ13)</f>
        <v>50</v>
      </c>
      <c r="DS13" s="80">
        <f t="shared" si="28"/>
        <v>8.5714285714285694</v>
      </c>
      <c r="DT13" s="24">
        <f t="shared" si="28"/>
        <v>8.5714285714285694</v>
      </c>
      <c r="DU13" s="24">
        <f t="shared" si="28"/>
        <v>8.5714285714285694</v>
      </c>
      <c r="DV13" s="24">
        <f t="shared" si="28"/>
        <v>11.428571428571427</v>
      </c>
      <c r="DW13" s="24">
        <f t="shared" si="28"/>
        <v>11.428571428571427</v>
      </c>
      <c r="DX13" s="24">
        <f t="shared" si="28"/>
        <v>5.7142857142857135</v>
      </c>
      <c r="DY13" s="24">
        <f t="shared" si="28"/>
        <v>11.428571428571427</v>
      </c>
      <c r="DZ13" s="130">
        <f>SUM(DS13:DY13)</f>
        <v>65.714285714285708</v>
      </c>
      <c r="EA13" s="24">
        <f t="shared" si="29"/>
        <v>2.8571428571428568</v>
      </c>
      <c r="EB13" s="24">
        <f t="shared" si="29"/>
        <v>11.428571428571427</v>
      </c>
      <c r="EC13" s="24">
        <f t="shared" si="29"/>
        <v>8.5714285714285694</v>
      </c>
      <c r="ED13" s="24">
        <f t="shared" si="29"/>
        <v>11.428571428571427</v>
      </c>
      <c r="EE13" s="24">
        <f t="shared" si="29"/>
        <v>11.428571428571427</v>
      </c>
      <c r="EF13" s="24">
        <f t="shared" si="29"/>
        <v>11.428571428571427</v>
      </c>
      <c r="EG13" s="24">
        <f t="shared" si="29"/>
        <v>5.7142857142857135</v>
      </c>
      <c r="EH13" s="124">
        <f>SUM(EA13:EG13)</f>
        <v>62.857142857142854</v>
      </c>
      <c r="EI13" s="80">
        <f t="shared" si="30"/>
        <v>40</v>
      </c>
      <c r="EJ13" s="24">
        <f t="shared" si="30"/>
        <v>13.333333333333332</v>
      </c>
      <c r="EK13" s="24">
        <f t="shared" si="30"/>
        <v>13.333333333333332</v>
      </c>
      <c r="EL13" s="81">
        <f t="shared" si="30"/>
        <v>13.333333333333332</v>
      </c>
      <c r="EM13" s="124">
        <f>SUM(EI13:EL13)</f>
        <v>79.999999999999986</v>
      </c>
      <c r="EN13" s="124">
        <f>SUM(DM13,DR13,DZ13,EH13,EM13)</f>
        <v>290.59523809523807</v>
      </c>
      <c r="EP13" s="232">
        <f>SUM(CU13:DL13)</f>
        <v>32.023809523809518</v>
      </c>
      <c r="EQ13" s="232">
        <f>SUM(DN13:DQ13)</f>
        <v>50</v>
      </c>
      <c r="ER13" s="232">
        <f>SUM(DS13:DY13)</f>
        <v>65.714285714285708</v>
      </c>
      <c r="ES13" s="232">
        <f>SUM(EA13:EG13)</f>
        <v>62.857142857142854</v>
      </c>
      <c r="ET13" s="232">
        <f>SUM(EI13:EL13)</f>
        <v>79.999999999999986</v>
      </c>
      <c r="EU13" s="232">
        <f>SUM(EP13:ET13)</f>
        <v>290.59523809523807</v>
      </c>
      <c r="EW13" s="24" t="str">
        <f>IF(EU13&lt;100,"Q1",IF(EU13&lt;200,"Q2",IF(EU13&lt;300,"Q3",IF(EU13&lt;=400,"Q4"))))</f>
        <v>Q3</v>
      </c>
      <c r="EX13" s="26" t="str">
        <f>IF(EW13="Q1","Not there yet",IF(EW13="Q2","Emerging",IF(EW13="Q3","Building",IF(EW13="Q4","Flourishing"))))</f>
        <v>Building</v>
      </c>
      <c r="FC13" s="24" t="s">
        <v>158</v>
      </c>
    </row>
    <row r="14" spans="1:221" s="26" customFormat="1" x14ac:dyDescent="0.2">
      <c r="A14" s="29">
        <v>10</v>
      </c>
      <c r="B14" s="28" t="str">
        <f>Main_Working!Q13</f>
        <v>Box Hill Senior Secondary College</v>
      </c>
      <c r="C14" s="29" t="str">
        <f>Main_Working!S13</f>
        <v>Government</v>
      </c>
      <c r="D14" s="29" t="str">
        <f>Main_Working!T13</f>
        <v>Secondary</v>
      </c>
      <c r="E14" s="29" t="str">
        <f>Main_Working!N13</f>
        <v>NORTH-EASTERN</v>
      </c>
      <c r="F14" s="29" t="str">
        <f>Main_Working!L13</f>
        <v>Registered</v>
      </c>
      <c r="G14" s="29" t="str">
        <f>Main_Working!CQ13</f>
        <v>High</v>
      </c>
      <c r="H14" s="29" t="str">
        <f>Main_Working!CR13</f>
        <v>Above Average</v>
      </c>
      <c r="I14" s="29" t="s">
        <v>138</v>
      </c>
      <c r="J14" s="29">
        <f>IF(Main_Working!U13="No",0,IF(Main_Working!U13="Yes",1))</f>
        <v>0</v>
      </c>
      <c r="K14" s="29">
        <f>IF(Main_Working!V13="No",0,IF(Main_Working!V13="Yes",1))</f>
        <v>1</v>
      </c>
      <c r="L14" s="29">
        <f>IF(Main_Working!W13="No",0,IF(Main_Working!W13="Yes",1))</f>
        <v>1</v>
      </c>
      <c r="M14" s="29">
        <f>IF(Main_Working!X13="No",0,IF(Main_Working!X13="Yes",1))</f>
        <v>1</v>
      </c>
      <c r="N14" s="29">
        <f>IF(Main_Working!Y13="No",0,IF(Main_Working!Y13="Yes",1))</f>
        <v>1</v>
      </c>
      <c r="O14" s="29">
        <f t="shared" si="0"/>
        <v>4</v>
      </c>
      <c r="P14" s="33">
        <f t="shared" si="1"/>
        <v>0.8</v>
      </c>
      <c r="Q14" s="29">
        <f>IF(Main_Working!Z13="No",0,IF(Main_Working!Z13="Yes",1))</f>
        <v>1</v>
      </c>
      <c r="R14" s="29">
        <f>IF(Main_Working!AA13="No",0,IF(Main_Working!AA13="Yes",1))</f>
        <v>1</v>
      </c>
      <c r="S14" s="29">
        <f>IF(Main_Working!AB13="No",0,IF(Main_Working!AB13="Yes",1))</f>
        <v>1</v>
      </c>
      <c r="T14" s="29">
        <f t="shared" si="2"/>
        <v>3</v>
      </c>
      <c r="U14" s="33">
        <f t="shared" si="3"/>
        <v>1</v>
      </c>
      <c r="V14" s="29">
        <f>IF(Main_Working!AC13="No",0,IF(Main_Working!AC13="Yes",1))</f>
        <v>1</v>
      </c>
      <c r="W14" s="29">
        <f>IF(Main_Working!AD13="No",0,IF(Main_Working!AD13="Yes",1))</f>
        <v>1</v>
      </c>
      <c r="X14" s="29">
        <f>IF(Main_Working!AE13="No",0,IF(Main_Working!AE13="Yes",1))</f>
        <v>1</v>
      </c>
      <c r="Y14" s="29">
        <f t="shared" si="4"/>
        <v>3</v>
      </c>
      <c r="Z14" s="33">
        <f t="shared" si="5"/>
        <v>1</v>
      </c>
      <c r="AA14" s="29">
        <f>IF(Main_Working!AF13="No",0,IF(Main_Working!AF13="Yes",1))</f>
        <v>1</v>
      </c>
      <c r="AB14" s="29">
        <f>IF(Main_Working!AG13="No",0,IF(Main_Working!AG13="Yes",1))</f>
        <v>1</v>
      </c>
      <c r="AC14" s="29">
        <f>IF(Main_Working!AH13="No",0,IF(Main_Working!AH13="Yes",1))</f>
        <v>1</v>
      </c>
      <c r="AD14" s="29">
        <f>IF(Main_Working!AI13="No",0,IF(Main_Working!AI13="Yes",1))</f>
        <v>1</v>
      </c>
      <c r="AE14" s="29">
        <f t="shared" si="6"/>
        <v>4</v>
      </c>
      <c r="AF14" s="33">
        <f t="shared" si="7"/>
        <v>1</v>
      </c>
      <c r="AG14" s="29">
        <f>IF(Main_Working!AJ13="No",0,IF(Main_Working!AJ13="Yes",1))</f>
        <v>1</v>
      </c>
      <c r="AH14" s="29">
        <f>IF(Main_Working!AK13="No",0,IF(Main_Working!AK13="Yes",1))</f>
        <v>0</v>
      </c>
      <c r="AI14" s="29">
        <f>IF(Main_Working!AL13="No",0,IF(Main_Working!AL13="Yes",1))</f>
        <v>1</v>
      </c>
      <c r="AJ14" s="29">
        <f>IF(Main_Working!AM13="No",0,IF(Main_Working!AM13="Yes",1))</f>
        <v>0</v>
      </c>
      <c r="AK14" s="29">
        <f>IF(Main_Working!AN13="No",0,IF(Main_Working!AN13="Yes",1))</f>
        <v>0</v>
      </c>
      <c r="AL14" s="29">
        <f t="shared" si="8"/>
        <v>2</v>
      </c>
      <c r="AM14" s="33">
        <f t="shared" si="9"/>
        <v>0.4</v>
      </c>
      <c r="AN14" s="29">
        <f>IF(Main_Working!AO13="No",0,IF(Main_Working!AO13="Yes",1))</f>
        <v>1</v>
      </c>
      <c r="AO14" s="29">
        <f>IF(Main_Working!AP13="No",0,IF(Main_Working!AP13="Yes",1))</f>
        <v>1</v>
      </c>
      <c r="AP14" s="29">
        <f>IF(Main_Working!AQ13="No",0,IF(Main_Working!AQ13="Yes",1))</f>
        <v>0</v>
      </c>
      <c r="AQ14" s="29">
        <f t="shared" si="10"/>
        <v>2</v>
      </c>
      <c r="AR14" s="33">
        <f t="shared" si="11"/>
        <v>0.66666666666666663</v>
      </c>
      <c r="AS14" s="30">
        <f t="shared" si="12"/>
        <v>18</v>
      </c>
      <c r="AT14" s="30"/>
      <c r="AU14" s="82">
        <f>IF(Main_Working!AW13="Not true",1,IF(Main_Working!AW13="A little bit true",2,IF(Main_Working!AW13="Mostly true",3,IF(Main_Working!AW13="Completely true",4))))</f>
        <v>3</v>
      </c>
      <c r="AV14" s="29">
        <f>IF(Main_Working!AX13="Not true",1,IF(Main_Working!AX13="A little bit true",2,IF(Main_Working!AX13="Mostly true",3,IF(Main_Working!AX13="Completely true",4))))</f>
        <v>3</v>
      </c>
      <c r="AW14" s="29">
        <f>IF(Main_Working!AY13="Not true",1,IF(Main_Working!AY13="A little bit true",2,IF(Main_Working!AY13="Mostly true",3,IF(Main_Working!AY13="Completely true",4))))</f>
        <v>4</v>
      </c>
      <c r="AX14" s="29">
        <f>IF(Main_Working!AZ13="Not true",1,IF(Main_Working!AZ13="A little bit true",2,IF(Main_Working!AZ13="Mostly true",3,IF(Main_Working!AZ13="Completely true",4))))</f>
        <v>4</v>
      </c>
      <c r="AY14" s="29">
        <f>IF(Main_Working!BA13="Not true",1,IF(Main_Working!BA13="A little bit true",2,IF(Main_Working!BA13="Mostly true",3,IF(Main_Working!BA13="Completely true",4))))</f>
        <v>4</v>
      </c>
      <c r="AZ14" s="29">
        <f>IF(Main_Working!BB13="Not true",1,IF(Main_Working!BB13="A little bit true",2,IF(Main_Working!BB13="Mostly true",3,IF(Main_Working!BB13="Completely true",4))))</f>
        <v>4</v>
      </c>
      <c r="BA14" s="29">
        <f>IF(Main_Working!BC13="Not true",1,IF(Main_Working!BC13="A little bit true",2,IF(Main_Working!BC13="Mostly true",3,IF(Main_Working!BC13="Completely true",4))))</f>
        <v>4</v>
      </c>
      <c r="BB14" s="29">
        <f>IF(Main_Working!BD13="Not true",1,IF(Main_Working!BD13="A little bit true",2,IF(Main_Working!BD13="Mostly true",3,IF(Main_Working!BD13="Completely true",4))))</f>
        <v>3</v>
      </c>
      <c r="BC14" s="29">
        <f>IF(Main_Working!BE13="Not true",1,IF(Main_Working!BE13="A little bit true",2,IF(Main_Working!BE13="Mostly true",3,IF(Main_Working!BE13="Completely true",4))))</f>
        <v>3</v>
      </c>
      <c r="BD14" s="29">
        <f>IF(Main_Working!BF13="Not true",1,IF(Main_Working!BF13="A little bit true",2,IF(Main_Working!BF13="Mostly true",3,IF(Main_Working!BF13="Completely true",4))))</f>
        <v>3</v>
      </c>
      <c r="BE14" s="29">
        <f>IF(Main_Working!BG13="Not true",1,IF(Main_Working!BG13="A little bit true",2,IF(Main_Working!BG13="Mostly true",3,IF(Main_Working!BG13="Completely true",4))))</f>
        <v>3</v>
      </c>
      <c r="BF14" s="29">
        <f>IF(Main_Working!BH13="Not true",1,IF(Main_Working!BH13="A little bit true",2,IF(Main_Working!BH13="Mostly true",3,IF(Main_Working!BH13="Completely true",4))))</f>
        <v>4</v>
      </c>
      <c r="BG14" s="29">
        <f>IF(Main_Working!BI13="Not true",1,IF(Main_Working!BI13="A little bit true",2,IF(Main_Working!BI13="Mostly true",3,IF(Main_Working!BI13="Completely true",4))))</f>
        <v>4</v>
      </c>
      <c r="BH14" s="29">
        <f>IF(Main_Working!BJ13="Not true",1,IF(Main_Working!BJ13="A little bit true",2,IF(Main_Working!BJ13="Mostly true",3,IF(Main_Working!BJ13="Completely true",4))))</f>
        <v>3</v>
      </c>
      <c r="BI14" s="29">
        <f>IF(Main_Working!BK13="Not true",1,IF(Main_Working!BK13="A little bit true",2,IF(Main_Working!BK13="Mostly true",3,IF(Main_Working!BK13="Completely true",4))))</f>
        <v>3</v>
      </c>
      <c r="BJ14" s="29">
        <f>IF(Main_Working!BL13="Not true",1,IF(Main_Working!BL13="A little bit true",2,IF(Main_Working!BL13="Mostly true",3,IF(Main_Working!BL13="Completely true",4))))</f>
        <v>3</v>
      </c>
      <c r="BK14" s="29">
        <f>IF(Main_Working!BM13="Not true",1,IF(Main_Working!BM13="A little bit true",2,IF(Main_Working!BM13="Mostly true",3,IF(Main_Working!BM13="Completely true",4))))</f>
        <v>3</v>
      </c>
      <c r="BL14" s="83">
        <f>IF(Main_Working!BN13="Not true",1,IF(Main_Working!BN13="A little bit true",2,IF(Main_Working!BN13="Mostly true",3,IF(Main_Working!BN13="Completely true",4))))</f>
        <v>3</v>
      </c>
      <c r="BM14" s="29">
        <f>IF(Main_Working!BO13="Not true",1,IF(Main_Working!BO13="A little bit true",2,IF(Main_Working!BO13="Mostly true",3,IF(Main_Working!BO13="Completely true",4))))</f>
        <v>4</v>
      </c>
      <c r="BN14" s="29">
        <f>IF(Main_Working!BP13="Not true",1,IF(Main_Working!BP13="A little bit true",2,IF(Main_Working!BP13="Mostly true",3,IF(Main_Working!BP13="Completely true",4))))</f>
        <v>3</v>
      </c>
      <c r="BO14" s="29">
        <f>IF(Main_Working!BQ13="Not true",1,IF(Main_Working!BQ13="A little bit true",2,IF(Main_Working!BQ13="Mostly true",3,IF(Main_Working!BQ13="Completely true",4))))</f>
        <v>4</v>
      </c>
      <c r="BP14" s="29">
        <f>IF(Main_Working!BR13="Not true",1,IF(Main_Working!BR13="A little bit true",2,IF(Main_Working!BR13="Mostly true",3,IF(Main_Working!BR13="Completely true",4))))</f>
        <v>3</v>
      </c>
      <c r="BQ14" s="82">
        <f>IF(Main_Working!BS13="Not true",1,IF(Main_Working!BS13="A little bit true",2,IF(Main_Working!BS13="Mostly true",3,IF(Main_Working!BS13="Completely true",4))))</f>
        <v>4</v>
      </c>
      <c r="BR14" s="29">
        <f>IF(Main_Working!BT13="Not true",1,IF(Main_Working!BT13="A little bit true",2,IF(Main_Working!BT13="Mostly true",3,IF(Main_Working!BT13="Completely true",4))))</f>
        <v>3</v>
      </c>
      <c r="BS14" s="29">
        <f>IF(Main_Working!BU13="Not true",1,IF(Main_Working!BU13="A little bit true",2,IF(Main_Working!BU13="Mostly true",3,IF(Main_Working!BU13="Completely true",4))))</f>
        <v>3</v>
      </c>
      <c r="BT14" s="29">
        <f>IF(Main_Working!BV13="Not true",1,IF(Main_Working!BV13="A little bit true",2,IF(Main_Working!BV13="Mostly true",3,IF(Main_Working!BV13="Completely true",4))))</f>
        <v>4</v>
      </c>
      <c r="BU14" s="29">
        <f>IF(Main_Working!BW13="Not true",1,IF(Main_Working!BW13="A little bit true",2,IF(Main_Working!BW13="Mostly true",3,IF(Main_Working!BW13="Completely true",4))))</f>
        <v>3</v>
      </c>
      <c r="BV14" s="29">
        <f>IF(Main_Working!BX13="Not true",1,IF(Main_Working!BX13="A little bit true",2,IF(Main_Working!BX13="Mostly true",3,IF(Main_Working!BX13="Completely true",4))))</f>
        <v>2</v>
      </c>
      <c r="BW14" s="83">
        <f>IF(Main_Working!BY13="Not true",1,IF(Main_Working!BY13="A little bit true",2,IF(Main_Working!BY13="Mostly true",3,IF(Main_Working!BY13="Completely true",4))))</f>
        <v>3</v>
      </c>
      <c r="BX14" s="29">
        <f>IF(Main_Working!BZ13="Not true",1,IF(Main_Working!BZ13="A little bit true",2,IF(Main_Working!BZ13="Mostly true",3,IF(Main_Working!BZ13="Completely true",4))))</f>
        <v>4</v>
      </c>
      <c r="BY14" s="29">
        <f>IF(Main_Working!CA13="Not true",1,IF(Main_Working!CA13="A little bit true",2,IF(Main_Working!CA13="Mostly true",3,IF(Main_Working!CA13="Completely true",4))))</f>
        <v>4</v>
      </c>
      <c r="BZ14" s="29">
        <f>IF(Main_Working!CB13="Not true",1,IF(Main_Working!CB13="A little bit true",2,IF(Main_Working!CB13="Mostly true",3,IF(Main_Working!CB13="Completely true",4))))</f>
        <v>4</v>
      </c>
      <c r="CA14" s="29">
        <f>IF(Main_Working!CC13="Not true",1,IF(Main_Working!CC13="A little bit true",2,IF(Main_Working!CC13="Mostly true",3,IF(Main_Working!CC13="Completely true",4))))</f>
        <v>4</v>
      </c>
      <c r="CB14" s="29">
        <f>IF(Main_Working!CD13="Not true",1,IF(Main_Working!CD13="A little bit true",2,IF(Main_Working!CD13="Mostly true",3,IF(Main_Working!CD13="Completely true",4))))</f>
        <v>4</v>
      </c>
      <c r="CC14" s="29">
        <f>IF(Main_Working!CE13="Not true",1,IF(Main_Working!CE13="A little bit true",2,IF(Main_Working!CE13="Mostly true",3,IF(Main_Working!CE13="Completely true",4))))</f>
        <v>4</v>
      </c>
      <c r="CD14" s="29">
        <f>IF(Main_Working!CF13="Not true",1,IF(Main_Working!CF13="A little bit true",2,IF(Main_Working!CF13="Mostly true",3,IF(Main_Working!CF13="Completely true",4))))</f>
        <v>4</v>
      </c>
      <c r="CE14" s="82">
        <f>IF(Main_Working!CG13="Not true",1,IF(Main_Working!CG13="A little bit true",2,IF(Main_Working!CG13="Mostly true",3,IF(Main_Working!CG13="Completely true",4))))</f>
        <v>4</v>
      </c>
      <c r="CF14" s="29">
        <f>IF(Main_Working!CH13="Not true",1,IF(Main_Working!CH13="A little bit true",2,IF(Main_Working!CH13="Mostly true",3,IF(Main_Working!CH13="Completely true",4))))</f>
        <v>4</v>
      </c>
      <c r="CG14" s="29">
        <f>IF(Main_Working!CI13="Not true",1,IF(Main_Working!CI13="A little bit true",2,IF(Main_Working!CI13="Mostly true",3,IF(Main_Working!CI13="Completely true",4))))</f>
        <v>4</v>
      </c>
      <c r="CH14" s="83">
        <f>IF(Main_Working!CJ13="Not true",1,IF(Main_Working!CJ13="A little bit true",2,IF(Main_Working!CJ13="Mostly true",3,IF(Main_Working!CJ13="Completely true",4))))</f>
        <v>3</v>
      </c>
      <c r="CI14" s="29">
        <f>Main_Working!AR13</f>
        <v>9</v>
      </c>
      <c r="CJ14" s="29">
        <f>Main_Working!AS13</f>
        <v>9</v>
      </c>
      <c r="CK14" s="29">
        <f>Main_Working!CK13</f>
        <v>9</v>
      </c>
      <c r="CL14" s="29">
        <f>Main_Working!CL13</f>
        <v>9</v>
      </c>
      <c r="CM14" s="31" t="str">
        <f>Main_Working!AT13</f>
        <v xml:space="preserve">The link below did not register on either explorer or chrome. If we recieve any information regarding inappropriate behaviour we follow school and DET guidleines to address the behaviour, as well as proactively supporting victims, including the need to review curriculum or well-being needs. </v>
      </c>
      <c r="CN14" s="31" t="str">
        <f>Main_Working!AU13</f>
        <v>If there are specific areas of need, we would use this opportunity to develop and deliver curriculum to students that helps them bettre understand what their responsibilities are, and/or look at specialist consultants to deliver sessions.</v>
      </c>
      <c r="CO14" s="31" t="str">
        <f>Main_Working!AV13</f>
        <v>The school responds to all incidents in a positive and proactive way, according the the School Code Of Conduct and DET requirements. We always attempt to educate students but also make sure that all students are accountable and responsible for their actions.</v>
      </c>
      <c r="CP14" s="32">
        <f>IF(Main_Working!CM13="Not at all",1,IF(Main_Working!CM13="A little bit",2,IF(Main_Working!CM13="A fair bit",3,IF(Main_Working!CM13="Completely",4))))</f>
        <v>1</v>
      </c>
      <c r="CQ14" s="32">
        <f>IF(Main_Working!CN13="Not at all",1,IF(Main_Working!CN13="A little bit",2,IF(Main_Working!CN13="A fair bit",3,IF(Main_Working!CN13="Completely",4))))</f>
        <v>2</v>
      </c>
      <c r="CR14" s="32">
        <f>IF(Main_Working!CO13="Not at all",1,IF(Main_Working!CO13="A little bit",2,IF(Main_Working!CO13="A fair bit",3,IF(Main_Working!CO13="Completely",4))))</f>
        <v>2</v>
      </c>
      <c r="CS14" s="31" t="s">
        <v>1228</v>
      </c>
      <c r="CT14" s="31"/>
      <c r="CU14" s="82">
        <f t="shared" si="25"/>
        <v>15</v>
      </c>
      <c r="CV14" s="29">
        <f t="shared" si="25"/>
        <v>2.1428571428571423</v>
      </c>
      <c r="CW14" s="29">
        <f t="shared" si="25"/>
        <v>2.8571428571428568</v>
      </c>
      <c r="CX14" s="29">
        <f t="shared" si="25"/>
        <v>2.8571428571428568</v>
      </c>
      <c r="CY14" s="29">
        <f t="shared" si="25"/>
        <v>2.8571428571428568</v>
      </c>
      <c r="CZ14" s="29">
        <f t="shared" si="25"/>
        <v>0.71428571428571419</v>
      </c>
      <c r="DA14" s="29">
        <f t="shared" si="25"/>
        <v>0.71428571428571419</v>
      </c>
      <c r="DB14" s="29">
        <f t="shared" si="25"/>
        <v>0.53571428571428559</v>
      </c>
      <c r="DC14" s="29">
        <f t="shared" si="25"/>
        <v>0.53571428571428559</v>
      </c>
      <c r="DD14" s="29">
        <f t="shared" si="25"/>
        <v>2.1428571428571423</v>
      </c>
      <c r="DE14" s="29">
        <f t="shared" si="26"/>
        <v>2.1428571428571423</v>
      </c>
      <c r="DF14" s="29">
        <f t="shared" si="26"/>
        <v>20</v>
      </c>
      <c r="DG14" s="29">
        <f t="shared" si="26"/>
        <v>3.333333333333333</v>
      </c>
      <c r="DH14" s="29">
        <f t="shared" si="26"/>
        <v>2.5</v>
      </c>
      <c r="DI14" s="29">
        <f t="shared" si="26"/>
        <v>2.5</v>
      </c>
      <c r="DJ14" s="29">
        <f t="shared" si="26"/>
        <v>2.5</v>
      </c>
      <c r="DK14" s="29">
        <f t="shared" si="26"/>
        <v>2.5</v>
      </c>
      <c r="DL14" s="29">
        <f t="shared" si="26"/>
        <v>2.5</v>
      </c>
      <c r="DM14" s="117">
        <f>SUM(CU14:DL14)</f>
        <v>68.333333333333343</v>
      </c>
      <c r="DN14" s="29">
        <f t="shared" si="27"/>
        <v>20</v>
      </c>
      <c r="DO14" s="29">
        <f t="shared" si="27"/>
        <v>15</v>
      </c>
      <c r="DP14" s="29">
        <f t="shared" si="27"/>
        <v>20</v>
      </c>
      <c r="DQ14" s="29">
        <f t="shared" si="27"/>
        <v>15</v>
      </c>
      <c r="DR14" s="30">
        <f>SUM(DN14:DQ14)</f>
        <v>70</v>
      </c>
      <c r="DS14" s="82">
        <f t="shared" si="28"/>
        <v>11.428571428571427</v>
      </c>
      <c r="DT14" s="29">
        <f t="shared" si="28"/>
        <v>8.5714285714285694</v>
      </c>
      <c r="DU14" s="29">
        <f t="shared" si="28"/>
        <v>8.5714285714285694</v>
      </c>
      <c r="DV14" s="29">
        <f t="shared" si="28"/>
        <v>11.428571428571427</v>
      </c>
      <c r="DW14" s="29">
        <f t="shared" si="28"/>
        <v>8.5714285714285694</v>
      </c>
      <c r="DX14" s="29">
        <f t="shared" si="28"/>
        <v>5.7142857142857135</v>
      </c>
      <c r="DY14" s="29">
        <f t="shared" si="28"/>
        <v>8.5714285714285694</v>
      </c>
      <c r="DZ14" s="131">
        <f>SUM(DS14:DY14)</f>
        <v>62.857142857142847</v>
      </c>
      <c r="EA14" s="29">
        <f t="shared" si="29"/>
        <v>11.428571428571427</v>
      </c>
      <c r="EB14" s="29">
        <f t="shared" si="29"/>
        <v>11.428571428571427</v>
      </c>
      <c r="EC14" s="29">
        <f t="shared" si="29"/>
        <v>11.428571428571427</v>
      </c>
      <c r="ED14" s="29">
        <f t="shared" si="29"/>
        <v>11.428571428571427</v>
      </c>
      <c r="EE14" s="29">
        <f t="shared" si="29"/>
        <v>11.428571428571427</v>
      </c>
      <c r="EF14" s="29">
        <f t="shared" si="29"/>
        <v>11.428571428571427</v>
      </c>
      <c r="EG14" s="29">
        <f t="shared" si="29"/>
        <v>11.428571428571427</v>
      </c>
      <c r="EH14" s="125">
        <f>SUM(EA14:EG14)</f>
        <v>80</v>
      </c>
      <c r="EI14" s="82">
        <f t="shared" si="30"/>
        <v>40</v>
      </c>
      <c r="EJ14" s="29">
        <f t="shared" si="30"/>
        <v>13.333333333333332</v>
      </c>
      <c r="EK14" s="29">
        <f t="shared" si="30"/>
        <v>13.333333333333332</v>
      </c>
      <c r="EL14" s="83">
        <f t="shared" si="30"/>
        <v>10</v>
      </c>
      <c r="EM14" s="125">
        <f>SUM(EI14:EL14)</f>
        <v>76.666666666666657</v>
      </c>
      <c r="EN14" s="125">
        <f>SUM(DM14,DR14,DZ14,EH14,EM14)</f>
        <v>357.85714285714289</v>
      </c>
      <c r="EO14" s="31"/>
      <c r="EP14" s="254">
        <f>SUM(CU14:DL14)</f>
        <v>68.333333333333343</v>
      </c>
      <c r="EQ14" s="254">
        <f>SUM(DN14:DQ14)</f>
        <v>70</v>
      </c>
      <c r="ER14" s="254">
        <f>SUM(DS14:DY14)</f>
        <v>62.857142857142847</v>
      </c>
      <c r="ES14" s="254">
        <f>SUM(EA14:EG14)</f>
        <v>80</v>
      </c>
      <c r="ET14" s="254">
        <f>SUM(EI14:EL14)</f>
        <v>76.666666666666657</v>
      </c>
      <c r="EU14" s="254">
        <f>SUM(EP14:ET14)</f>
        <v>357.85714285714289</v>
      </c>
      <c r="EV14" s="31"/>
      <c r="EW14" s="29" t="str">
        <f>IF(EU14&lt;100,"Q1",IF(EU14&lt;200,"Q2",IF(EU14&lt;300,"Q3",IF(EU14&lt;=400,"Q4"))))</f>
        <v>Q4</v>
      </c>
      <c r="EX14" s="31" t="str">
        <f>IF(EW14="Q1","Not there yet",IF(EW14="Q2","Emerging",IF(EW14="Q3","Building",IF(EW14="Q4","Flourishing"))))</f>
        <v>Flourishing</v>
      </c>
      <c r="EY14" s="31"/>
      <c r="EZ14" s="31"/>
      <c r="FA14" s="31"/>
      <c r="FB14" s="31"/>
      <c r="FC14" s="29" t="s">
        <v>138</v>
      </c>
      <c r="FD14" s="31"/>
      <c r="FE14" s="31"/>
      <c r="FF14" s="31"/>
      <c r="FG14" s="31"/>
      <c r="FH14" s="31"/>
      <c r="FI14" s="31"/>
      <c r="FJ14" s="31"/>
      <c r="FK14" s="31"/>
      <c r="FL14" s="31"/>
      <c r="FM14" s="31"/>
      <c r="FN14" s="31"/>
      <c r="FO14" s="31"/>
      <c r="FP14" s="31"/>
      <c r="FQ14" s="31"/>
      <c r="FR14" s="31"/>
      <c r="FS14" s="31"/>
      <c r="FT14" s="31"/>
      <c r="FU14" s="31"/>
      <c r="FV14" s="31"/>
      <c r="FW14" s="31"/>
      <c r="FX14" s="31"/>
      <c r="FY14" s="31"/>
      <c r="FZ14" s="31"/>
      <c r="GA14" s="31"/>
      <c r="GB14" s="31"/>
      <c r="GC14" s="31"/>
      <c r="GD14" s="31"/>
      <c r="GE14" s="31"/>
      <c r="GF14" s="31"/>
      <c r="GG14" s="31"/>
      <c r="GH14" s="31"/>
      <c r="GI14" s="31"/>
      <c r="GJ14" s="31"/>
      <c r="GK14" s="31"/>
      <c r="GL14" s="31"/>
      <c r="GM14" s="31"/>
      <c r="GN14" s="31"/>
      <c r="GO14" s="31"/>
      <c r="GP14" s="31"/>
      <c r="GQ14" s="31"/>
      <c r="GR14" s="31"/>
      <c r="GS14" s="31"/>
      <c r="GT14" s="31"/>
      <c r="GU14" s="31"/>
      <c r="GV14" s="31"/>
      <c r="GW14" s="31"/>
      <c r="GX14" s="31"/>
      <c r="GY14" s="31"/>
      <c r="GZ14" s="31"/>
      <c r="HA14" s="31"/>
      <c r="HB14" s="31"/>
      <c r="HC14" s="31"/>
      <c r="HD14" s="31"/>
      <c r="HE14" s="31"/>
      <c r="HF14" s="31"/>
      <c r="HG14" s="31"/>
      <c r="HH14" s="31"/>
      <c r="HI14" s="31"/>
      <c r="HJ14" s="31"/>
      <c r="HK14" s="31"/>
      <c r="HL14" s="31"/>
      <c r="HM14" s="31"/>
    </row>
    <row r="15" spans="1:221" s="26" customFormat="1" x14ac:dyDescent="0.2">
      <c r="A15" s="269">
        <v>11</v>
      </c>
      <c r="B15" s="270" t="str">
        <f>Main_Working!Q14</f>
        <v>Charlton College</v>
      </c>
      <c r="C15" s="269" t="str">
        <f>Main_Working!S14</f>
        <v>Government</v>
      </c>
      <c r="D15" s="269" t="str">
        <f>Main_Working!T14</f>
        <v>Combined</v>
      </c>
      <c r="E15" s="269" t="str">
        <f>Main_Working!N14</f>
        <v>NORTH-WESTERN</v>
      </c>
      <c r="F15" s="269" t="str">
        <f>Main_Working!L14</f>
        <v>Registered</v>
      </c>
      <c r="G15" s="269" t="str">
        <f>Main_Working!CQ14</f>
        <v>Medium</v>
      </c>
      <c r="H15" s="269" t="str">
        <f>Main_Working!CR14</f>
        <v>Below Average</v>
      </c>
      <c r="I15" s="269" t="s">
        <v>158</v>
      </c>
      <c r="J15" s="269">
        <f>IF(Main_Working!U14="No",0,IF(Main_Working!U14="Yes",1))</f>
        <v>0</v>
      </c>
      <c r="K15" s="269">
        <f>IF(Main_Working!V14="No",0,IF(Main_Working!V14="Yes",1))</f>
        <v>1</v>
      </c>
      <c r="L15" s="269">
        <f>IF(Main_Working!W14="No",0,IF(Main_Working!W14="Yes",1))</f>
        <v>1</v>
      </c>
      <c r="M15" s="269">
        <f>IF(Main_Working!X14="No",0,IF(Main_Working!X14="Yes",1))</f>
        <v>1</v>
      </c>
      <c r="N15" s="269">
        <f>IF(Main_Working!Y14="No",0,IF(Main_Working!Y14="Yes",1))</f>
        <v>0</v>
      </c>
      <c r="O15" s="269">
        <f t="shared" si="0"/>
        <v>3</v>
      </c>
      <c r="P15" s="279">
        <f t="shared" si="1"/>
        <v>0.6</v>
      </c>
      <c r="Q15" s="269">
        <f>IF(Main_Working!Z14="No",0,IF(Main_Working!Z14="Yes",1))</f>
        <v>1</v>
      </c>
      <c r="R15" s="269">
        <f>IF(Main_Working!AA14="No",0,IF(Main_Working!AA14="Yes",1))</f>
        <v>1</v>
      </c>
      <c r="S15" s="269">
        <f>IF(Main_Working!AB14="No",0,IF(Main_Working!AB14="Yes",1))</f>
        <v>1</v>
      </c>
      <c r="T15" s="269">
        <f t="shared" si="2"/>
        <v>3</v>
      </c>
      <c r="U15" s="279">
        <f t="shared" si="3"/>
        <v>1</v>
      </c>
      <c r="V15" s="269">
        <f>IF(Main_Working!AC14="No",0,IF(Main_Working!AC14="Yes",1))</f>
        <v>1</v>
      </c>
      <c r="W15" s="269">
        <f>IF(Main_Working!AD14="No",0,IF(Main_Working!AD14="Yes",1))</f>
        <v>1</v>
      </c>
      <c r="X15" s="269">
        <f>IF(Main_Working!AE14="No",0,IF(Main_Working!AE14="Yes",1))</f>
        <v>0</v>
      </c>
      <c r="Y15" s="269">
        <f t="shared" si="4"/>
        <v>2</v>
      </c>
      <c r="Z15" s="279">
        <f t="shared" si="5"/>
        <v>0.66666666666666663</v>
      </c>
      <c r="AA15" s="269">
        <f>IF(Main_Working!AF14="No",0,IF(Main_Working!AF14="Yes",1))</f>
        <v>1</v>
      </c>
      <c r="AB15" s="269">
        <f>IF(Main_Working!AG14="No",0,IF(Main_Working!AG14="Yes",1))</f>
        <v>1</v>
      </c>
      <c r="AC15" s="269">
        <f>IF(Main_Working!AH14="No",0,IF(Main_Working!AH14="Yes",1))</f>
        <v>1</v>
      </c>
      <c r="AD15" s="269">
        <f>IF(Main_Working!AI14="No",0,IF(Main_Working!AI14="Yes",1))</f>
        <v>1</v>
      </c>
      <c r="AE15" s="269">
        <f t="shared" si="6"/>
        <v>4</v>
      </c>
      <c r="AF15" s="279">
        <f t="shared" si="7"/>
        <v>1</v>
      </c>
      <c r="AG15" s="269">
        <f>IF(Main_Working!AJ14="No",0,IF(Main_Working!AJ14="Yes",1))</f>
        <v>1</v>
      </c>
      <c r="AH15" s="269">
        <f>IF(Main_Working!AK14="No",0,IF(Main_Working!AK14="Yes",1))</f>
        <v>1</v>
      </c>
      <c r="AI15" s="269">
        <f>IF(Main_Working!AL14="No",0,IF(Main_Working!AL14="Yes",1))</f>
        <v>1</v>
      </c>
      <c r="AJ15" s="269">
        <f>IF(Main_Working!AM14="No",0,IF(Main_Working!AM14="Yes",1))</f>
        <v>0</v>
      </c>
      <c r="AK15" s="269">
        <f>IF(Main_Working!AN14="No",0,IF(Main_Working!AN14="Yes",1))</f>
        <v>0</v>
      </c>
      <c r="AL15" s="269">
        <f t="shared" si="8"/>
        <v>3</v>
      </c>
      <c r="AM15" s="279">
        <f t="shared" si="9"/>
        <v>0.6</v>
      </c>
      <c r="AN15" s="269">
        <f>IF(Main_Working!AO14="No",0,IF(Main_Working!AO14="Yes",1))</f>
        <v>1</v>
      </c>
      <c r="AO15" s="269">
        <f>IF(Main_Working!AP14="No",0,IF(Main_Working!AP14="Yes",1))</f>
        <v>0</v>
      </c>
      <c r="AP15" s="269">
        <f>IF(Main_Working!AQ14="No",0,IF(Main_Working!AQ14="Yes",1))</f>
        <v>0</v>
      </c>
      <c r="AQ15" s="269">
        <f t="shared" si="10"/>
        <v>1</v>
      </c>
      <c r="AR15" s="279">
        <f t="shared" si="11"/>
        <v>0.33333333333333331</v>
      </c>
      <c r="AS15" s="190">
        <f t="shared" si="12"/>
        <v>16</v>
      </c>
      <c r="AT15" s="190"/>
      <c r="AU15" s="272">
        <f>IF(Main_Working!AW14="Not true",1,IF(Main_Working!AW14="A little bit true",2,IF(Main_Working!AW14="Mostly true",3,IF(Main_Working!AW14="Completely true",4))))</f>
        <v>2</v>
      </c>
      <c r="AV15" s="269">
        <f>IF(Main_Working!AX14="Not true",1,IF(Main_Working!AX14="A little bit true",2,IF(Main_Working!AX14="Mostly true",3,IF(Main_Working!AX14="Completely true",4))))</f>
        <v>3</v>
      </c>
      <c r="AW15" s="269">
        <f>IF(Main_Working!AY14="Not true",1,IF(Main_Working!AY14="A little bit true",2,IF(Main_Working!AY14="Mostly true",3,IF(Main_Working!AY14="Completely true",4))))</f>
        <v>3</v>
      </c>
      <c r="AX15" s="269">
        <f>IF(Main_Working!AZ14="Not true",1,IF(Main_Working!AZ14="A little bit true",2,IF(Main_Working!AZ14="Mostly true",3,IF(Main_Working!AZ14="Completely true",4))))</f>
        <v>2</v>
      </c>
      <c r="AY15" s="269">
        <f>IF(Main_Working!BA14="Not true",1,IF(Main_Working!BA14="A little bit true",2,IF(Main_Working!BA14="Mostly true",3,IF(Main_Working!BA14="Completely true",4))))</f>
        <v>4</v>
      </c>
      <c r="AZ15" s="269">
        <f>IF(Main_Working!BB14="Not true",1,IF(Main_Working!BB14="A little bit true",2,IF(Main_Working!BB14="Mostly true",3,IF(Main_Working!BB14="Completely true",4))))</f>
        <v>3</v>
      </c>
      <c r="BA15" s="269">
        <f>IF(Main_Working!BC14="Not true",1,IF(Main_Working!BC14="A little bit true",2,IF(Main_Working!BC14="Mostly true",3,IF(Main_Working!BC14="Completely true",4))))</f>
        <v>3</v>
      </c>
      <c r="BB15" s="269">
        <f>IF(Main_Working!BD14="Not true",1,IF(Main_Working!BD14="A little bit true",2,IF(Main_Working!BD14="Mostly true",3,IF(Main_Working!BD14="Completely true",4))))</f>
        <v>2</v>
      </c>
      <c r="BC15" s="269">
        <f>IF(Main_Working!BE14="Not true",1,IF(Main_Working!BE14="A little bit true",2,IF(Main_Working!BE14="Mostly true",3,IF(Main_Working!BE14="Completely true",4))))</f>
        <v>2</v>
      </c>
      <c r="BD15" s="269">
        <f>IF(Main_Working!BF14="Not true",1,IF(Main_Working!BF14="A little bit true",2,IF(Main_Working!BF14="Mostly true",3,IF(Main_Working!BF14="Completely true",4))))</f>
        <v>2</v>
      </c>
      <c r="BE15" s="269">
        <f>IF(Main_Working!BG14="Not true",1,IF(Main_Working!BG14="A little bit true",2,IF(Main_Working!BG14="Mostly true",3,IF(Main_Working!BG14="Completely true",4))))</f>
        <v>1</v>
      </c>
      <c r="BF15" s="269">
        <f>IF(Main_Working!BH14="Not true",1,IF(Main_Working!BH14="A little bit true",2,IF(Main_Working!BH14="Mostly true",3,IF(Main_Working!BH14="Completely true",4))))</f>
        <v>1</v>
      </c>
      <c r="BG15" s="269">
        <f>IF(Main_Working!BI14="Not true",1,IF(Main_Working!BI14="A little bit true",2,IF(Main_Working!BI14="Mostly true",3,IF(Main_Working!BI14="Completely true",4))))</f>
        <v>2</v>
      </c>
      <c r="BH15" s="269">
        <f>IF(Main_Working!BJ14="Not true",1,IF(Main_Working!BJ14="A little bit true",2,IF(Main_Working!BJ14="Mostly true",3,IF(Main_Working!BJ14="Completely true",4))))</f>
        <v>2</v>
      </c>
      <c r="BI15" s="269">
        <f>IF(Main_Working!BK14="Not true",1,IF(Main_Working!BK14="A little bit true",2,IF(Main_Working!BK14="Mostly true",3,IF(Main_Working!BK14="Completely true",4))))</f>
        <v>2</v>
      </c>
      <c r="BJ15" s="269">
        <f>IF(Main_Working!BL14="Not true",1,IF(Main_Working!BL14="A little bit true",2,IF(Main_Working!BL14="Mostly true",3,IF(Main_Working!BL14="Completely true",4))))</f>
        <v>2</v>
      </c>
      <c r="BK15" s="269">
        <f>IF(Main_Working!BM14="Not true",1,IF(Main_Working!BM14="A little bit true",2,IF(Main_Working!BM14="Mostly true",3,IF(Main_Working!BM14="Completely true",4))))</f>
        <v>2</v>
      </c>
      <c r="BL15" s="273">
        <f>IF(Main_Working!BN14="Not true",1,IF(Main_Working!BN14="A little bit true",2,IF(Main_Working!BN14="Mostly true",3,IF(Main_Working!BN14="Completely true",4))))</f>
        <v>2</v>
      </c>
      <c r="BM15" s="269">
        <f>IF(Main_Working!BO14="Not true",1,IF(Main_Working!BO14="A little bit true",2,IF(Main_Working!BO14="Mostly true",3,IF(Main_Working!BO14="Completely true",4))))</f>
        <v>3</v>
      </c>
      <c r="BN15" s="269">
        <f>IF(Main_Working!BP14="Not true",1,IF(Main_Working!BP14="A little bit true",2,IF(Main_Working!BP14="Mostly true",3,IF(Main_Working!BP14="Completely true",4))))</f>
        <v>2</v>
      </c>
      <c r="BO15" s="269">
        <f>IF(Main_Working!BQ14="Not true",1,IF(Main_Working!BQ14="A little bit true",2,IF(Main_Working!BQ14="Mostly true",3,IF(Main_Working!BQ14="Completely true",4))))</f>
        <v>2</v>
      </c>
      <c r="BP15" s="269">
        <f>IF(Main_Working!BR14="Not true",1,IF(Main_Working!BR14="A little bit true",2,IF(Main_Working!BR14="Mostly true",3,IF(Main_Working!BR14="Completely true",4))))</f>
        <v>2</v>
      </c>
      <c r="BQ15" s="272">
        <f>IF(Main_Working!BS14="Not true",1,IF(Main_Working!BS14="A little bit true",2,IF(Main_Working!BS14="Mostly true",3,IF(Main_Working!BS14="Completely true",4))))</f>
        <v>3</v>
      </c>
      <c r="BR15" s="269">
        <f>IF(Main_Working!BT14="Not true",1,IF(Main_Working!BT14="A little bit true",2,IF(Main_Working!BT14="Mostly true",3,IF(Main_Working!BT14="Completely true",4))))</f>
        <v>3</v>
      </c>
      <c r="BS15" s="269">
        <f>IF(Main_Working!BU14="Not true",1,IF(Main_Working!BU14="A little bit true",2,IF(Main_Working!BU14="Mostly true",3,IF(Main_Working!BU14="Completely true",4))))</f>
        <v>3</v>
      </c>
      <c r="BT15" s="269">
        <f>IF(Main_Working!BV14="Not true",1,IF(Main_Working!BV14="A little bit true",2,IF(Main_Working!BV14="Mostly true",3,IF(Main_Working!BV14="Completely true",4))))</f>
        <v>3</v>
      </c>
      <c r="BU15" s="269">
        <f>IF(Main_Working!BW14="Not true",1,IF(Main_Working!BW14="A little bit true",2,IF(Main_Working!BW14="Mostly true",3,IF(Main_Working!BW14="Completely true",4))))</f>
        <v>3</v>
      </c>
      <c r="BV15" s="269">
        <f>IF(Main_Working!BX14="Not true",1,IF(Main_Working!BX14="A little bit true",2,IF(Main_Working!BX14="Mostly true",3,IF(Main_Working!BX14="Completely true",4))))</f>
        <v>2</v>
      </c>
      <c r="BW15" s="273">
        <f>IF(Main_Working!BY14="Not true",1,IF(Main_Working!BY14="A little bit true",2,IF(Main_Working!BY14="Mostly true",3,IF(Main_Working!BY14="Completely true",4))))</f>
        <v>3</v>
      </c>
      <c r="BX15" s="269">
        <f>IF(Main_Working!BZ14="Not true",1,IF(Main_Working!BZ14="A little bit true",2,IF(Main_Working!BZ14="Mostly true",3,IF(Main_Working!BZ14="Completely true",4))))</f>
        <v>3</v>
      </c>
      <c r="BY15" s="269">
        <f>IF(Main_Working!CA14="Not true",1,IF(Main_Working!CA14="A little bit true",2,IF(Main_Working!CA14="Mostly true",3,IF(Main_Working!CA14="Completely true",4))))</f>
        <v>3</v>
      </c>
      <c r="BZ15" s="269">
        <f>IF(Main_Working!CB14="Not true",1,IF(Main_Working!CB14="A little bit true",2,IF(Main_Working!CB14="Mostly true",3,IF(Main_Working!CB14="Completely true",4))))</f>
        <v>2</v>
      </c>
      <c r="CA15" s="269">
        <f>IF(Main_Working!CC14="Not true",1,IF(Main_Working!CC14="A little bit true",2,IF(Main_Working!CC14="Mostly true",3,IF(Main_Working!CC14="Completely true",4))))</f>
        <v>3</v>
      </c>
      <c r="CB15" s="269">
        <f>IF(Main_Working!CD14="Not true",1,IF(Main_Working!CD14="A little bit true",2,IF(Main_Working!CD14="Mostly true",3,IF(Main_Working!CD14="Completely true",4))))</f>
        <v>3</v>
      </c>
      <c r="CC15" s="269">
        <f>IF(Main_Working!CE14="Not true",1,IF(Main_Working!CE14="A little bit true",2,IF(Main_Working!CE14="Mostly true",3,IF(Main_Working!CE14="Completely true",4))))</f>
        <v>4</v>
      </c>
      <c r="CD15" s="269">
        <f>IF(Main_Working!CF14="Not true",1,IF(Main_Working!CF14="A little bit true",2,IF(Main_Working!CF14="Mostly true",3,IF(Main_Working!CF14="Completely true",4))))</f>
        <v>3</v>
      </c>
      <c r="CE15" s="272">
        <f>IF(Main_Working!CG14="Not true",1,IF(Main_Working!CG14="A little bit true",2,IF(Main_Working!CG14="Mostly true",3,IF(Main_Working!CG14="Completely true",4))))</f>
        <v>4</v>
      </c>
      <c r="CF15" s="269">
        <f>IF(Main_Working!CH14="Not true",1,IF(Main_Working!CH14="A little bit true",2,IF(Main_Working!CH14="Mostly true",3,IF(Main_Working!CH14="Completely true",4))))</f>
        <v>2</v>
      </c>
      <c r="CG15" s="269">
        <f>IF(Main_Working!CI14="Not true",1,IF(Main_Working!CI14="A little bit true",2,IF(Main_Working!CI14="Mostly true",3,IF(Main_Working!CI14="Completely true",4))))</f>
        <v>2</v>
      </c>
      <c r="CH15" s="273">
        <f>IF(Main_Working!CJ14="Not true",1,IF(Main_Working!CJ14="A little bit true",2,IF(Main_Working!CJ14="Mostly true",3,IF(Main_Working!CJ14="Completely true",4))))</f>
        <v>2</v>
      </c>
      <c r="CI15" s="269">
        <f>Main_Working!AR14</f>
        <v>6</v>
      </c>
      <c r="CJ15" s="269">
        <f>Main_Working!AS14</f>
        <v>6</v>
      </c>
      <c r="CK15" s="269">
        <f>Main_Working!CK14</f>
        <v>7</v>
      </c>
      <c r="CL15" s="269">
        <f>Main_Working!CL14</f>
        <v>7</v>
      </c>
      <c r="CM15" s="96" t="str">
        <f>Main_Working!AT14</f>
        <v>Explicit teaching of expected behaviours  Trusted relationships between student/s and teachers to enabble confidences to be shared</v>
      </c>
      <c r="CN15" s="96" t="str">
        <f>Main_Working!AU14</f>
        <v>Identify participants; speak to affected parties re responsibilities and obligations, including parents if necessary</v>
      </c>
      <c r="CO15" s="96" t="str">
        <f>Main_Working!AV14</f>
        <v>Engage in restorative conversations  Outline and refer to policies in place and consequences of actions</v>
      </c>
      <c r="CP15" s="274">
        <f>IF(Main_Working!CM14="Not at all",1,IF(Main_Working!CM14="A little bit",2,IF(Main_Working!CM14="A fair bit",3,IF(Main_Working!CM14="Completely",4))))</f>
        <v>3</v>
      </c>
      <c r="CQ15" s="274">
        <f>IF(Main_Working!CN14="Not at all",1,IF(Main_Working!CN14="A little bit",2,IF(Main_Working!CN14="A fair bit",3,IF(Main_Working!CN14="Completely",4))))</f>
        <v>3</v>
      </c>
      <c r="CR15" s="274">
        <f>IF(Main_Working!CO14="Not at all",1,IF(Main_Working!CO14="A little bit",2,IF(Main_Working!CO14="A fair bit",3,IF(Main_Working!CO14="Completely",4))))</f>
        <v>3</v>
      </c>
      <c r="CS15" s="96"/>
      <c r="CT15" s="96"/>
      <c r="CU15" s="272">
        <f t="shared" si="25"/>
        <v>10</v>
      </c>
      <c r="CV15" s="269">
        <f t="shared" si="25"/>
        <v>2.1428571428571423</v>
      </c>
      <c r="CW15" s="269">
        <f t="shared" si="25"/>
        <v>2.1428571428571423</v>
      </c>
      <c r="CX15" s="269">
        <f t="shared" si="25"/>
        <v>1.4285714285714284</v>
      </c>
      <c r="CY15" s="269">
        <f t="shared" si="25"/>
        <v>2.8571428571428568</v>
      </c>
      <c r="CZ15" s="269">
        <f t="shared" si="25"/>
        <v>0.53571428571428559</v>
      </c>
      <c r="DA15" s="269">
        <f t="shared" si="25"/>
        <v>0.53571428571428559</v>
      </c>
      <c r="DB15" s="269">
        <f t="shared" si="25"/>
        <v>0.3571428571428571</v>
      </c>
      <c r="DC15" s="269">
        <f t="shared" si="25"/>
        <v>0.3571428571428571</v>
      </c>
      <c r="DD15" s="269">
        <f t="shared" si="25"/>
        <v>1.4285714285714284</v>
      </c>
      <c r="DE15" s="269">
        <f t="shared" si="26"/>
        <v>0.71428571428571419</v>
      </c>
      <c r="DF15" s="269">
        <f t="shared" si="26"/>
        <v>5</v>
      </c>
      <c r="DG15" s="269">
        <f t="shared" si="26"/>
        <v>1.6666666666666665</v>
      </c>
      <c r="DH15" s="269">
        <f t="shared" si="26"/>
        <v>1.6666666666666665</v>
      </c>
      <c r="DI15" s="269">
        <f t="shared" si="26"/>
        <v>1.6666666666666665</v>
      </c>
      <c r="DJ15" s="269">
        <f t="shared" si="26"/>
        <v>1.6666666666666665</v>
      </c>
      <c r="DK15" s="269">
        <f t="shared" si="26"/>
        <v>1.6666666666666665</v>
      </c>
      <c r="DL15" s="269">
        <f t="shared" si="26"/>
        <v>1.6666666666666665</v>
      </c>
      <c r="DM15" s="275">
        <f>SUM(CU15:DL15)</f>
        <v>37.499999999999993</v>
      </c>
      <c r="DN15" s="269">
        <f t="shared" si="27"/>
        <v>15</v>
      </c>
      <c r="DO15" s="269">
        <f t="shared" si="27"/>
        <v>10</v>
      </c>
      <c r="DP15" s="269">
        <f t="shared" si="27"/>
        <v>10</v>
      </c>
      <c r="DQ15" s="269">
        <f t="shared" si="27"/>
        <v>10</v>
      </c>
      <c r="DR15" s="190">
        <f>SUM(DN15:DQ15)</f>
        <v>45</v>
      </c>
      <c r="DS15" s="272">
        <f t="shared" si="28"/>
        <v>8.5714285714285694</v>
      </c>
      <c r="DT15" s="269">
        <f t="shared" si="28"/>
        <v>8.5714285714285694</v>
      </c>
      <c r="DU15" s="269">
        <f t="shared" si="28"/>
        <v>8.5714285714285694</v>
      </c>
      <c r="DV15" s="269">
        <f t="shared" si="28"/>
        <v>8.5714285714285694</v>
      </c>
      <c r="DW15" s="269">
        <f t="shared" si="28"/>
        <v>8.5714285714285694</v>
      </c>
      <c r="DX15" s="269">
        <f t="shared" si="28"/>
        <v>5.7142857142857135</v>
      </c>
      <c r="DY15" s="269">
        <f t="shared" si="28"/>
        <v>8.5714285714285694</v>
      </c>
      <c r="DZ15" s="276">
        <f>SUM(DS15:DY15)</f>
        <v>57.142857142857132</v>
      </c>
      <c r="EA15" s="269">
        <f t="shared" si="29"/>
        <v>8.5714285714285694</v>
      </c>
      <c r="EB15" s="269">
        <f t="shared" si="29"/>
        <v>8.5714285714285694</v>
      </c>
      <c r="EC15" s="269">
        <f t="shared" si="29"/>
        <v>5.7142857142857135</v>
      </c>
      <c r="ED15" s="269">
        <f t="shared" si="29"/>
        <v>8.5714285714285694</v>
      </c>
      <c r="EE15" s="269">
        <f t="shared" si="29"/>
        <v>8.5714285714285694</v>
      </c>
      <c r="EF15" s="269">
        <f t="shared" si="29"/>
        <v>11.428571428571427</v>
      </c>
      <c r="EG15" s="269">
        <f t="shared" si="29"/>
        <v>8.5714285714285694</v>
      </c>
      <c r="EH15" s="277">
        <f>SUM(EA15:EG15)</f>
        <v>59.999999999999986</v>
      </c>
      <c r="EI15" s="272">
        <f t="shared" si="30"/>
        <v>40</v>
      </c>
      <c r="EJ15" s="269">
        <f t="shared" si="30"/>
        <v>6.6666666666666661</v>
      </c>
      <c r="EK15" s="269">
        <f t="shared" si="30"/>
        <v>6.6666666666666661</v>
      </c>
      <c r="EL15" s="273">
        <f t="shared" si="30"/>
        <v>6.6666666666666661</v>
      </c>
      <c r="EM15" s="277">
        <f>SUM(EI15:EL15)</f>
        <v>59.999999999999993</v>
      </c>
      <c r="EN15" s="277">
        <f>SUM(DM15,DR15,DZ15,EH15,EM15)</f>
        <v>259.64285714285711</v>
      </c>
      <c r="EO15" s="96"/>
      <c r="EP15" s="278">
        <f>SUM(CU15:DL15)</f>
        <v>37.499999999999993</v>
      </c>
      <c r="EQ15" s="278">
        <f>SUM(DN15:DQ15)</f>
        <v>45</v>
      </c>
      <c r="ER15" s="278">
        <f>SUM(DS15:DY15)</f>
        <v>57.142857142857132</v>
      </c>
      <c r="ES15" s="278">
        <f>SUM(EA15:EG15)</f>
        <v>59.999999999999986</v>
      </c>
      <c r="ET15" s="278">
        <f>SUM(EI15:EL15)</f>
        <v>59.999999999999993</v>
      </c>
      <c r="EU15" s="278">
        <f>SUM(EP15:ET15)</f>
        <v>259.64285714285711</v>
      </c>
      <c r="EV15" s="96"/>
      <c r="EW15" s="269" t="str">
        <f>IF(EU15&lt;100,"Q1",IF(EU15&lt;200,"Q2",IF(EU15&lt;300,"Q3",IF(EU15&lt;=400,"Q4"))))</f>
        <v>Q3</v>
      </c>
      <c r="EX15" s="96" t="str">
        <f>IF(EW15="Q1","Not there yet",IF(EW15="Q2","Emerging",IF(EW15="Q3","Building",IF(EW15="Q4","Flourishing"))))</f>
        <v>Building</v>
      </c>
      <c r="EY15" s="96"/>
      <c r="EZ15" s="96"/>
      <c r="FA15" s="96"/>
      <c r="FB15" s="96"/>
      <c r="FC15" s="269" t="s">
        <v>158</v>
      </c>
      <c r="FD15" s="96"/>
      <c r="FE15" s="96"/>
      <c r="FF15" s="96"/>
      <c r="FG15" s="96"/>
      <c r="FH15" s="96"/>
      <c r="FI15" s="96"/>
      <c r="FJ15" s="96"/>
      <c r="FK15" s="96"/>
      <c r="FL15" s="96"/>
      <c r="FM15" s="96"/>
      <c r="FN15" s="96"/>
      <c r="FO15" s="96"/>
      <c r="FP15" s="96"/>
      <c r="FQ15" s="96"/>
      <c r="FR15" s="96"/>
      <c r="FS15" s="96"/>
      <c r="FT15" s="96"/>
      <c r="FU15" s="96"/>
      <c r="FV15" s="96"/>
      <c r="FW15" s="96"/>
      <c r="FX15" s="96"/>
      <c r="FY15" s="96"/>
      <c r="FZ15" s="96"/>
      <c r="GA15" s="96"/>
      <c r="GB15" s="96"/>
      <c r="GC15" s="96"/>
      <c r="GD15" s="96"/>
      <c r="GE15" s="96"/>
      <c r="GF15" s="96"/>
      <c r="GG15" s="96"/>
      <c r="GH15" s="96"/>
      <c r="GI15" s="96"/>
      <c r="GJ15" s="96"/>
      <c r="GK15" s="96"/>
      <c r="GL15" s="96"/>
      <c r="GM15" s="96"/>
      <c r="GN15" s="96"/>
      <c r="GO15" s="96"/>
      <c r="GP15" s="96"/>
      <c r="GQ15" s="96"/>
      <c r="GR15" s="96"/>
      <c r="GS15" s="96"/>
      <c r="GT15" s="96"/>
      <c r="GU15" s="96"/>
      <c r="GV15" s="96"/>
      <c r="GW15" s="96"/>
      <c r="GX15" s="96"/>
      <c r="GY15" s="96"/>
      <c r="GZ15" s="96"/>
      <c r="HA15" s="96"/>
      <c r="HB15" s="96"/>
      <c r="HC15" s="96"/>
      <c r="HD15" s="96"/>
      <c r="HE15" s="96"/>
      <c r="HF15" s="96"/>
      <c r="HG15" s="96"/>
      <c r="HH15" s="96"/>
      <c r="HI15" s="96"/>
      <c r="HJ15" s="96"/>
      <c r="HK15" s="96"/>
      <c r="HL15" s="96"/>
      <c r="HM15" s="96"/>
    </row>
    <row r="16" spans="1:221" s="26" customFormat="1" x14ac:dyDescent="0.2">
      <c r="A16" s="24">
        <v>12</v>
      </c>
      <c r="B16" s="23" t="str">
        <f>Main_Working!Q15</f>
        <v>Christ Our Holy Redeemer</v>
      </c>
      <c r="C16" s="24" t="str">
        <f>Main_Working!S15</f>
        <v>Catholic</v>
      </c>
      <c r="D16" s="24" t="str">
        <f>Main_Working!T15</f>
        <v>Primary</v>
      </c>
      <c r="E16" s="24" t="str">
        <f>Main_Working!N15</f>
        <v>NORTH-EASTERN</v>
      </c>
      <c r="F16" s="24" t="str">
        <f>Main_Working!L15</f>
        <v>Registered</v>
      </c>
      <c r="G16" s="24" t="str">
        <f>Main_Working!CQ15</f>
        <v>High</v>
      </c>
      <c r="H16" s="24" t="str">
        <f>Main_Working!CR15</f>
        <v>Above Average</v>
      </c>
      <c r="I16" s="24" t="s">
        <v>138</v>
      </c>
      <c r="J16" s="24">
        <f>IF(Main_Working!U15="No",0,IF(Main_Working!U15="Yes",1))</f>
        <v>1</v>
      </c>
      <c r="K16" s="24">
        <f>IF(Main_Working!V15="No",0,IF(Main_Working!V15="Yes",1))</f>
        <v>1</v>
      </c>
      <c r="L16" s="24">
        <f>IF(Main_Working!W15="No",0,IF(Main_Working!W15="Yes",1))</f>
        <v>1</v>
      </c>
      <c r="M16" s="24">
        <f>IF(Main_Working!X15="No",0,IF(Main_Working!X15="Yes",1))</f>
        <v>1</v>
      </c>
      <c r="N16" s="24">
        <f>IF(Main_Working!Y15="No",0,IF(Main_Working!Y15="Yes",1))</f>
        <v>1</v>
      </c>
      <c r="O16" s="24">
        <f t="shared" si="0"/>
        <v>5</v>
      </c>
      <c r="P16" s="35">
        <f t="shared" si="1"/>
        <v>1</v>
      </c>
      <c r="Q16" s="24">
        <f>IF(Main_Working!Z15="No",0,IF(Main_Working!Z15="Yes",1))</f>
        <v>1</v>
      </c>
      <c r="R16" s="24">
        <f>IF(Main_Working!AA15="No",0,IF(Main_Working!AA15="Yes",1))</f>
        <v>1</v>
      </c>
      <c r="S16" s="24">
        <f>IF(Main_Working!AB15="No",0,IF(Main_Working!AB15="Yes",1))</f>
        <v>1</v>
      </c>
      <c r="T16" s="24">
        <f t="shared" si="2"/>
        <v>3</v>
      </c>
      <c r="U16" s="35">
        <f t="shared" si="3"/>
        <v>1</v>
      </c>
      <c r="V16" s="24">
        <f>IF(Main_Working!AC15="No",0,IF(Main_Working!AC15="Yes",1))</f>
        <v>1</v>
      </c>
      <c r="W16" s="24">
        <f>IF(Main_Working!AD15="No",0,IF(Main_Working!AD15="Yes",1))</f>
        <v>1</v>
      </c>
      <c r="X16" s="24">
        <f>IF(Main_Working!AE15="No",0,IF(Main_Working!AE15="Yes",1))</f>
        <v>1</v>
      </c>
      <c r="Y16" s="24">
        <f t="shared" si="4"/>
        <v>3</v>
      </c>
      <c r="Z16" s="35">
        <f t="shared" si="5"/>
        <v>1</v>
      </c>
      <c r="AA16" s="24">
        <f>IF(Main_Working!AF15="No",0,IF(Main_Working!AF15="Yes",1))</f>
        <v>1</v>
      </c>
      <c r="AB16" s="24">
        <f>IF(Main_Working!AG15="No",0,IF(Main_Working!AG15="Yes",1))</f>
        <v>1</v>
      </c>
      <c r="AC16" s="24">
        <f>IF(Main_Working!AH15="No",0,IF(Main_Working!AH15="Yes",1))</f>
        <v>1</v>
      </c>
      <c r="AD16" s="24">
        <f>IF(Main_Working!AI15="No",0,IF(Main_Working!AI15="Yes",1))</f>
        <v>1</v>
      </c>
      <c r="AE16" s="24">
        <f t="shared" si="6"/>
        <v>4</v>
      </c>
      <c r="AF16" s="35">
        <f t="shared" si="7"/>
        <v>1</v>
      </c>
      <c r="AG16" s="24">
        <f>IF(Main_Working!AJ15="No",0,IF(Main_Working!AJ15="Yes",1))</f>
        <v>1</v>
      </c>
      <c r="AH16" s="24">
        <f>IF(Main_Working!AK15="No",0,IF(Main_Working!AK15="Yes",1))</f>
        <v>1</v>
      </c>
      <c r="AI16" s="24">
        <f>IF(Main_Working!AL15="No",0,IF(Main_Working!AL15="Yes",1))</f>
        <v>1</v>
      </c>
      <c r="AJ16" s="24">
        <f>IF(Main_Working!AM15="No",0,IF(Main_Working!AM15="Yes",1))</f>
        <v>1</v>
      </c>
      <c r="AK16" s="24">
        <f>IF(Main_Working!AN15="No",0,IF(Main_Working!AN15="Yes",1))</f>
        <v>1</v>
      </c>
      <c r="AL16" s="24">
        <f t="shared" si="8"/>
        <v>5</v>
      </c>
      <c r="AM16" s="35">
        <f t="shared" si="9"/>
        <v>1</v>
      </c>
      <c r="AN16" s="24">
        <f>IF(Main_Working!AO15="No",0,IF(Main_Working!AO15="Yes",1))</f>
        <v>1</v>
      </c>
      <c r="AO16" s="24">
        <f>IF(Main_Working!AP15="No",0,IF(Main_Working!AP15="Yes",1))</f>
        <v>1</v>
      </c>
      <c r="AP16" s="24">
        <f>IF(Main_Working!AQ15="No",0,IF(Main_Working!AQ15="Yes",1))</f>
        <v>1</v>
      </c>
      <c r="AQ16" s="24">
        <f t="shared" si="10"/>
        <v>3</v>
      </c>
      <c r="AR16" s="35">
        <f t="shared" si="11"/>
        <v>1</v>
      </c>
      <c r="AS16" s="25">
        <f t="shared" si="12"/>
        <v>23</v>
      </c>
      <c r="AT16" s="25"/>
      <c r="AU16" s="80"/>
      <c r="AV16" s="24"/>
      <c r="AW16" s="24"/>
      <c r="AX16" s="24"/>
      <c r="AY16" s="24"/>
      <c r="AZ16" s="24"/>
      <c r="BA16" s="24"/>
      <c r="BB16" s="24"/>
      <c r="BC16" s="24"/>
      <c r="BD16" s="24"/>
      <c r="BE16" s="24"/>
      <c r="BF16" s="24"/>
      <c r="BG16" s="24"/>
      <c r="BH16" s="24"/>
      <c r="BI16" s="24"/>
      <c r="BJ16" s="24"/>
      <c r="BK16" s="24"/>
      <c r="BL16" s="81"/>
      <c r="BM16" s="24"/>
      <c r="BN16" s="24"/>
      <c r="BO16" s="24"/>
      <c r="BP16" s="24"/>
      <c r="BQ16" s="80"/>
      <c r="BR16" s="24"/>
      <c r="BS16" s="24"/>
      <c r="BT16" s="24"/>
      <c r="BU16" s="24"/>
      <c r="BV16" s="24"/>
      <c r="BW16" s="81"/>
      <c r="BX16" s="24"/>
      <c r="BY16" s="24"/>
      <c r="BZ16" s="24"/>
      <c r="CA16" s="24"/>
      <c r="CB16" s="24"/>
      <c r="CC16" s="24"/>
      <c r="CD16" s="24"/>
      <c r="CE16" s="80"/>
      <c r="CF16" s="24"/>
      <c r="CG16" s="24"/>
      <c r="CH16" s="81"/>
      <c r="CI16" s="24"/>
      <c r="CJ16" s="24"/>
      <c r="CK16" s="24"/>
      <c r="CL16" s="24"/>
      <c r="CP16" s="27"/>
      <c r="CQ16" s="27"/>
      <c r="CR16" s="27"/>
      <c r="CU16" s="80"/>
      <c r="CV16" s="24"/>
      <c r="CW16" s="24"/>
      <c r="CX16" s="24"/>
      <c r="CY16" s="24"/>
      <c r="CZ16" s="24"/>
      <c r="DA16" s="24"/>
      <c r="DB16" s="24"/>
      <c r="DC16" s="24"/>
      <c r="DD16" s="24"/>
      <c r="DE16" s="24"/>
      <c r="DF16" s="24"/>
      <c r="DG16" s="24"/>
      <c r="DH16" s="24"/>
      <c r="DI16" s="24"/>
      <c r="DJ16" s="24"/>
      <c r="DK16" s="24"/>
      <c r="DL16" s="24"/>
      <c r="DM16" s="116"/>
      <c r="DN16" s="24"/>
      <c r="DO16" s="24"/>
      <c r="DP16" s="24"/>
      <c r="DQ16" s="24"/>
      <c r="DR16" s="24"/>
      <c r="DS16" s="80"/>
      <c r="DT16" s="24"/>
      <c r="DU16" s="24"/>
      <c r="DV16" s="24"/>
      <c r="DW16" s="24"/>
      <c r="DX16" s="24"/>
      <c r="DY16" s="24"/>
      <c r="DZ16" s="129"/>
      <c r="EA16" s="24"/>
      <c r="EB16" s="24"/>
      <c r="EC16" s="24"/>
      <c r="ED16" s="24"/>
      <c r="EE16" s="24"/>
      <c r="EF16" s="24"/>
      <c r="EG16" s="24"/>
      <c r="EH16" s="24"/>
      <c r="EI16" s="80"/>
      <c r="EJ16" s="24"/>
      <c r="EK16" s="24"/>
      <c r="EL16" s="81"/>
      <c r="EM16" s="24"/>
      <c r="EN16" s="124"/>
      <c r="EP16" s="232"/>
      <c r="EQ16" s="232"/>
      <c r="ER16" s="232"/>
      <c r="ES16" s="232"/>
      <c r="ET16" s="232"/>
      <c r="EU16" s="232"/>
      <c r="EW16" s="24"/>
      <c r="FC16" s="24" t="s">
        <v>138</v>
      </c>
    </row>
    <row r="17" spans="1:221" s="26" customFormat="1" x14ac:dyDescent="0.2">
      <c r="A17" s="29">
        <v>13</v>
      </c>
      <c r="B17" s="28" t="str">
        <f>Main_Working!Q16</f>
        <v xml:space="preserve">Croydon Community School </v>
      </c>
      <c r="C17" s="29" t="str">
        <f>Main_Working!S16</f>
        <v>Government</v>
      </c>
      <c r="D17" s="29" t="str">
        <f>Main_Working!T16</f>
        <v>Secondary</v>
      </c>
      <c r="E17" s="29" t="str">
        <f>Main_Working!N16</f>
        <v>NORTH-EASTERN</v>
      </c>
      <c r="F17" s="29" t="str">
        <f>Main_Working!L16</f>
        <v>Unregistered</v>
      </c>
      <c r="G17" s="29" t="str">
        <f>Main_Working!CQ16</f>
        <v>High</v>
      </c>
      <c r="H17" s="29" t="str">
        <f>Main_Working!CR16</f>
        <v>Above Average</v>
      </c>
      <c r="I17" s="29" t="s">
        <v>138</v>
      </c>
      <c r="J17" s="29">
        <f>IF(Main_Working!U16="No",0,IF(Main_Working!U16="Yes",1))</f>
        <v>0</v>
      </c>
      <c r="K17" s="29">
        <f>IF(Main_Working!V16="No",0,IF(Main_Working!V16="Yes",1))</f>
        <v>0</v>
      </c>
      <c r="L17" s="29">
        <f>IF(Main_Working!W16="No",0,IF(Main_Working!W16="Yes",1))</f>
        <v>1</v>
      </c>
      <c r="M17" s="29">
        <f>IF(Main_Working!X16="No",0,IF(Main_Working!X16="Yes",1))</f>
        <v>1</v>
      </c>
      <c r="N17" s="29">
        <f>IF(Main_Working!Y16="No",0,IF(Main_Working!Y16="Yes",1))</f>
        <v>0</v>
      </c>
      <c r="O17" s="29">
        <f t="shared" si="0"/>
        <v>2</v>
      </c>
      <c r="P17" s="33">
        <f t="shared" si="1"/>
        <v>0.4</v>
      </c>
      <c r="Q17" s="29">
        <f>IF(Main_Working!Z16="No",0,IF(Main_Working!Z16="Yes",1))</f>
        <v>1</v>
      </c>
      <c r="R17" s="29">
        <f>IF(Main_Working!AA16="No",0,IF(Main_Working!AA16="Yes",1))</f>
        <v>1</v>
      </c>
      <c r="S17" s="29">
        <f>IF(Main_Working!AB16="No",0,IF(Main_Working!AB16="Yes",1))</f>
        <v>1</v>
      </c>
      <c r="T17" s="29">
        <f t="shared" si="2"/>
        <v>3</v>
      </c>
      <c r="U17" s="33">
        <f t="shared" si="3"/>
        <v>1</v>
      </c>
      <c r="V17" s="29">
        <f>IF(Main_Working!AC16="No",0,IF(Main_Working!AC16="Yes",1))</f>
        <v>1</v>
      </c>
      <c r="W17" s="29">
        <f>IF(Main_Working!AD16="No",0,IF(Main_Working!AD16="Yes",1))</f>
        <v>1</v>
      </c>
      <c r="X17" s="29">
        <f>IF(Main_Working!AE16="No",0,IF(Main_Working!AE16="Yes",1))</f>
        <v>1</v>
      </c>
      <c r="Y17" s="29">
        <f t="shared" si="4"/>
        <v>3</v>
      </c>
      <c r="Z17" s="33">
        <f t="shared" si="5"/>
        <v>1</v>
      </c>
      <c r="AA17" s="29">
        <f>IF(Main_Working!AF16="No",0,IF(Main_Working!AF16="Yes",1))</f>
        <v>1</v>
      </c>
      <c r="AB17" s="29">
        <f>IF(Main_Working!AG16="No",0,IF(Main_Working!AG16="Yes",1))</f>
        <v>1</v>
      </c>
      <c r="AC17" s="29">
        <f>IF(Main_Working!AH16="No",0,IF(Main_Working!AH16="Yes",1))</f>
        <v>1</v>
      </c>
      <c r="AD17" s="29">
        <f>IF(Main_Working!AI16="No",0,IF(Main_Working!AI16="Yes",1))</f>
        <v>1</v>
      </c>
      <c r="AE17" s="29">
        <f t="shared" si="6"/>
        <v>4</v>
      </c>
      <c r="AF17" s="33">
        <f t="shared" si="7"/>
        <v>1</v>
      </c>
      <c r="AG17" s="29">
        <f>IF(Main_Working!AJ16="No",0,IF(Main_Working!AJ16="Yes",1))</f>
        <v>0</v>
      </c>
      <c r="AH17" s="29">
        <f>IF(Main_Working!AK16="No",0,IF(Main_Working!AK16="Yes",1))</f>
        <v>1</v>
      </c>
      <c r="AI17" s="29">
        <f>IF(Main_Working!AL16="No",0,IF(Main_Working!AL16="Yes",1))</f>
        <v>0</v>
      </c>
      <c r="AJ17" s="29">
        <f>IF(Main_Working!AM16="No",0,IF(Main_Working!AM16="Yes",1))</f>
        <v>0</v>
      </c>
      <c r="AK17" s="29">
        <f>IF(Main_Working!AN16="No",0,IF(Main_Working!AN16="Yes",1))</f>
        <v>0</v>
      </c>
      <c r="AL17" s="29">
        <f t="shared" si="8"/>
        <v>1</v>
      </c>
      <c r="AM17" s="33">
        <f t="shared" si="9"/>
        <v>0.2</v>
      </c>
      <c r="AN17" s="29">
        <f>IF(Main_Working!AO16="No",0,IF(Main_Working!AO16="Yes",1))</f>
        <v>1</v>
      </c>
      <c r="AO17" s="29">
        <f>IF(Main_Working!AP16="No",0,IF(Main_Working!AP16="Yes",1))</f>
        <v>0</v>
      </c>
      <c r="AP17" s="29">
        <f>IF(Main_Working!AQ16="No",0,IF(Main_Working!AQ16="Yes",1))</f>
        <v>1</v>
      </c>
      <c r="AQ17" s="29">
        <f t="shared" si="10"/>
        <v>2</v>
      </c>
      <c r="AR17" s="33">
        <f t="shared" si="11"/>
        <v>0.66666666666666663</v>
      </c>
      <c r="AS17" s="30">
        <f t="shared" si="12"/>
        <v>15</v>
      </c>
      <c r="AT17" s="30"/>
      <c r="AU17" s="82">
        <f>IF(Main_Working!AW16="Not true",1,IF(Main_Working!AW16="A little bit true",2,IF(Main_Working!AW16="Mostly true",3,IF(Main_Working!AW16="Completely true",4))))</f>
        <v>4</v>
      </c>
      <c r="AV17" s="29">
        <f>IF(Main_Working!AX16="Not true",1,IF(Main_Working!AX16="A little bit true",2,IF(Main_Working!AX16="Mostly true",3,IF(Main_Working!AX16="Completely true",4))))</f>
        <v>4</v>
      </c>
      <c r="AW17" s="29">
        <f>IF(Main_Working!AY16="Not true",1,IF(Main_Working!AY16="A little bit true",2,IF(Main_Working!AY16="Mostly true",3,IF(Main_Working!AY16="Completely true",4))))</f>
        <v>4</v>
      </c>
      <c r="AX17" s="29">
        <f>IF(Main_Working!AZ16="Not true",1,IF(Main_Working!AZ16="A little bit true",2,IF(Main_Working!AZ16="Mostly true",3,IF(Main_Working!AZ16="Completely true",4))))</f>
        <v>4</v>
      </c>
      <c r="AY17" s="29">
        <f>IF(Main_Working!BA16="Not true",1,IF(Main_Working!BA16="A little bit true",2,IF(Main_Working!BA16="Mostly true",3,IF(Main_Working!BA16="Completely true",4))))</f>
        <v>4</v>
      </c>
      <c r="AZ17" s="29">
        <f>IF(Main_Working!BB16="Not true",1,IF(Main_Working!BB16="A little bit true",2,IF(Main_Working!BB16="Mostly true",3,IF(Main_Working!BB16="Completely true",4))))</f>
        <v>4</v>
      </c>
      <c r="BA17" s="29">
        <f>IF(Main_Working!BC16="Not true",1,IF(Main_Working!BC16="A little bit true",2,IF(Main_Working!BC16="Mostly true",3,IF(Main_Working!BC16="Completely true",4))))</f>
        <v>4</v>
      </c>
      <c r="BB17" s="29">
        <f>IF(Main_Working!BD16="Not true",1,IF(Main_Working!BD16="A little bit true",2,IF(Main_Working!BD16="Mostly true",3,IF(Main_Working!BD16="Completely true",4))))</f>
        <v>4</v>
      </c>
      <c r="BC17" s="29">
        <f>IF(Main_Working!BE16="Not true",1,IF(Main_Working!BE16="A little bit true",2,IF(Main_Working!BE16="Mostly true",3,IF(Main_Working!BE16="Completely true",4))))</f>
        <v>4</v>
      </c>
      <c r="BD17" s="29">
        <f>IF(Main_Working!BF16="Not true",1,IF(Main_Working!BF16="A little bit true",2,IF(Main_Working!BF16="Mostly true",3,IF(Main_Working!BF16="Completely true",4))))</f>
        <v>4</v>
      </c>
      <c r="BE17" s="29">
        <f>IF(Main_Working!BG16="Not true",1,IF(Main_Working!BG16="A little bit true",2,IF(Main_Working!BG16="Mostly true",3,IF(Main_Working!BG16="Completely true",4))))</f>
        <v>4</v>
      </c>
      <c r="BF17" s="29">
        <f>IF(Main_Working!BH16="Not true",1,IF(Main_Working!BH16="A little bit true",2,IF(Main_Working!BH16="Mostly true",3,IF(Main_Working!BH16="Completely true",4))))</f>
        <v>3</v>
      </c>
      <c r="BG17" s="29">
        <f>IF(Main_Working!BI16="Not true",1,IF(Main_Working!BI16="A little bit true",2,IF(Main_Working!BI16="Mostly true",3,IF(Main_Working!BI16="Completely true",4))))</f>
        <v>4</v>
      </c>
      <c r="BH17" s="29">
        <f>IF(Main_Working!BJ16="Not true",1,IF(Main_Working!BJ16="A little bit true",2,IF(Main_Working!BJ16="Mostly true",3,IF(Main_Working!BJ16="Completely true",4))))</f>
        <v>4</v>
      </c>
      <c r="BI17" s="29">
        <f>IF(Main_Working!BK16="Not true",1,IF(Main_Working!BK16="A little bit true",2,IF(Main_Working!BK16="Mostly true",3,IF(Main_Working!BK16="Completely true",4))))</f>
        <v>4</v>
      </c>
      <c r="BJ17" s="29">
        <f>IF(Main_Working!BL16="Not true",1,IF(Main_Working!BL16="A little bit true",2,IF(Main_Working!BL16="Mostly true",3,IF(Main_Working!BL16="Completely true",4))))</f>
        <v>4</v>
      </c>
      <c r="BK17" s="29">
        <f>IF(Main_Working!BM16="Not true",1,IF(Main_Working!BM16="A little bit true",2,IF(Main_Working!BM16="Mostly true",3,IF(Main_Working!BM16="Completely true",4))))</f>
        <v>4</v>
      </c>
      <c r="BL17" s="83">
        <f>IF(Main_Working!BN16="Not true",1,IF(Main_Working!BN16="A little bit true",2,IF(Main_Working!BN16="Mostly true",3,IF(Main_Working!BN16="Completely true",4))))</f>
        <v>4</v>
      </c>
      <c r="BM17" s="29">
        <f>IF(Main_Working!BO16="Not true",1,IF(Main_Working!BO16="A little bit true",2,IF(Main_Working!BO16="Mostly true",3,IF(Main_Working!BO16="Completely true",4))))</f>
        <v>4</v>
      </c>
      <c r="BN17" s="29">
        <f>IF(Main_Working!BP16="Not true",1,IF(Main_Working!BP16="A little bit true",2,IF(Main_Working!BP16="Mostly true",3,IF(Main_Working!BP16="Completely true",4))))</f>
        <v>3</v>
      </c>
      <c r="BO17" s="29">
        <f>IF(Main_Working!BQ16="Not true",1,IF(Main_Working!BQ16="A little bit true",2,IF(Main_Working!BQ16="Mostly true",3,IF(Main_Working!BQ16="Completely true",4))))</f>
        <v>4</v>
      </c>
      <c r="BP17" s="29">
        <f>IF(Main_Working!BR16="Not true",1,IF(Main_Working!BR16="A little bit true",2,IF(Main_Working!BR16="Mostly true",3,IF(Main_Working!BR16="Completely true",4))))</f>
        <v>4</v>
      </c>
      <c r="BQ17" s="82">
        <f>IF(Main_Working!BS16="Not true",1,IF(Main_Working!BS16="A little bit true",2,IF(Main_Working!BS16="Mostly true",3,IF(Main_Working!BS16="Completely true",4))))</f>
        <v>4</v>
      </c>
      <c r="BR17" s="29">
        <f>IF(Main_Working!BT16="Not true",1,IF(Main_Working!BT16="A little bit true",2,IF(Main_Working!BT16="Mostly true",3,IF(Main_Working!BT16="Completely true",4))))</f>
        <v>4</v>
      </c>
      <c r="BS17" s="29">
        <f>IF(Main_Working!BU16="Not true",1,IF(Main_Working!BU16="A little bit true",2,IF(Main_Working!BU16="Mostly true",3,IF(Main_Working!BU16="Completely true",4))))</f>
        <v>4</v>
      </c>
      <c r="BT17" s="29">
        <f>IF(Main_Working!BV16="Not true",1,IF(Main_Working!BV16="A little bit true",2,IF(Main_Working!BV16="Mostly true",3,IF(Main_Working!BV16="Completely true",4))))</f>
        <v>4</v>
      </c>
      <c r="BU17" s="29">
        <f>IF(Main_Working!BW16="Not true",1,IF(Main_Working!BW16="A little bit true",2,IF(Main_Working!BW16="Mostly true",3,IF(Main_Working!BW16="Completely true",4))))</f>
        <v>4</v>
      </c>
      <c r="BV17" s="29">
        <f>IF(Main_Working!BX16="Not true",1,IF(Main_Working!BX16="A little bit true",2,IF(Main_Working!BX16="Mostly true",3,IF(Main_Working!BX16="Completely true",4))))</f>
        <v>4</v>
      </c>
      <c r="BW17" s="83">
        <f>IF(Main_Working!BY16="Not true",1,IF(Main_Working!BY16="A little bit true",2,IF(Main_Working!BY16="Mostly true",3,IF(Main_Working!BY16="Completely true",4))))</f>
        <v>4</v>
      </c>
      <c r="BX17" s="29">
        <f>IF(Main_Working!BZ16="Not true",1,IF(Main_Working!BZ16="A little bit true",2,IF(Main_Working!BZ16="Mostly true",3,IF(Main_Working!BZ16="Completely true",4))))</f>
        <v>4</v>
      </c>
      <c r="BY17" s="29">
        <f>IF(Main_Working!CA16="Not true",1,IF(Main_Working!CA16="A little bit true",2,IF(Main_Working!CA16="Mostly true",3,IF(Main_Working!CA16="Completely true",4))))</f>
        <v>4</v>
      </c>
      <c r="BZ17" s="29">
        <f>IF(Main_Working!CB16="Not true",1,IF(Main_Working!CB16="A little bit true",2,IF(Main_Working!CB16="Mostly true",3,IF(Main_Working!CB16="Completely true",4))))</f>
        <v>4</v>
      </c>
      <c r="CA17" s="29">
        <f>IF(Main_Working!CC16="Not true",1,IF(Main_Working!CC16="A little bit true",2,IF(Main_Working!CC16="Mostly true",3,IF(Main_Working!CC16="Completely true",4))))</f>
        <v>4</v>
      </c>
      <c r="CB17" s="29">
        <f>IF(Main_Working!CD16="Not true",1,IF(Main_Working!CD16="A little bit true",2,IF(Main_Working!CD16="Mostly true",3,IF(Main_Working!CD16="Completely true",4))))</f>
        <v>4</v>
      </c>
      <c r="CC17" s="29">
        <f>IF(Main_Working!CE16="Not true",1,IF(Main_Working!CE16="A little bit true",2,IF(Main_Working!CE16="Mostly true",3,IF(Main_Working!CE16="Completely true",4))))</f>
        <v>4</v>
      </c>
      <c r="CD17" s="29">
        <f>IF(Main_Working!CF16="Not true",1,IF(Main_Working!CF16="A little bit true",2,IF(Main_Working!CF16="Mostly true",3,IF(Main_Working!CF16="Completely true",4))))</f>
        <v>4</v>
      </c>
      <c r="CE17" s="82">
        <f>IF(Main_Working!CG16="Not true",1,IF(Main_Working!CG16="A little bit true",2,IF(Main_Working!CG16="Mostly true",3,IF(Main_Working!CG16="Completely true",4))))</f>
        <v>4</v>
      </c>
      <c r="CF17" s="29">
        <f>IF(Main_Working!CH16="Not true",1,IF(Main_Working!CH16="A little bit true",2,IF(Main_Working!CH16="Mostly true",3,IF(Main_Working!CH16="Completely true",4))))</f>
        <v>4</v>
      </c>
      <c r="CG17" s="29">
        <f>IF(Main_Working!CI16="Not true",1,IF(Main_Working!CI16="A little bit true",2,IF(Main_Working!CI16="Mostly true",3,IF(Main_Working!CI16="Completely true",4))))</f>
        <v>4</v>
      </c>
      <c r="CH17" s="83">
        <f>IF(Main_Working!CJ16="Not true",1,IF(Main_Working!CJ16="A little bit true",2,IF(Main_Working!CJ16="Mostly true",3,IF(Main_Working!CJ16="Completely true",4))))</f>
        <v>4</v>
      </c>
      <c r="CI17" s="29">
        <f>Main_Working!AR16</f>
        <v>8</v>
      </c>
      <c r="CJ17" s="29">
        <v>10</v>
      </c>
      <c r="CK17" s="29">
        <v>10</v>
      </c>
      <c r="CL17" s="29">
        <v>10</v>
      </c>
      <c r="CM17" s="31" t="str">
        <f>Main_Working!AT16</f>
        <v xml:space="preserve"> Lose relationships with all students. Groups together for extended time. Large Wellbeing team. Always on the look out for it </v>
      </c>
      <c r="CN17" s="31" t="str">
        <f>Main_Working!AU16</f>
        <v>Speak with each student individually, restorative approach together, set up times for future meetings, identify bystanders and others who may benefit from the inclident</v>
      </c>
      <c r="CO17" s="31" t="str">
        <f>Main_Working!AV16</f>
        <v xml:space="preserve">Speak with every student   Speak with bystanders  Restorative approach   Punitive measures if necessary but prefer educational approach </v>
      </c>
      <c r="CP17" s="32"/>
      <c r="CQ17" s="32">
        <f>IF(Main_Working!CN16="Not at all",1,IF(Main_Working!CN16="A little bit",2,IF(Main_Working!CN16="A fair bit",3,IF(Main_Working!CN16="Completely",4))))</f>
        <v>4</v>
      </c>
      <c r="CR17" s="32">
        <f>IF(Main_Working!CO16="Not at all",1,IF(Main_Working!CO16="A little bit",2,IF(Main_Working!CO16="A fair bit",3,IF(Main_Working!CO16="Completely",4))))</f>
        <v>4</v>
      </c>
      <c r="CS17" s="31"/>
      <c r="CT17" s="31"/>
      <c r="CU17" s="82">
        <f t="shared" ref="CU17:DD20" si="31">CU$4*AU17</f>
        <v>20</v>
      </c>
      <c r="CV17" s="29">
        <f t="shared" si="31"/>
        <v>2.8571428571428568</v>
      </c>
      <c r="CW17" s="29">
        <f t="shared" si="31"/>
        <v>2.8571428571428568</v>
      </c>
      <c r="CX17" s="29">
        <f t="shared" si="31"/>
        <v>2.8571428571428568</v>
      </c>
      <c r="CY17" s="29">
        <f t="shared" si="31"/>
        <v>2.8571428571428568</v>
      </c>
      <c r="CZ17" s="29">
        <f t="shared" si="31"/>
        <v>0.71428571428571419</v>
      </c>
      <c r="DA17" s="29">
        <f t="shared" si="31"/>
        <v>0.71428571428571419</v>
      </c>
      <c r="DB17" s="29">
        <f t="shared" si="31"/>
        <v>0.71428571428571419</v>
      </c>
      <c r="DC17" s="29">
        <f t="shared" si="31"/>
        <v>0.71428571428571419</v>
      </c>
      <c r="DD17" s="29">
        <f t="shared" si="31"/>
        <v>2.8571428571428568</v>
      </c>
      <c r="DE17" s="29">
        <f t="shared" ref="DE17:DL20" si="32">DE$4*BE17</f>
        <v>2.8571428571428568</v>
      </c>
      <c r="DF17" s="29">
        <f t="shared" si="32"/>
        <v>15</v>
      </c>
      <c r="DG17" s="29">
        <f t="shared" si="32"/>
        <v>3.333333333333333</v>
      </c>
      <c r="DH17" s="29">
        <f t="shared" si="32"/>
        <v>3.333333333333333</v>
      </c>
      <c r="DI17" s="29">
        <f t="shared" si="32"/>
        <v>3.333333333333333</v>
      </c>
      <c r="DJ17" s="29">
        <f t="shared" si="32"/>
        <v>3.333333333333333</v>
      </c>
      <c r="DK17" s="29">
        <f t="shared" si="32"/>
        <v>3.333333333333333</v>
      </c>
      <c r="DL17" s="29">
        <f t="shared" si="32"/>
        <v>3.333333333333333</v>
      </c>
      <c r="DM17" s="117">
        <f>SUM(CU17:DL17)</f>
        <v>74.999999999999986</v>
      </c>
      <c r="DN17" s="29">
        <f t="shared" ref="DN17:DQ20" si="33">DN$4*BM17</f>
        <v>20</v>
      </c>
      <c r="DO17" s="29">
        <f t="shared" si="33"/>
        <v>15</v>
      </c>
      <c r="DP17" s="29">
        <f t="shared" si="33"/>
        <v>20</v>
      </c>
      <c r="DQ17" s="29">
        <f t="shared" si="33"/>
        <v>20</v>
      </c>
      <c r="DR17" s="30">
        <f>SUM(DN17:DQ17)</f>
        <v>75</v>
      </c>
      <c r="DS17" s="82">
        <f t="shared" ref="DS17:DY20" si="34">DS$4*BQ17</f>
        <v>11.428571428571427</v>
      </c>
      <c r="DT17" s="29">
        <f t="shared" si="34"/>
        <v>11.428571428571427</v>
      </c>
      <c r="DU17" s="29">
        <f t="shared" si="34"/>
        <v>11.428571428571427</v>
      </c>
      <c r="DV17" s="29">
        <f t="shared" si="34"/>
        <v>11.428571428571427</v>
      </c>
      <c r="DW17" s="29">
        <f t="shared" si="34"/>
        <v>11.428571428571427</v>
      </c>
      <c r="DX17" s="29">
        <f t="shared" si="34"/>
        <v>11.428571428571427</v>
      </c>
      <c r="DY17" s="29">
        <f t="shared" si="34"/>
        <v>11.428571428571427</v>
      </c>
      <c r="DZ17" s="131">
        <f>SUM(DS17:DY17)</f>
        <v>80</v>
      </c>
      <c r="EA17" s="29">
        <f t="shared" ref="EA17:EG20" si="35">EA$4*BX17</f>
        <v>11.428571428571427</v>
      </c>
      <c r="EB17" s="29">
        <f t="shared" si="35"/>
        <v>11.428571428571427</v>
      </c>
      <c r="EC17" s="29">
        <f t="shared" si="35"/>
        <v>11.428571428571427</v>
      </c>
      <c r="ED17" s="29">
        <f t="shared" si="35"/>
        <v>11.428571428571427</v>
      </c>
      <c r="EE17" s="29">
        <f t="shared" si="35"/>
        <v>11.428571428571427</v>
      </c>
      <c r="EF17" s="29">
        <f t="shared" si="35"/>
        <v>11.428571428571427</v>
      </c>
      <c r="EG17" s="29">
        <f t="shared" si="35"/>
        <v>11.428571428571427</v>
      </c>
      <c r="EH17" s="125">
        <f>SUM(EA17:EG17)</f>
        <v>80</v>
      </c>
      <c r="EI17" s="82">
        <f t="shared" ref="EI17:EL20" si="36">EI$4*CE17</f>
        <v>40</v>
      </c>
      <c r="EJ17" s="29">
        <f t="shared" si="36"/>
        <v>13.333333333333332</v>
      </c>
      <c r="EK17" s="29">
        <f t="shared" si="36"/>
        <v>13.333333333333332</v>
      </c>
      <c r="EL17" s="83">
        <f t="shared" si="36"/>
        <v>13.333333333333332</v>
      </c>
      <c r="EM17" s="125">
        <f>SUM(EI17:EL17)</f>
        <v>79.999999999999986</v>
      </c>
      <c r="EN17" s="125">
        <f>SUM(DM17,DR17,DZ17,EH17,EM17)</f>
        <v>390</v>
      </c>
      <c r="EO17" s="31"/>
      <c r="EP17" s="254">
        <f>SUM(CU17:DL17)</f>
        <v>74.999999999999986</v>
      </c>
      <c r="EQ17" s="254">
        <f>SUM(DN17:DQ17)</f>
        <v>75</v>
      </c>
      <c r="ER17" s="254">
        <f>SUM(DS17:DY17)</f>
        <v>80</v>
      </c>
      <c r="ES17" s="254">
        <f>SUM(EA17:EG17)</f>
        <v>80</v>
      </c>
      <c r="ET17" s="254">
        <f>SUM(EI17:EL17)</f>
        <v>79.999999999999986</v>
      </c>
      <c r="EU17" s="254">
        <f>SUM(EP17:ET17)</f>
        <v>390</v>
      </c>
      <c r="EV17" s="31"/>
      <c r="EW17" s="29" t="str">
        <f>IF(EU17&lt;100,"Q1",IF(EU17&lt;200,"Q2",IF(EU17&lt;300,"Q3",IF(EU17&lt;=400,"Q4"))))</f>
        <v>Q4</v>
      </c>
      <c r="EX17" s="31" t="str">
        <f>IF(EW17="Q1","Not there yet",IF(EW17="Q2","Emerging",IF(EW17="Q3","Building",IF(EW17="Q4","Flourishing"))))</f>
        <v>Flourishing</v>
      </c>
      <c r="EY17" s="31"/>
      <c r="EZ17" s="31"/>
      <c r="FA17" s="31"/>
      <c r="FB17" s="31"/>
      <c r="FC17" s="300" t="s">
        <v>138</v>
      </c>
      <c r="FD17" s="31"/>
      <c r="FE17" s="31"/>
      <c r="FF17" s="31"/>
      <c r="FG17" s="31"/>
      <c r="FH17" s="31"/>
      <c r="FI17" s="31"/>
      <c r="FJ17" s="31"/>
      <c r="FK17" s="31"/>
      <c r="FL17" s="31"/>
      <c r="FM17" s="31"/>
      <c r="FN17" s="31"/>
      <c r="FO17" s="31"/>
      <c r="FP17" s="31"/>
      <c r="FQ17" s="31"/>
      <c r="FR17" s="31"/>
      <c r="FS17" s="31"/>
      <c r="FT17" s="31"/>
      <c r="FU17" s="31"/>
      <c r="FV17" s="31"/>
      <c r="FW17" s="31"/>
      <c r="FX17" s="31"/>
      <c r="FY17" s="31"/>
      <c r="FZ17" s="31"/>
      <c r="GA17" s="31"/>
      <c r="GB17" s="31"/>
      <c r="GC17" s="31"/>
      <c r="GD17" s="31"/>
      <c r="GE17" s="31"/>
      <c r="GF17" s="31"/>
      <c r="GG17" s="31"/>
      <c r="GH17" s="31"/>
      <c r="GI17" s="31"/>
      <c r="GJ17" s="31"/>
      <c r="GK17" s="31"/>
      <c r="GL17" s="31"/>
      <c r="GM17" s="31"/>
      <c r="GN17" s="31"/>
      <c r="GO17" s="31"/>
      <c r="GP17" s="31"/>
      <c r="GQ17" s="31"/>
      <c r="GR17" s="31"/>
      <c r="GS17" s="31"/>
      <c r="GT17" s="31"/>
      <c r="GU17" s="31"/>
      <c r="GV17" s="31"/>
      <c r="GW17" s="31"/>
      <c r="GX17" s="31"/>
      <c r="GY17" s="31"/>
      <c r="GZ17" s="31"/>
      <c r="HA17" s="31"/>
      <c r="HB17" s="31"/>
      <c r="HC17" s="31"/>
      <c r="HD17" s="31"/>
      <c r="HE17" s="31"/>
      <c r="HF17" s="31"/>
      <c r="HG17" s="31"/>
      <c r="HH17" s="31"/>
      <c r="HI17" s="31"/>
      <c r="HJ17" s="31"/>
      <c r="HK17" s="31"/>
      <c r="HL17" s="31"/>
      <c r="HM17" s="31"/>
    </row>
    <row r="18" spans="1:221" s="26" customFormat="1" x14ac:dyDescent="0.2">
      <c r="A18" s="29">
        <v>14</v>
      </c>
      <c r="B18" s="28" t="str">
        <f>Main_Working!Q17</f>
        <v>Edgars Creek Secondary College</v>
      </c>
      <c r="C18" s="29" t="str">
        <f>Main_Working!S17</f>
        <v>Government</v>
      </c>
      <c r="D18" s="29" t="str">
        <f>Main_Working!T17</f>
        <v>Secondary</v>
      </c>
      <c r="E18" s="29" t="str">
        <f>Main_Working!N17</f>
        <v>NORTH-WESTERN</v>
      </c>
      <c r="F18" s="29" t="str">
        <f>Main_Working!L17</f>
        <v>Registered</v>
      </c>
      <c r="G18" s="29" t="str">
        <f>Main_Working!CQ17</f>
        <v>High</v>
      </c>
      <c r="H18" s="29" t="str">
        <f>Main_Working!CR17</f>
        <v>Above Average</v>
      </c>
      <c r="I18" s="29" t="s">
        <v>138</v>
      </c>
      <c r="J18" s="29">
        <f>IF(Main_Working!U17="No",0,IF(Main_Working!U17="Yes",1))</f>
        <v>1</v>
      </c>
      <c r="K18" s="29">
        <f>IF(Main_Working!V17="No",0,IF(Main_Working!V17="Yes",1))</f>
        <v>1</v>
      </c>
      <c r="L18" s="29">
        <f>IF(Main_Working!W17="No",0,IF(Main_Working!W17="Yes",1))</f>
        <v>1</v>
      </c>
      <c r="M18" s="29">
        <f>IF(Main_Working!X17="No",0,IF(Main_Working!X17="Yes",1))</f>
        <v>1</v>
      </c>
      <c r="N18" s="29">
        <f>IF(Main_Working!Y17="No",0,IF(Main_Working!Y17="Yes",1))</f>
        <v>1</v>
      </c>
      <c r="O18" s="29">
        <f t="shared" si="0"/>
        <v>5</v>
      </c>
      <c r="P18" s="33">
        <f t="shared" si="1"/>
        <v>1</v>
      </c>
      <c r="Q18" s="29">
        <f>IF(Main_Working!Z17="No",0,IF(Main_Working!Z17="Yes",1))</f>
        <v>1</v>
      </c>
      <c r="R18" s="29">
        <f>IF(Main_Working!AA17="No",0,IF(Main_Working!AA17="Yes",1))</f>
        <v>1</v>
      </c>
      <c r="S18" s="29">
        <f>IF(Main_Working!AB17="No",0,IF(Main_Working!AB17="Yes",1))</f>
        <v>1</v>
      </c>
      <c r="T18" s="29">
        <f t="shared" si="2"/>
        <v>3</v>
      </c>
      <c r="U18" s="33">
        <f t="shared" si="3"/>
        <v>1</v>
      </c>
      <c r="V18" s="29">
        <f>IF(Main_Working!AC17="No",0,IF(Main_Working!AC17="Yes",1))</f>
        <v>1</v>
      </c>
      <c r="W18" s="29">
        <f>IF(Main_Working!AD17="No",0,IF(Main_Working!AD17="Yes",1))</f>
        <v>1</v>
      </c>
      <c r="X18" s="29">
        <f>IF(Main_Working!AE17="No",0,IF(Main_Working!AE17="Yes",1))</f>
        <v>1</v>
      </c>
      <c r="Y18" s="29">
        <f t="shared" si="4"/>
        <v>3</v>
      </c>
      <c r="Z18" s="33">
        <f t="shared" si="5"/>
        <v>1</v>
      </c>
      <c r="AA18" s="29">
        <f>IF(Main_Working!AF17="No",0,IF(Main_Working!AF17="Yes",1))</f>
        <v>1</v>
      </c>
      <c r="AB18" s="29">
        <f>IF(Main_Working!AG17="No",0,IF(Main_Working!AG17="Yes",1))</f>
        <v>1</v>
      </c>
      <c r="AC18" s="29">
        <f>IF(Main_Working!AH17="No",0,IF(Main_Working!AH17="Yes",1))</f>
        <v>1</v>
      </c>
      <c r="AD18" s="29">
        <f>IF(Main_Working!AI17="No",0,IF(Main_Working!AI17="Yes",1))</f>
        <v>1</v>
      </c>
      <c r="AE18" s="29">
        <f t="shared" si="6"/>
        <v>4</v>
      </c>
      <c r="AF18" s="33">
        <f t="shared" si="7"/>
        <v>1</v>
      </c>
      <c r="AG18" s="29">
        <f>IF(Main_Working!AJ17="No",0,IF(Main_Working!AJ17="Yes",1))</f>
        <v>1</v>
      </c>
      <c r="AH18" s="29">
        <f>IF(Main_Working!AK17="No",0,IF(Main_Working!AK17="Yes",1))</f>
        <v>1</v>
      </c>
      <c r="AI18" s="29">
        <f>IF(Main_Working!AL17="No",0,IF(Main_Working!AL17="Yes",1))</f>
        <v>1</v>
      </c>
      <c r="AJ18" s="29">
        <f>IF(Main_Working!AM17="No",0,IF(Main_Working!AM17="Yes",1))</f>
        <v>1</v>
      </c>
      <c r="AK18" s="29">
        <f>IF(Main_Working!AN17="No",0,IF(Main_Working!AN17="Yes",1))</f>
        <v>1</v>
      </c>
      <c r="AL18" s="29">
        <f t="shared" si="8"/>
        <v>5</v>
      </c>
      <c r="AM18" s="33">
        <f t="shared" si="9"/>
        <v>1</v>
      </c>
      <c r="AN18" s="29">
        <f>IF(Main_Working!AO17="No",0,IF(Main_Working!AO17="Yes",1))</f>
        <v>1</v>
      </c>
      <c r="AO18" s="29">
        <f>IF(Main_Working!AP17="No",0,IF(Main_Working!AP17="Yes",1))</f>
        <v>1</v>
      </c>
      <c r="AP18" s="29">
        <f>IF(Main_Working!AQ17="No",0,IF(Main_Working!AQ17="Yes",1))</f>
        <v>1</v>
      </c>
      <c r="AQ18" s="29">
        <f t="shared" si="10"/>
        <v>3</v>
      </c>
      <c r="AR18" s="33">
        <f t="shared" si="11"/>
        <v>1</v>
      </c>
      <c r="AS18" s="30">
        <f t="shared" si="12"/>
        <v>23</v>
      </c>
      <c r="AT18" s="30"/>
      <c r="AU18" s="82">
        <f>IF(Main_Working!AW17="Not true",1,IF(Main_Working!AW17="A little bit true",2,IF(Main_Working!AW17="Mostly true",3,IF(Main_Working!AW17="Completely true",4))))</f>
        <v>3</v>
      </c>
      <c r="AV18" s="29">
        <f>IF(Main_Working!AX17="Not true",1,IF(Main_Working!AX17="A little bit true",2,IF(Main_Working!AX17="Mostly true",3,IF(Main_Working!AX17="Completely true",4))))</f>
        <v>4</v>
      </c>
      <c r="AW18" s="29">
        <f>IF(Main_Working!AY17="Not true",1,IF(Main_Working!AY17="A little bit true",2,IF(Main_Working!AY17="Mostly true",3,IF(Main_Working!AY17="Completely true",4))))</f>
        <v>4</v>
      </c>
      <c r="AX18" s="29">
        <f>IF(Main_Working!AZ17="Not true",1,IF(Main_Working!AZ17="A little bit true",2,IF(Main_Working!AZ17="Mostly true",3,IF(Main_Working!AZ17="Completely true",4))))</f>
        <v>4</v>
      </c>
      <c r="AY18" s="29">
        <f>IF(Main_Working!BA17="Not true",1,IF(Main_Working!BA17="A little bit true",2,IF(Main_Working!BA17="Mostly true",3,IF(Main_Working!BA17="Completely true",4))))</f>
        <v>4</v>
      </c>
      <c r="AZ18" s="29">
        <f>IF(Main_Working!BB17="Not true",1,IF(Main_Working!BB17="A little bit true",2,IF(Main_Working!BB17="Mostly true",3,IF(Main_Working!BB17="Completely true",4))))</f>
        <v>3</v>
      </c>
      <c r="BA18" s="29">
        <f>IF(Main_Working!BC17="Not true",1,IF(Main_Working!BC17="A little bit true",2,IF(Main_Working!BC17="Mostly true",3,IF(Main_Working!BC17="Completely true",4))))</f>
        <v>4</v>
      </c>
      <c r="BB18" s="29">
        <f>IF(Main_Working!BD17="Not true",1,IF(Main_Working!BD17="A little bit true",2,IF(Main_Working!BD17="Mostly true",3,IF(Main_Working!BD17="Completely true",4))))</f>
        <v>3</v>
      </c>
      <c r="BC18" s="29">
        <f>IF(Main_Working!BE17="Not true",1,IF(Main_Working!BE17="A little bit true",2,IF(Main_Working!BE17="Mostly true",3,IF(Main_Working!BE17="Completely true",4))))</f>
        <v>4</v>
      </c>
      <c r="BD18" s="29">
        <f>IF(Main_Working!BF17="Not true",1,IF(Main_Working!BF17="A little bit true",2,IF(Main_Working!BF17="Mostly true",3,IF(Main_Working!BF17="Completely true",4))))</f>
        <v>4</v>
      </c>
      <c r="BE18" s="29">
        <f>IF(Main_Working!BG17="Not true",1,IF(Main_Working!BG17="A little bit true",2,IF(Main_Working!BG17="Mostly true",3,IF(Main_Working!BG17="Completely true",4))))</f>
        <v>4</v>
      </c>
      <c r="BF18" s="29">
        <f>IF(Main_Working!BH17="Not true",1,IF(Main_Working!BH17="A little bit true",2,IF(Main_Working!BH17="Mostly true",3,IF(Main_Working!BH17="Completely true",4))))</f>
        <v>3</v>
      </c>
      <c r="BG18" s="29">
        <f>IF(Main_Working!BI17="Not true",1,IF(Main_Working!BI17="A little bit true",2,IF(Main_Working!BI17="Mostly true",3,IF(Main_Working!BI17="Completely true",4))))</f>
        <v>4</v>
      </c>
      <c r="BH18" s="29">
        <f>IF(Main_Working!BJ17="Not true",1,IF(Main_Working!BJ17="A little bit true",2,IF(Main_Working!BJ17="Mostly true",3,IF(Main_Working!BJ17="Completely true",4))))</f>
        <v>4</v>
      </c>
      <c r="BI18" s="29">
        <f>IF(Main_Working!BK17="Not true",1,IF(Main_Working!BK17="A little bit true",2,IF(Main_Working!BK17="Mostly true",3,IF(Main_Working!BK17="Completely true",4))))</f>
        <v>4</v>
      </c>
      <c r="BJ18" s="29">
        <f>IF(Main_Working!BL17="Not true",1,IF(Main_Working!BL17="A little bit true",2,IF(Main_Working!BL17="Mostly true",3,IF(Main_Working!BL17="Completely true",4))))</f>
        <v>4</v>
      </c>
      <c r="BK18" s="29">
        <f>IF(Main_Working!BM17="Not true",1,IF(Main_Working!BM17="A little bit true",2,IF(Main_Working!BM17="Mostly true",3,IF(Main_Working!BM17="Completely true",4))))</f>
        <v>4</v>
      </c>
      <c r="BL18" s="83">
        <f>IF(Main_Working!BN17="Not true",1,IF(Main_Working!BN17="A little bit true",2,IF(Main_Working!BN17="Mostly true",3,IF(Main_Working!BN17="Completely true",4))))</f>
        <v>4</v>
      </c>
      <c r="BM18" s="29">
        <f>IF(Main_Working!BO17="Not true",1,IF(Main_Working!BO17="A little bit true",2,IF(Main_Working!BO17="Mostly true",3,IF(Main_Working!BO17="Completely true",4))))</f>
        <v>4</v>
      </c>
      <c r="BN18" s="29">
        <f>IF(Main_Working!BP17="Not true",1,IF(Main_Working!BP17="A little bit true",2,IF(Main_Working!BP17="Mostly true",3,IF(Main_Working!BP17="Completely true",4))))</f>
        <v>4</v>
      </c>
      <c r="BO18" s="29">
        <f>IF(Main_Working!BQ17="Not true",1,IF(Main_Working!BQ17="A little bit true",2,IF(Main_Working!BQ17="Mostly true",3,IF(Main_Working!BQ17="Completely true",4))))</f>
        <v>3</v>
      </c>
      <c r="BP18" s="29">
        <f>IF(Main_Working!BR17="Not true",1,IF(Main_Working!BR17="A little bit true",2,IF(Main_Working!BR17="Mostly true",3,IF(Main_Working!BR17="Completely true",4))))</f>
        <v>4</v>
      </c>
      <c r="BQ18" s="82">
        <f>IF(Main_Working!BS17="Not true",1,IF(Main_Working!BS17="A little bit true",2,IF(Main_Working!BS17="Mostly true",3,IF(Main_Working!BS17="Completely true",4))))</f>
        <v>3</v>
      </c>
      <c r="BR18" s="29">
        <f>IF(Main_Working!BT17="Not true",1,IF(Main_Working!BT17="A little bit true",2,IF(Main_Working!BT17="Mostly true",3,IF(Main_Working!BT17="Completely true",4))))</f>
        <v>3</v>
      </c>
      <c r="BS18" s="29">
        <f>IF(Main_Working!BU17="Not true",1,IF(Main_Working!BU17="A little bit true",2,IF(Main_Working!BU17="Mostly true",3,IF(Main_Working!BU17="Completely true",4))))</f>
        <v>3</v>
      </c>
      <c r="BT18" s="29">
        <f>IF(Main_Working!BV17="Not true",1,IF(Main_Working!BV17="A little bit true",2,IF(Main_Working!BV17="Mostly true",3,IF(Main_Working!BV17="Completely true",4))))</f>
        <v>4</v>
      </c>
      <c r="BU18" s="29">
        <f>IF(Main_Working!BW17="Not true",1,IF(Main_Working!BW17="A little bit true",2,IF(Main_Working!BW17="Mostly true",3,IF(Main_Working!BW17="Completely true",4))))</f>
        <v>3</v>
      </c>
      <c r="BV18" s="29">
        <f>IF(Main_Working!BX17="Not true",1,IF(Main_Working!BX17="A little bit true",2,IF(Main_Working!BX17="Mostly true",3,IF(Main_Working!BX17="Completely true",4))))</f>
        <v>1</v>
      </c>
      <c r="BW18" s="83">
        <f>IF(Main_Working!BY17="Not true",1,IF(Main_Working!BY17="A little bit true",2,IF(Main_Working!BY17="Mostly true",3,IF(Main_Working!BY17="Completely true",4))))</f>
        <v>3</v>
      </c>
      <c r="BX18" s="29">
        <f>IF(Main_Working!BZ17="Not true",1,IF(Main_Working!BZ17="A little bit true",2,IF(Main_Working!BZ17="Mostly true",3,IF(Main_Working!BZ17="Completely true",4))))</f>
        <v>4</v>
      </c>
      <c r="BY18" s="29">
        <f>IF(Main_Working!CA17="Not true",1,IF(Main_Working!CA17="A little bit true",2,IF(Main_Working!CA17="Mostly true",3,IF(Main_Working!CA17="Completely true",4))))</f>
        <v>4</v>
      </c>
      <c r="BZ18" s="29">
        <f>IF(Main_Working!CB17="Not true",1,IF(Main_Working!CB17="A little bit true",2,IF(Main_Working!CB17="Mostly true",3,IF(Main_Working!CB17="Completely true",4))))</f>
        <v>4</v>
      </c>
      <c r="CA18" s="29">
        <f>IF(Main_Working!CC17="Not true",1,IF(Main_Working!CC17="A little bit true",2,IF(Main_Working!CC17="Mostly true",3,IF(Main_Working!CC17="Completely true",4))))</f>
        <v>4</v>
      </c>
      <c r="CB18" s="29">
        <f>IF(Main_Working!CD17="Not true",1,IF(Main_Working!CD17="A little bit true",2,IF(Main_Working!CD17="Mostly true",3,IF(Main_Working!CD17="Completely true",4))))</f>
        <v>4</v>
      </c>
      <c r="CC18" s="29">
        <f>IF(Main_Working!CE17="Not true",1,IF(Main_Working!CE17="A little bit true",2,IF(Main_Working!CE17="Mostly true",3,IF(Main_Working!CE17="Completely true",4))))</f>
        <v>4</v>
      </c>
      <c r="CD18" s="29">
        <f>IF(Main_Working!CF17="Not true",1,IF(Main_Working!CF17="A little bit true",2,IF(Main_Working!CF17="Mostly true",3,IF(Main_Working!CF17="Completely true",4))))</f>
        <v>4</v>
      </c>
      <c r="CE18" s="82">
        <f>IF(Main_Working!CG17="Not true",1,IF(Main_Working!CG17="A little bit true",2,IF(Main_Working!CG17="Mostly true",3,IF(Main_Working!CG17="Completely true",4))))</f>
        <v>4</v>
      </c>
      <c r="CF18" s="29">
        <f>IF(Main_Working!CH17="Not true",1,IF(Main_Working!CH17="A little bit true",2,IF(Main_Working!CH17="Mostly true",3,IF(Main_Working!CH17="Completely true",4))))</f>
        <v>3</v>
      </c>
      <c r="CG18" s="29">
        <f>IF(Main_Working!CI17="Not true",1,IF(Main_Working!CI17="A little bit true",2,IF(Main_Working!CI17="Mostly true",3,IF(Main_Working!CI17="Completely true",4))))</f>
        <v>4</v>
      </c>
      <c r="CH18" s="83">
        <f>IF(Main_Working!CJ17="Not true",1,IF(Main_Working!CJ17="A little bit true",2,IF(Main_Working!CJ17="Mostly true",3,IF(Main_Working!CJ17="Completely true",4))))</f>
        <v>4</v>
      </c>
      <c r="CI18" s="29">
        <f>Main_Working!AR17</f>
        <v>9</v>
      </c>
      <c r="CJ18" s="29">
        <f>Main_Working!AS17</f>
        <v>9</v>
      </c>
      <c r="CK18" s="29">
        <f>Main_Working!CK17</f>
        <v>9</v>
      </c>
      <c r="CL18" s="29">
        <v>10</v>
      </c>
      <c r="CM18" s="31" t="str">
        <f>Main_Working!AT17</f>
        <v>open communication with students   encourage students to speak about issues happening outside of school  contact families to make them aware of any issues</v>
      </c>
      <c r="CN18" s="31" t="str">
        <f>Main_Working!AU17</f>
        <v>contact families to make them aware of any issues  wellbeing support for students</v>
      </c>
      <c r="CO18" s="31" t="str">
        <f>Main_Working!AV17</f>
        <v>parent and student meetings  if incident happened outside of school encourage families to report to police</v>
      </c>
      <c r="CP18" s="32">
        <f>IF(Main_Working!CM17="Not at all",1,IF(Main_Working!CM17="A little bit",2,IF(Main_Working!CM17="A fair bit",3,IF(Main_Working!CM17="Completely",4))))</f>
        <v>3</v>
      </c>
      <c r="CQ18" s="32">
        <f>IF(Main_Working!CN17="Not at all",1,IF(Main_Working!CN17="A little bit",2,IF(Main_Working!CN17="A fair bit",3,IF(Main_Working!CN17="Completely",4))))</f>
        <v>3</v>
      </c>
      <c r="CR18" s="32">
        <f>IF(Main_Working!CO17="Not at all",1,IF(Main_Working!CO17="A little bit",2,IF(Main_Working!CO17="A fair bit",3,IF(Main_Working!CO17="Completely",4))))</f>
        <v>1</v>
      </c>
      <c r="CS18" s="31"/>
      <c r="CT18" s="31"/>
      <c r="CU18" s="82">
        <f t="shared" si="31"/>
        <v>15</v>
      </c>
      <c r="CV18" s="29">
        <f t="shared" si="31"/>
        <v>2.8571428571428568</v>
      </c>
      <c r="CW18" s="29">
        <f t="shared" si="31"/>
        <v>2.8571428571428568</v>
      </c>
      <c r="CX18" s="29">
        <f t="shared" si="31"/>
        <v>2.8571428571428568</v>
      </c>
      <c r="CY18" s="29">
        <f t="shared" si="31"/>
        <v>2.8571428571428568</v>
      </c>
      <c r="CZ18" s="29">
        <f t="shared" si="31"/>
        <v>0.53571428571428559</v>
      </c>
      <c r="DA18" s="29">
        <f t="shared" si="31"/>
        <v>0.71428571428571419</v>
      </c>
      <c r="DB18" s="29">
        <f t="shared" si="31"/>
        <v>0.53571428571428559</v>
      </c>
      <c r="DC18" s="29">
        <f t="shared" si="31"/>
        <v>0.71428571428571419</v>
      </c>
      <c r="DD18" s="29">
        <f t="shared" si="31"/>
        <v>2.8571428571428568</v>
      </c>
      <c r="DE18" s="29">
        <f t="shared" si="32"/>
        <v>2.8571428571428568</v>
      </c>
      <c r="DF18" s="29">
        <f t="shared" si="32"/>
        <v>15</v>
      </c>
      <c r="DG18" s="29">
        <f t="shared" si="32"/>
        <v>3.333333333333333</v>
      </c>
      <c r="DH18" s="29">
        <f t="shared" si="32"/>
        <v>3.333333333333333</v>
      </c>
      <c r="DI18" s="29">
        <f t="shared" si="32"/>
        <v>3.333333333333333</v>
      </c>
      <c r="DJ18" s="29">
        <f t="shared" si="32"/>
        <v>3.333333333333333</v>
      </c>
      <c r="DK18" s="29">
        <f t="shared" si="32"/>
        <v>3.333333333333333</v>
      </c>
      <c r="DL18" s="29">
        <f t="shared" si="32"/>
        <v>3.333333333333333</v>
      </c>
      <c r="DM18" s="117">
        <f>SUM(CU18:DL18)</f>
        <v>69.642857142857153</v>
      </c>
      <c r="DN18" s="29">
        <f t="shared" si="33"/>
        <v>20</v>
      </c>
      <c r="DO18" s="29">
        <f t="shared" si="33"/>
        <v>20</v>
      </c>
      <c r="DP18" s="29">
        <f t="shared" si="33"/>
        <v>15</v>
      </c>
      <c r="DQ18" s="29">
        <f t="shared" si="33"/>
        <v>20</v>
      </c>
      <c r="DR18" s="30">
        <f>SUM(DN18:DQ18)</f>
        <v>75</v>
      </c>
      <c r="DS18" s="82">
        <f t="shared" si="34"/>
        <v>8.5714285714285694</v>
      </c>
      <c r="DT18" s="29">
        <f t="shared" si="34"/>
        <v>8.5714285714285694</v>
      </c>
      <c r="DU18" s="29">
        <f t="shared" si="34"/>
        <v>8.5714285714285694</v>
      </c>
      <c r="DV18" s="29">
        <f t="shared" si="34"/>
        <v>11.428571428571427</v>
      </c>
      <c r="DW18" s="29">
        <f t="shared" si="34"/>
        <v>8.5714285714285694</v>
      </c>
      <c r="DX18" s="29">
        <f t="shared" si="34"/>
        <v>2.8571428571428568</v>
      </c>
      <c r="DY18" s="29">
        <f t="shared" si="34"/>
        <v>8.5714285714285694</v>
      </c>
      <c r="DZ18" s="131">
        <f>SUM(DS18:DY18)</f>
        <v>57.142857142857132</v>
      </c>
      <c r="EA18" s="29">
        <f t="shared" si="35"/>
        <v>11.428571428571427</v>
      </c>
      <c r="EB18" s="29">
        <f t="shared" si="35"/>
        <v>11.428571428571427</v>
      </c>
      <c r="EC18" s="29">
        <f t="shared" si="35"/>
        <v>11.428571428571427</v>
      </c>
      <c r="ED18" s="29">
        <f t="shared" si="35"/>
        <v>11.428571428571427</v>
      </c>
      <c r="EE18" s="29">
        <f t="shared" si="35"/>
        <v>11.428571428571427</v>
      </c>
      <c r="EF18" s="29">
        <f t="shared" si="35"/>
        <v>11.428571428571427</v>
      </c>
      <c r="EG18" s="29">
        <f t="shared" si="35"/>
        <v>11.428571428571427</v>
      </c>
      <c r="EH18" s="125">
        <f>SUM(EA18:EG18)</f>
        <v>80</v>
      </c>
      <c r="EI18" s="82">
        <f t="shared" si="36"/>
        <v>40</v>
      </c>
      <c r="EJ18" s="29">
        <f t="shared" si="36"/>
        <v>10</v>
      </c>
      <c r="EK18" s="29">
        <f t="shared" si="36"/>
        <v>13.333333333333332</v>
      </c>
      <c r="EL18" s="83">
        <f t="shared" si="36"/>
        <v>13.333333333333332</v>
      </c>
      <c r="EM18" s="125">
        <f>SUM(EI18:EL18)</f>
        <v>76.666666666666657</v>
      </c>
      <c r="EN18" s="125">
        <f>SUM(DM18,DR18,DZ18,EH18,EM18)</f>
        <v>358.45238095238096</v>
      </c>
      <c r="EO18" s="31"/>
      <c r="EP18" s="254">
        <f>SUM(CU18:DL18)</f>
        <v>69.642857142857153</v>
      </c>
      <c r="EQ18" s="254">
        <f>SUM(DN18:DQ18)</f>
        <v>75</v>
      </c>
      <c r="ER18" s="254">
        <f>SUM(DS18:DY18)</f>
        <v>57.142857142857132</v>
      </c>
      <c r="ES18" s="254">
        <f>SUM(EA18:EG18)</f>
        <v>80</v>
      </c>
      <c r="ET18" s="254">
        <f>SUM(EI18:EL18)</f>
        <v>76.666666666666657</v>
      </c>
      <c r="EU18" s="254">
        <f>SUM(EP18:ET18)</f>
        <v>358.45238095238096</v>
      </c>
      <c r="EV18" s="31"/>
      <c r="EW18" s="29" t="str">
        <f>IF(EU18&lt;100,"Q1",IF(EU18&lt;200,"Q2",IF(EU18&lt;300,"Q3",IF(EU18&lt;=400,"Q4"))))</f>
        <v>Q4</v>
      </c>
      <c r="EX18" s="31" t="str">
        <f>IF(EW18="Q1","Not there yet",IF(EW18="Q2","Emerging",IF(EW18="Q3","Building",IF(EW18="Q4","Flourishing"))))</f>
        <v>Flourishing</v>
      </c>
      <c r="EY18" s="31"/>
      <c r="EZ18" s="31"/>
      <c r="FA18" s="31"/>
      <c r="FB18" s="31"/>
      <c r="FC18" s="29" t="s">
        <v>138</v>
      </c>
      <c r="FD18" s="31"/>
      <c r="FE18" s="31"/>
      <c r="FF18" s="31"/>
      <c r="FG18" s="31"/>
      <c r="FH18" s="31"/>
      <c r="FI18" s="31"/>
      <c r="FJ18" s="31"/>
      <c r="FK18" s="31"/>
      <c r="FL18" s="31"/>
      <c r="FM18" s="31"/>
      <c r="FN18" s="31"/>
      <c r="FO18" s="31"/>
      <c r="FP18" s="31"/>
      <c r="FQ18" s="31"/>
      <c r="FR18" s="31"/>
      <c r="FS18" s="31"/>
      <c r="FT18" s="31"/>
      <c r="FU18" s="31"/>
      <c r="FV18" s="31"/>
      <c r="FW18" s="31"/>
      <c r="FX18" s="31"/>
      <c r="FY18" s="31"/>
      <c r="FZ18" s="31"/>
      <c r="GA18" s="31"/>
      <c r="GB18" s="31"/>
      <c r="GC18" s="31"/>
      <c r="GD18" s="31"/>
      <c r="GE18" s="31"/>
      <c r="GF18" s="31"/>
      <c r="GG18" s="31"/>
      <c r="GH18" s="31"/>
      <c r="GI18" s="31"/>
      <c r="GJ18" s="31"/>
      <c r="GK18" s="31"/>
      <c r="GL18" s="31"/>
      <c r="GM18" s="31"/>
      <c r="GN18" s="31"/>
      <c r="GO18" s="31"/>
      <c r="GP18" s="31"/>
      <c r="GQ18" s="31"/>
      <c r="GR18" s="31"/>
      <c r="GS18" s="31"/>
      <c r="GT18" s="31"/>
      <c r="GU18" s="31"/>
      <c r="GV18" s="31"/>
      <c r="GW18" s="31"/>
      <c r="GX18" s="31"/>
      <c r="GY18" s="31"/>
      <c r="GZ18" s="31"/>
      <c r="HA18" s="31"/>
      <c r="HB18" s="31"/>
      <c r="HC18" s="31"/>
      <c r="HD18" s="31"/>
      <c r="HE18" s="31"/>
      <c r="HF18" s="31"/>
      <c r="HG18" s="31"/>
      <c r="HH18" s="31"/>
      <c r="HI18" s="31"/>
      <c r="HJ18" s="31"/>
      <c r="HK18" s="31"/>
      <c r="HL18" s="31"/>
      <c r="HM18" s="31"/>
    </row>
    <row r="19" spans="1:221" s="26" customFormat="1" x14ac:dyDescent="0.2">
      <c r="A19" s="24">
        <v>15</v>
      </c>
      <c r="B19" s="23" t="str">
        <f>Main_Working!Q18</f>
        <v>Flowerdale Primary School</v>
      </c>
      <c r="C19" s="24" t="str">
        <f>Main_Working!S18</f>
        <v>Government</v>
      </c>
      <c r="D19" s="24" t="str">
        <f>Main_Working!T18</f>
        <v>Primary</v>
      </c>
      <c r="E19" s="24" t="str">
        <f>Main_Working!N18</f>
        <v>NORTH-EASTERN</v>
      </c>
      <c r="F19" s="24" t="str">
        <f>Main_Working!L18</f>
        <v>Registered</v>
      </c>
      <c r="G19" s="24" t="str">
        <f>Main_Working!CQ18</f>
        <v>High</v>
      </c>
      <c r="H19" s="24" t="str">
        <f>Main_Working!CR18</f>
        <v>Below Average</v>
      </c>
      <c r="I19" s="24" t="s">
        <v>158</v>
      </c>
      <c r="J19" s="24">
        <f>IF(Main_Working!U18="No",0,IF(Main_Working!U18="Yes",1))</f>
        <v>1</v>
      </c>
      <c r="K19" s="24">
        <f>IF(Main_Working!V18="No",0,IF(Main_Working!V18="Yes",1))</f>
        <v>1</v>
      </c>
      <c r="L19" s="24">
        <f>IF(Main_Working!W18="No",0,IF(Main_Working!W18="Yes",1))</f>
        <v>1</v>
      </c>
      <c r="M19" s="24">
        <f>IF(Main_Working!X18="No",0,IF(Main_Working!X18="Yes",1))</f>
        <v>1</v>
      </c>
      <c r="N19" s="24">
        <f>IF(Main_Working!Y18="No",0,IF(Main_Working!Y18="Yes",1))</f>
        <v>0</v>
      </c>
      <c r="O19" s="24">
        <f t="shared" si="0"/>
        <v>4</v>
      </c>
      <c r="P19" s="35">
        <f t="shared" si="1"/>
        <v>0.8</v>
      </c>
      <c r="Q19" s="24">
        <f>IF(Main_Working!Z18="No",0,IF(Main_Working!Z18="Yes",1))</f>
        <v>1</v>
      </c>
      <c r="R19" s="24">
        <f>IF(Main_Working!AA18="No",0,IF(Main_Working!AA18="Yes",1))</f>
        <v>1</v>
      </c>
      <c r="S19" s="24">
        <f>IF(Main_Working!AB18="No",0,IF(Main_Working!AB18="Yes",1))</f>
        <v>1</v>
      </c>
      <c r="T19" s="24">
        <f t="shared" si="2"/>
        <v>3</v>
      </c>
      <c r="U19" s="35">
        <f t="shared" si="3"/>
        <v>1</v>
      </c>
      <c r="V19" s="24">
        <f>IF(Main_Working!AC18="No",0,IF(Main_Working!AC18="Yes",1))</f>
        <v>1</v>
      </c>
      <c r="W19" s="24">
        <f>IF(Main_Working!AD18="No",0,IF(Main_Working!AD18="Yes",1))</f>
        <v>1</v>
      </c>
      <c r="X19" s="24">
        <f>IF(Main_Working!AE18="No",0,IF(Main_Working!AE18="Yes",1))</f>
        <v>1</v>
      </c>
      <c r="Y19" s="24">
        <f t="shared" si="4"/>
        <v>3</v>
      </c>
      <c r="Z19" s="35">
        <f t="shared" si="5"/>
        <v>1</v>
      </c>
      <c r="AA19" s="24">
        <f>IF(Main_Working!AF18="No",0,IF(Main_Working!AF18="Yes",1))</f>
        <v>1</v>
      </c>
      <c r="AB19" s="24">
        <f>IF(Main_Working!AG18="No",0,IF(Main_Working!AG18="Yes",1))</f>
        <v>1</v>
      </c>
      <c r="AC19" s="24">
        <f>IF(Main_Working!AH18="No",0,IF(Main_Working!AH18="Yes",1))</f>
        <v>1</v>
      </c>
      <c r="AD19" s="24">
        <f>IF(Main_Working!AI18="No",0,IF(Main_Working!AI18="Yes",1))</f>
        <v>1</v>
      </c>
      <c r="AE19" s="24">
        <f t="shared" si="6"/>
        <v>4</v>
      </c>
      <c r="AF19" s="35">
        <f t="shared" si="7"/>
        <v>1</v>
      </c>
      <c r="AG19" s="24">
        <f>IF(Main_Working!AJ18="No",0,IF(Main_Working!AJ18="Yes",1))</f>
        <v>1</v>
      </c>
      <c r="AH19" s="24">
        <f>IF(Main_Working!AK18="No",0,IF(Main_Working!AK18="Yes",1))</f>
        <v>1</v>
      </c>
      <c r="AI19" s="24">
        <f>IF(Main_Working!AL18="No",0,IF(Main_Working!AL18="Yes",1))</f>
        <v>1</v>
      </c>
      <c r="AJ19" s="24">
        <f>IF(Main_Working!AM18="No",0,IF(Main_Working!AM18="Yes",1))</f>
        <v>0</v>
      </c>
      <c r="AK19" s="24">
        <f>IF(Main_Working!AN18="No",0,IF(Main_Working!AN18="Yes",1))</f>
        <v>0</v>
      </c>
      <c r="AL19" s="24">
        <f t="shared" si="8"/>
        <v>3</v>
      </c>
      <c r="AM19" s="35">
        <f t="shared" si="9"/>
        <v>0.6</v>
      </c>
      <c r="AN19" s="24">
        <f>IF(Main_Working!AO18="No",0,IF(Main_Working!AO18="Yes",1))</f>
        <v>1</v>
      </c>
      <c r="AO19" s="24">
        <f>IF(Main_Working!AP18="No",0,IF(Main_Working!AP18="Yes",1))</f>
        <v>1</v>
      </c>
      <c r="AP19" s="24">
        <f>IF(Main_Working!AQ18="No",0,IF(Main_Working!AQ18="Yes",1))</f>
        <v>0</v>
      </c>
      <c r="AQ19" s="24">
        <f t="shared" si="10"/>
        <v>2</v>
      </c>
      <c r="AR19" s="35">
        <f t="shared" si="11"/>
        <v>0.66666666666666663</v>
      </c>
      <c r="AS19" s="25">
        <f t="shared" si="12"/>
        <v>19</v>
      </c>
      <c r="AT19" s="25"/>
      <c r="AU19" s="80">
        <f>IF(Main_Working!AW18="Not true",1,IF(Main_Working!AW18="A little bit true",2,IF(Main_Working!AW18="Mostly true",3,IF(Main_Working!AW18="Completely true",4))))</f>
        <v>2</v>
      </c>
      <c r="AV19" s="24">
        <f>IF(Main_Working!AX18="Not true",1,IF(Main_Working!AX18="A little bit true",2,IF(Main_Working!AX18="Mostly true",3,IF(Main_Working!AX18="Completely true",4))))</f>
        <v>1</v>
      </c>
      <c r="AW19" s="24">
        <f>IF(Main_Working!AY18="Not true",1,IF(Main_Working!AY18="A little bit true",2,IF(Main_Working!AY18="Mostly true",3,IF(Main_Working!AY18="Completely true",4))))</f>
        <v>2</v>
      </c>
      <c r="AX19" s="24">
        <f>IF(Main_Working!AZ18="Not true",1,IF(Main_Working!AZ18="A little bit true",2,IF(Main_Working!AZ18="Mostly true",3,IF(Main_Working!AZ18="Completely true",4))))</f>
        <v>3</v>
      </c>
      <c r="AY19" s="24">
        <f>IF(Main_Working!BA18="Not true",1,IF(Main_Working!BA18="A little bit true",2,IF(Main_Working!BA18="Mostly true",3,IF(Main_Working!BA18="Completely true",4))))</f>
        <v>4</v>
      </c>
      <c r="AZ19" s="24">
        <f>IF(Main_Working!BB18="Not true",1,IF(Main_Working!BB18="A little bit true",2,IF(Main_Working!BB18="Mostly true",3,IF(Main_Working!BB18="Completely true",4))))</f>
        <v>3</v>
      </c>
      <c r="BA19" s="24">
        <f>IF(Main_Working!BC18="Not true",1,IF(Main_Working!BC18="A little bit true",2,IF(Main_Working!BC18="Mostly true",3,IF(Main_Working!BC18="Completely true",4))))</f>
        <v>4</v>
      </c>
      <c r="BB19" s="24">
        <f>IF(Main_Working!BD18="Not true",1,IF(Main_Working!BD18="A little bit true",2,IF(Main_Working!BD18="Mostly true",3,IF(Main_Working!BD18="Completely true",4))))</f>
        <v>3</v>
      </c>
      <c r="BC19" s="24">
        <f>IF(Main_Working!BE18="Not true",1,IF(Main_Working!BE18="A little bit true",2,IF(Main_Working!BE18="Mostly true",3,IF(Main_Working!BE18="Completely true",4))))</f>
        <v>2</v>
      </c>
      <c r="BD19" s="24">
        <f>IF(Main_Working!BF18="Not true",1,IF(Main_Working!BF18="A little bit true",2,IF(Main_Working!BF18="Mostly true",3,IF(Main_Working!BF18="Completely true",4))))</f>
        <v>3</v>
      </c>
      <c r="BE19" s="24">
        <f>IF(Main_Working!BG18="Not true",1,IF(Main_Working!BG18="A little bit true",2,IF(Main_Working!BG18="Mostly true",3,IF(Main_Working!BG18="Completely true",4))))</f>
        <v>4</v>
      </c>
      <c r="BF19" s="24">
        <f>IF(Main_Working!BH18="Not true",1,IF(Main_Working!BH18="A little bit true",2,IF(Main_Working!BH18="Mostly true",3,IF(Main_Working!BH18="Completely true",4))))</f>
        <v>2</v>
      </c>
      <c r="BG19" s="24">
        <f>IF(Main_Working!BI18="Not true",1,IF(Main_Working!BI18="A little bit true",2,IF(Main_Working!BI18="Mostly true",3,IF(Main_Working!BI18="Completely true",4))))</f>
        <v>3</v>
      </c>
      <c r="BH19" s="24">
        <f>IF(Main_Working!BJ18="Not true",1,IF(Main_Working!BJ18="A little bit true",2,IF(Main_Working!BJ18="Mostly true",3,IF(Main_Working!BJ18="Completely true",4))))</f>
        <v>4</v>
      </c>
      <c r="BI19" s="24">
        <f>IF(Main_Working!BK18="Not true",1,IF(Main_Working!BK18="A little bit true",2,IF(Main_Working!BK18="Mostly true",3,IF(Main_Working!BK18="Completely true",4))))</f>
        <v>1</v>
      </c>
      <c r="BJ19" s="24">
        <f>IF(Main_Working!BL18="Not true",1,IF(Main_Working!BL18="A little bit true",2,IF(Main_Working!BL18="Mostly true",3,IF(Main_Working!BL18="Completely true",4))))</f>
        <v>3</v>
      </c>
      <c r="BK19" s="24">
        <f>IF(Main_Working!BM18="Not true",1,IF(Main_Working!BM18="A little bit true",2,IF(Main_Working!BM18="Mostly true",3,IF(Main_Working!BM18="Completely true",4))))</f>
        <v>2</v>
      </c>
      <c r="BL19" s="81">
        <f>IF(Main_Working!BN18="Not true",1,IF(Main_Working!BN18="A little bit true",2,IF(Main_Working!BN18="Mostly true",3,IF(Main_Working!BN18="Completely true",4))))</f>
        <v>4</v>
      </c>
      <c r="BM19" s="24">
        <f>IF(Main_Working!BO18="Not true",1,IF(Main_Working!BO18="A little bit true",2,IF(Main_Working!BO18="Mostly true",3,IF(Main_Working!BO18="Completely true",4))))</f>
        <v>1</v>
      </c>
      <c r="BN19" s="24">
        <f>IF(Main_Working!BP18="Not true",1,IF(Main_Working!BP18="A little bit true",2,IF(Main_Working!BP18="Mostly true",3,IF(Main_Working!BP18="Completely true",4))))</f>
        <v>4</v>
      </c>
      <c r="BO19" s="24">
        <f>IF(Main_Working!BQ18="Not true",1,IF(Main_Working!BQ18="A little bit true",2,IF(Main_Working!BQ18="Mostly true",3,IF(Main_Working!BQ18="Completely true",4))))</f>
        <v>1</v>
      </c>
      <c r="BP19" s="24">
        <f>IF(Main_Working!BR18="Not true",1,IF(Main_Working!BR18="A little bit true",2,IF(Main_Working!BR18="Mostly true",3,IF(Main_Working!BR18="Completely true",4))))</f>
        <v>2</v>
      </c>
      <c r="BQ19" s="80">
        <f>IF(Main_Working!BS18="Not true",1,IF(Main_Working!BS18="A little bit true",2,IF(Main_Working!BS18="Mostly true",3,IF(Main_Working!BS18="Completely true",4))))</f>
        <v>2</v>
      </c>
      <c r="BR19" s="24">
        <f>IF(Main_Working!BT18="Not true",1,IF(Main_Working!BT18="A little bit true",2,IF(Main_Working!BT18="Mostly true",3,IF(Main_Working!BT18="Completely true",4))))</f>
        <v>2</v>
      </c>
      <c r="BS19" s="24">
        <f>IF(Main_Working!BU18="Not true",1,IF(Main_Working!BU18="A little bit true",2,IF(Main_Working!BU18="Mostly true",3,IF(Main_Working!BU18="Completely true",4))))</f>
        <v>2</v>
      </c>
      <c r="BT19" s="24">
        <f>IF(Main_Working!BV18="Not true",1,IF(Main_Working!BV18="A little bit true",2,IF(Main_Working!BV18="Mostly true",3,IF(Main_Working!BV18="Completely true",4))))</f>
        <v>3</v>
      </c>
      <c r="BU19" s="24">
        <f>IF(Main_Working!BW18="Not true",1,IF(Main_Working!BW18="A little bit true",2,IF(Main_Working!BW18="Mostly true",3,IF(Main_Working!BW18="Completely true",4))))</f>
        <v>4</v>
      </c>
      <c r="BV19" s="24">
        <f>IF(Main_Working!BX18="Not true",1,IF(Main_Working!BX18="A little bit true",2,IF(Main_Working!BX18="Mostly true",3,IF(Main_Working!BX18="Completely true",4))))</f>
        <v>3</v>
      </c>
      <c r="BW19" s="81">
        <f>IF(Main_Working!BY18="Not true",1,IF(Main_Working!BY18="A little bit true",2,IF(Main_Working!BY18="Mostly true",3,IF(Main_Working!BY18="Completely true",4))))</f>
        <v>4</v>
      </c>
      <c r="BX19" s="24">
        <f>IF(Main_Working!BZ18="Not true",1,IF(Main_Working!BZ18="A little bit true",2,IF(Main_Working!BZ18="Mostly true",3,IF(Main_Working!BZ18="Completely true",4))))</f>
        <v>2</v>
      </c>
      <c r="BY19" s="24">
        <f>IF(Main_Working!CA18="Not true",1,IF(Main_Working!CA18="A little bit true",2,IF(Main_Working!CA18="Mostly true",3,IF(Main_Working!CA18="Completely true",4))))</f>
        <v>4</v>
      </c>
      <c r="BZ19" s="24">
        <f>IF(Main_Working!CB18="Not true",1,IF(Main_Working!CB18="A little bit true",2,IF(Main_Working!CB18="Mostly true",3,IF(Main_Working!CB18="Completely true",4))))</f>
        <v>3</v>
      </c>
      <c r="CA19" s="24">
        <f>IF(Main_Working!CC18="Not true",1,IF(Main_Working!CC18="A little bit true",2,IF(Main_Working!CC18="Mostly true",3,IF(Main_Working!CC18="Completely true",4))))</f>
        <v>4</v>
      </c>
      <c r="CB19" s="24">
        <f>IF(Main_Working!CD18="Not true",1,IF(Main_Working!CD18="A little bit true",2,IF(Main_Working!CD18="Mostly true",3,IF(Main_Working!CD18="Completely true",4))))</f>
        <v>4</v>
      </c>
      <c r="CC19" s="24">
        <f>IF(Main_Working!CE18="Not true",1,IF(Main_Working!CE18="A little bit true",2,IF(Main_Working!CE18="Mostly true",3,IF(Main_Working!CE18="Completely true",4))))</f>
        <v>4</v>
      </c>
      <c r="CD19" s="24">
        <f>IF(Main_Working!CF18="Not true",1,IF(Main_Working!CF18="A little bit true",2,IF(Main_Working!CF18="Mostly true",3,IF(Main_Working!CF18="Completely true",4))))</f>
        <v>3</v>
      </c>
      <c r="CE19" s="80">
        <f>IF(Main_Working!CG18="Not true",1,IF(Main_Working!CG18="A little bit true",2,IF(Main_Working!CG18="Mostly true",3,IF(Main_Working!CG18="Completely true",4))))</f>
        <v>4</v>
      </c>
      <c r="CF19" s="24">
        <f>IF(Main_Working!CH18="Not true",1,IF(Main_Working!CH18="A little bit true",2,IF(Main_Working!CH18="Mostly true",3,IF(Main_Working!CH18="Completely true",4))))</f>
        <v>4</v>
      </c>
      <c r="CG19" s="24">
        <f>IF(Main_Working!CI18="Not true",1,IF(Main_Working!CI18="A little bit true",2,IF(Main_Working!CI18="Mostly true",3,IF(Main_Working!CI18="Completely true",4))))</f>
        <v>4</v>
      </c>
      <c r="CH19" s="81">
        <f>IF(Main_Working!CJ18="Not true",1,IF(Main_Working!CJ18="A little bit true",2,IF(Main_Working!CJ18="Mostly true",3,IF(Main_Working!CJ18="Completely true",4))))</f>
        <v>3</v>
      </c>
      <c r="CI19" s="24">
        <f>Main_Working!AR18</f>
        <v>8</v>
      </c>
      <c r="CJ19" s="24">
        <f>Main_Working!AS18</f>
        <v>8</v>
      </c>
      <c r="CK19" s="24">
        <f>Main_Working!CK18</f>
        <v>9</v>
      </c>
      <c r="CL19" s="24">
        <f>Main_Working!CL18</f>
        <v>9</v>
      </c>
      <c r="CM19" s="26" t="str">
        <f>Main_Working!AT18</f>
        <v xml:space="preserve">Our parents and students speak openly to staff. </v>
      </c>
      <c r="CN19" s="26" t="str">
        <f>Main_Working!AU18</f>
        <v xml:space="preserve">Discussions and intervention by the principal, chaplain and parents. Problems documented and shared with staff at school who need to know. Plans to stop escalation put into place and monitored. Plans reviewed weekly. </v>
      </c>
      <c r="CO19" s="26" t="str">
        <f>Main_Working!AV18</f>
        <v xml:space="preserve">Our slogan is all responses must be CALM, CONSISTENT, IMMEDIATE, RESPECTFUL AND PRIVATE. Principal and chaplain meet with students/families individually. A plan of action or consequences are decided.  Principal documents plan. Staff follow up with student/s weekly to assess successfulness of the plan. A whole child wellbeing approach is considered. </v>
      </c>
      <c r="CP19" s="27">
        <f>IF(Main_Working!CM18="Not at all",1,IF(Main_Working!CM18="A little bit",2,IF(Main_Working!CM18="A fair bit",3,IF(Main_Working!CM18="Completely",4))))</f>
        <v>3</v>
      </c>
      <c r="CQ19" s="27">
        <f>IF(Main_Working!CN18="Not at all",1,IF(Main_Working!CN18="A little bit",2,IF(Main_Working!CN18="A fair bit",3,IF(Main_Working!CN18="Completely",4))))</f>
        <v>4</v>
      </c>
      <c r="CR19" s="27">
        <f>IF(Main_Working!CO18="Not at all",1,IF(Main_Working!CO18="A little bit",2,IF(Main_Working!CO18="A fair bit",3,IF(Main_Working!CO18="Completely",4))))</f>
        <v>1</v>
      </c>
      <c r="CS19" s="26" t="str">
        <f>Main_Working!CP18</f>
        <v xml:space="preserve">We've never had any incidences of bullying online. We're a small country school, many families don't even have computers, but they do have phones. Our students are not that tech savvy, so it was hard to answer some of the questions, as we have no experience with this area. We don't even have any bullying- everyone knows everything we're that small! We do have some 'gateway' behaviours though. </v>
      </c>
      <c r="CU19" s="80">
        <f t="shared" si="31"/>
        <v>10</v>
      </c>
      <c r="CV19" s="24">
        <f t="shared" si="31"/>
        <v>0.71428571428571419</v>
      </c>
      <c r="CW19" s="24">
        <f t="shared" si="31"/>
        <v>1.4285714285714284</v>
      </c>
      <c r="CX19" s="24">
        <f t="shared" si="31"/>
        <v>2.1428571428571423</v>
      </c>
      <c r="CY19" s="24">
        <f t="shared" si="31"/>
        <v>2.8571428571428568</v>
      </c>
      <c r="CZ19" s="24">
        <f t="shared" si="31"/>
        <v>0.53571428571428559</v>
      </c>
      <c r="DA19" s="24">
        <f t="shared" si="31"/>
        <v>0.71428571428571419</v>
      </c>
      <c r="DB19" s="24">
        <f t="shared" si="31"/>
        <v>0.53571428571428559</v>
      </c>
      <c r="DC19" s="24">
        <f t="shared" si="31"/>
        <v>0.3571428571428571</v>
      </c>
      <c r="DD19" s="24">
        <f t="shared" si="31"/>
        <v>2.1428571428571423</v>
      </c>
      <c r="DE19" s="24">
        <f t="shared" si="32"/>
        <v>2.8571428571428568</v>
      </c>
      <c r="DF19" s="24">
        <f t="shared" si="32"/>
        <v>10</v>
      </c>
      <c r="DG19" s="24">
        <f t="shared" si="32"/>
        <v>2.5</v>
      </c>
      <c r="DH19" s="24">
        <f t="shared" si="32"/>
        <v>3.333333333333333</v>
      </c>
      <c r="DI19" s="24">
        <f t="shared" si="32"/>
        <v>0.83333333333333326</v>
      </c>
      <c r="DJ19" s="24">
        <f t="shared" si="32"/>
        <v>2.5</v>
      </c>
      <c r="DK19" s="24">
        <f t="shared" si="32"/>
        <v>1.6666666666666665</v>
      </c>
      <c r="DL19" s="24">
        <f t="shared" si="32"/>
        <v>3.333333333333333</v>
      </c>
      <c r="DM19" s="116">
        <f>SUM(CU19:DL19)</f>
        <v>48.452380952380956</v>
      </c>
      <c r="DN19" s="24">
        <f t="shared" si="33"/>
        <v>5</v>
      </c>
      <c r="DO19" s="24">
        <f t="shared" si="33"/>
        <v>20</v>
      </c>
      <c r="DP19" s="24">
        <f t="shared" si="33"/>
        <v>5</v>
      </c>
      <c r="DQ19" s="24">
        <f t="shared" si="33"/>
        <v>10</v>
      </c>
      <c r="DR19" s="25">
        <f>SUM(DN19:DQ19)</f>
        <v>40</v>
      </c>
      <c r="DS19" s="80">
        <f t="shared" si="34"/>
        <v>5.7142857142857135</v>
      </c>
      <c r="DT19" s="24">
        <f t="shared" si="34"/>
        <v>5.7142857142857135</v>
      </c>
      <c r="DU19" s="24">
        <f t="shared" si="34"/>
        <v>5.7142857142857135</v>
      </c>
      <c r="DV19" s="24">
        <f t="shared" si="34"/>
        <v>8.5714285714285694</v>
      </c>
      <c r="DW19" s="24">
        <f t="shared" si="34"/>
        <v>11.428571428571427</v>
      </c>
      <c r="DX19" s="24">
        <f t="shared" si="34"/>
        <v>8.5714285714285694</v>
      </c>
      <c r="DY19" s="24">
        <f t="shared" si="34"/>
        <v>11.428571428571427</v>
      </c>
      <c r="DZ19" s="130">
        <f>SUM(DS19:DY19)</f>
        <v>57.142857142857139</v>
      </c>
      <c r="EA19" s="24">
        <f t="shared" si="35"/>
        <v>5.7142857142857135</v>
      </c>
      <c r="EB19" s="24">
        <f t="shared" si="35"/>
        <v>11.428571428571427</v>
      </c>
      <c r="EC19" s="24">
        <f t="shared" si="35"/>
        <v>8.5714285714285694</v>
      </c>
      <c r="ED19" s="24">
        <f t="shared" si="35"/>
        <v>11.428571428571427</v>
      </c>
      <c r="EE19" s="24">
        <f t="shared" si="35"/>
        <v>11.428571428571427</v>
      </c>
      <c r="EF19" s="24">
        <f t="shared" si="35"/>
        <v>11.428571428571427</v>
      </c>
      <c r="EG19" s="24">
        <f t="shared" si="35"/>
        <v>8.5714285714285694</v>
      </c>
      <c r="EH19" s="124">
        <f>SUM(EA19:EG19)</f>
        <v>68.571428571428569</v>
      </c>
      <c r="EI19" s="80">
        <f t="shared" si="36"/>
        <v>40</v>
      </c>
      <c r="EJ19" s="24">
        <f t="shared" si="36"/>
        <v>13.333333333333332</v>
      </c>
      <c r="EK19" s="24">
        <f t="shared" si="36"/>
        <v>13.333333333333332</v>
      </c>
      <c r="EL19" s="81">
        <f t="shared" si="36"/>
        <v>10</v>
      </c>
      <c r="EM19" s="124">
        <f>SUM(EI19:EL19)</f>
        <v>76.666666666666657</v>
      </c>
      <c r="EN19" s="124">
        <f>SUM(DM19,DR19,DZ19,EH19,EM19)</f>
        <v>290.83333333333337</v>
      </c>
      <c r="EP19" s="232">
        <f>SUM(CU19:DL19)</f>
        <v>48.452380952380956</v>
      </c>
      <c r="EQ19" s="232">
        <f>SUM(DN19:DQ19)</f>
        <v>40</v>
      </c>
      <c r="ER19" s="232">
        <f>SUM(DS19:DY19)</f>
        <v>57.142857142857139</v>
      </c>
      <c r="ES19" s="232">
        <f>SUM(EA19:EG19)</f>
        <v>68.571428571428569</v>
      </c>
      <c r="ET19" s="232">
        <f>SUM(EI19:EL19)</f>
        <v>76.666666666666657</v>
      </c>
      <c r="EU19" s="232">
        <f>SUM(EP19:ET19)</f>
        <v>290.83333333333337</v>
      </c>
      <c r="EW19" s="24" t="str">
        <f>IF(EU19&lt;100,"Q1",IF(EU19&lt;200,"Q2",IF(EU19&lt;300,"Q3",IF(EU19&lt;=400,"Q4"))))</f>
        <v>Q3</v>
      </c>
      <c r="EX19" s="26" t="str">
        <f>IF(EW19="Q1","Not there yet",IF(EW19="Q2","Emerging",IF(EW19="Q3","Building",IF(EW19="Q4","Flourishing"))))</f>
        <v>Building</v>
      </c>
      <c r="FC19" s="24" t="s">
        <v>158</v>
      </c>
    </row>
    <row r="20" spans="1:221" s="26" customFormat="1" x14ac:dyDescent="0.2">
      <c r="A20" s="24">
        <v>16</v>
      </c>
      <c r="B20" s="23" t="str">
        <f>Main_Working!Q19</f>
        <v>Garrang Wilam Primary School</v>
      </c>
      <c r="C20" s="24" t="str">
        <f>Main_Working!S19</f>
        <v>Government</v>
      </c>
      <c r="D20" s="24" t="str">
        <f>Main_Working!T19</f>
        <v>Primary</v>
      </c>
      <c r="E20" s="24" t="str">
        <f>Main_Working!N19</f>
        <v>SOUTH-WESTERN</v>
      </c>
      <c r="F20" s="24" t="str">
        <f>Main_Working!L19</f>
        <v>Registered</v>
      </c>
      <c r="G20" s="24" t="str">
        <f>Main_Working!CQ19</f>
        <v>High</v>
      </c>
      <c r="H20" s="24" t="str">
        <f>Main_Working!CR19</f>
        <v>Above Average</v>
      </c>
      <c r="I20" s="24" t="s">
        <v>138</v>
      </c>
      <c r="J20" s="24">
        <f>IF(Main_Working!U19="No",0,IF(Main_Working!U19="Yes",1))</f>
        <v>1</v>
      </c>
      <c r="K20" s="24">
        <f>IF(Main_Working!V19="No",0,IF(Main_Working!V19="Yes",1))</f>
        <v>1</v>
      </c>
      <c r="L20" s="24">
        <f>IF(Main_Working!W19="No",0,IF(Main_Working!W19="Yes",1))</f>
        <v>1</v>
      </c>
      <c r="M20" s="24">
        <f>IF(Main_Working!X19="No",0,IF(Main_Working!X19="Yes",1))</f>
        <v>0</v>
      </c>
      <c r="N20" s="24">
        <f>IF(Main_Working!Y19="No",0,IF(Main_Working!Y19="Yes",1))</f>
        <v>1</v>
      </c>
      <c r="O20" s="24">
        <f t="shared" si="0"/>
        <v>4</v>
      </c>
      <c r="P20" s="35">
        <f t="shared" si="1"/>
        <v>0.8</v>
      </c>
      <c r="Q20" s="24">
        <f>IF(Main_Working!Z19="No",0,IF(Main_Working!Z19="Yes",1))</f>
        <v>1</v>
      </c>
      <c r="R20" s="24">
        <f>IF(Main_Working!AA19="No",0,IF(Main_Working!AA19="Yes",1))</f>
        <v>1</v>
      </c>
      <c r="S20" s="24">
        <f>IF(Main_Working!AB19="No",0,IF(Main_Working!AB19="Yes",1))</f>
        <v>1</v>
      </c>
      <c r="T20" s="24">
        <f t="shared" si="2"/>
        <v>3</v>
      </c>
      <c r="U20" s="35">
        <f t="shared" si="3"/>
        <v>1</v>
      </c>
      <c r="V20" s="24">
        <f>IF(Main_Working!AC19="No",0,IF(Main_Working!AC19="Yes",1))</f>
        <v>1</v>
      </c>
      <c r="W20" s="24">
        <f>IF(Main_Working!AD19="No",0,IF(Main_Working!AD19="Yes",1))</f>
        <v>1</v>
      </c>
      <c r="X20" s="24">
        <f>IF(Main_Working!AE19="No",0,IF(Main_Working!AE19="Yes",1))</f>
        <v>1</v>
      </c>
      <c r="Y20" s="24">
        <f t="shared" si="4"/>
        <v>3</v>
      </c>
      <c r="Z20" s="35">
        <f t="shared" si="5"/>
        <v>1</v>
      </c>
      <c r="AA20" s="24">
        <f>IF(Main_Working!AF19="No",0,IF(Main_Working!AF19="Yes",1))</f>
        <v>1</v>
      </c>
      <c r="AB20" s="24">
        <f>IF(Main_Working!AG19="No",0,IF(Main_Working!AG19="Yes",1))</f>
        <v>1</v>
      </c>
      <c r="AC20" s="24">
        <f>IF(Main_Working!AH19="No",0,IF(Main_Working!AH19="Yes",1))</f>
        <v>1</v>
      </c>
      <c r="AD20" s="24">
        <f>IF(Main_Working!AI19="No",0,IF(Main_Working!AI19="Yes",1))</f>
        <v>0</v>
      </c>
      <c r="AE20" s="24">
        <f t="shared" si="6"/>
        <v>3</v>
      </c>
      <c r="AF20" s="35">
        <f t="shared" si="7"/>
        <v>0.75</v>
      </c>
      <c r="AG20" s="24">
        <f>IF(Main_Working!AJ19="No",0,IF(Main_Working!AJ19="Yes",1))</f>
        <v>1</v>
      </c>
      <c r="AH20" s="24">
        <f>IF(Main_Working!AK19="No",0,IF(Main_Working!AK19="Yes",1))</f>
        <v>1</v>
      </c>
      <c r="AI20" s="24">
        <f>IF(Main_Working!AL19="No",0,IF(Main_Working!AL19="Yes",1))</f>
        <v>1</v>
      </c>
      <c r="AJ20" s="24">
        <f>IF(Main_Working!AM19="No",0,IF(Main_Working!AM19="Yes",1))</f>
        <v>0</v>
      </c>
      <c r="AK20" s="24">
        <f>IF(Main_Working!AN19="No",0,IF(Main_Working!AN19="Yes",1))</f>
        <v>0</v>
      </c>
      <c r="AL20" s="24">
        <f t="shared" si="8"/>
        <v>3</v>
      </c>
      <c r="AM20" s="35">
        <f t="shared" si="9"/>
        <v>0.6</v>
      </c>
      <c r="AN20" s="24">
        <f>IF(Main_Working!AO19="No",0,IF(Main_Working!AO19="Yes",1))</f>
        <v>1</v>
      </c>
      <c r="AO20" s="24">
        <f>IF(Main_Working!AP19="No",0,IF(Main_Working!AP19="Yes",1))</f>
        <v>0</v>
      </c>
      <c r="AP20" s="24">
        <f>IF(Main_Working!AQ19="No",0,IF(Main_Working!AQ19="Yes",1))</f>
        <v>0</v>
      </c>
      <c r="AQ20" s="24">
        <f t="shared" si="10"/>
        <v>1</v>
      </c>
      <c r="AR20" s="35">
        <f t="shared" si="11"/>
        <v>0.33333333333333331</v>
      </c>
      <c r="AS20" s="25">
        <f t="shared" si="12"/>
        <v>17</v>
      </c>
      <c r="AT20" s="25"/>
      <c r="AU20" s="80">
        <f>IF(Main_Working!AW19="Not true",1,IF(Main_Working!AW19="A little bit true",2,IF(Main_Working!AW19="Mostly true",3,IF(Main_Working!AW19="Completely true",4))))</f>
        <v>4</v>
      </c>
      <c r="AV20" s="24">
        <f>IF(Main_Working!AX19="Not true",1,IF(Main_Working!AX19="A little bit true",2,IF(Main_Working!AX19="Mostly true",3,IF(Main_Working!AX19="Completely true",4))))</f>
        <v>4</v>
      </c>
      <c r="AW20" s="24">
        <f>IF(Main_Working!AY19="Not true",1,IF(Main_Working!AY19="A little bit true",2,IF(Main_Working!AY19="Mostly true",3,IF(Main_Working!AY19="Completely true",4))))</f>
        <v>3</v>
      </c>
      <c r="AX20" s="24">
        <f>IF(Main_Working!AZ19="Not true",1,IF(Main_Working!AZ19="A little bit true",2,IF(Main_Working!AZ19="Mostly true",3,IF(Main_Working!AZ19="Completely true",4))))</f>
        <v>4</v>
      </c>
      <c r="AY20" s="24">
        <f>IF(Main_Working!BA19="Not true",1,IF(Main_Working!BA19="A little bit true",2,IF(Main_Working!BA19="Mostly true",3,IF(Main_Working!BA19="Completely true",4))))</f>
        <v>4</v>
      </c>
      <c r="AZ20" s="24">
        <f>IF(Main_Working!BB19="Not true",1,IF(Main_Working!BB19="A little bit true",2,IF(Main_Working!BB19="Mostly true",3,IF(Main_Working!BB19="Completely true",4))))</f>
        <v>3</v>
      </c>
      <c r="BA20" s="24">
        <f>IF(Main_Working!BC19="Not true",1,IF(Main_Working!BC19="A little bit true",2,IF(Main_Working!BC19="Mostly true",3,IF(Main_Working!BC19="Completely true",4))))</f>
        <v>4</v>
      </c>
      <c r="BB20" s="24">
        <f>IF(Main_Working!BD19="Not true",1,IF(Main_Working!BD19="A little bit true",2,IF(Main_Working!BD19="Mostly true",3,IF(Main_Working!BD19="Completely true",4))))</f>
        <v>4</v>
      </c>
      <c r="BC20" s="24">
        <f>IF(Main_Working!BE19="Not true",1,IF(Main_Working!BE19="A little bit true",2,IF(Main_Working!BE19="Mostly true",3,IF(Main_Working!BE19="Completely true",4))))</f>
        <v>3</v>
      </c>
      <c r="BD20" s="24">
        <f>IF(Main_Working!BF19="Not true",1,IF(Main_Working!BF19="A little bit true",2,IF(Main_Working!BF19="Mostly true",3,IF(Main_Working!BF19="Completely true",4))))</f>
        <v>4</v>
      </c>
      <c r="BE20" s="24">
        <f>IF(Main_Working!BG19="Not true",1,IF(Main_Working!BG19="A little bit true",2,IF(Main_Working!BG19="Mostly true",3,IF(Main_Working!BG19="Completely true",4))))</f>
        <v>4</v>
      </c>
      <c r="BF20" s="24">
        <f>IF(Main_Working!BH19="Not true",1,IF(Main_Working!BH19="A little bit true",2,IF(Main_Working!BH19="Mostly true",3,IF(Main_Working!BH19="Completely true",4))))</f>
        <v>4</v>
      </c>
      <c r="BG20" s="24">
        <f>IF(Main_Working!BI19="Not true",1,IF(Main_Working!BI19="A little bit true",2,IF(Main_Working!BI19="Mostly true",3,IF(Main_Working!BI19="Completely true",4))))</f>
        <v>4</v>
      </c>
      <c r="BH20" s="24">
        <f>IF(Main_Working!BJ19="Not true",1,IF(Main_Working!BJ19="A little bit true",2,IF(Main_Working!BJ19="Mostly true",3,IF(Main_Working!BJ19="Completely true",4))))</f>
        <v>4</v>
      </c>
      <c r="BI20" s="24">
        <f>IF(Main_Working!BK19="Not true",1,IF(Main_Working!BK19="A little bit true",2,IF(Main_Working!BK19="Mostly true",3,IF(Main_Working!BK19="Completely true",4))))</f>
        <v>4</v>
      </c>
      <c r="BJ20" s="24">
        <f>IF(Main_Working!BL19="Not true",1,IF(Main_Working!BL19="A little bit true",2,IF(Main_Working!BL19="Mostly true",3,IF(Main_Working!BL19="Completely true",4))))</f>
        <v>4</v>
      </c>
      <c r="BK20" s="24">
        <f>IF(Main_Working!BM19="Not true",1,IF(Main_Working!BM19="A little bit true",2,IF(Main_Working!BM19="Mostly true",3,IF(Main_Working!BM19="Completely true",4))))</f>
        <v>3</v>
      </c>
      <c r="BL20" s="81">
        <f>IF(Main_Working!BN19="Not true",1,IF(Main_Working!BN19="A little bit true",2,IF(Main_Working!BN19="Mostly true",3,IF(Main_Working!BN19="Completely true",4))))</f>
        <v>4</v>
      </c>
      <c r="BM20" s="24">
        <f>IF(Main_Working!BO19="Not true",1,IF(Main_Working!BO19="A little bit true",2,IF(Main_Working!BO19="Mostly true",3,IF(Main_Working!BO19="Completely true",4))))</f>
        <v>4</v>
      </c>
      <c r="BN20" s="24">
        <f>IF(Main_Working!BP19="Not true",1,IF(Main_Working!BP19="A little bit true",2,IF(Main_Working!BP19="Mostly true",3,IF(Main_Working!BP19="Completely true",4))))</f>
        <v>3</v>
      </c>
      <c r="BO20" s="24">
        <f>IF(Main_Working!BQ19="Not true",1,IF(Main_Working!BQ19="A little bit true",2,IF(Main_Working!BQ19="Mostly true",3,IF(Main_Working!BQ19="Completely true",4))))</f>
        <v>4</v>
      </c>
      <c r="BP20" s="24">
        <f>IF(Main_Working!BR19="Not true",1,IF(Main_Working!BR19="A little bit true",2,IF(Main_Working!BR19="Mostly true",3,IF(Main_Working!BR19="Completely true",4))))</f>
        <v>3</v>
      </c>
      <c r="BQ20" s="80">
        <f>IF(Main_Working!BS19="Not true",1,IF(Main_Working!BS19="A little bit true",2,IF(Main_Working!BS19="Mostly true",3,IF(Main_Working!BS19="Completely true",4))))</f>
        <v>3</v>
      </c>
      <c r="BR20" s="24">
        <f>IF(Main_Working!BT19="Not true",1,IF(Main_Working!BT19="A little bit true",2,IF(Main_Working!BT19="Mostly true",3,IF(Main_Working!BT19="Completely true",4))))</f>
        <v>2</v>
      </c>
      <c r="BS20" s="24">
        <f>IF(Main_Working!BU19="Not true",1,IF(Main_Working!BU19="A little bit true",2,IF(Main_Working!BU19="Mostly true",3,IF(Main_Working!BU19="Completely true",4))))</f>
        <v>2</v>
      </c>
      <c r="BT20" s="24">
        <f>IF(Main_Working!BV19="Not true",1,IF(Main_Working!BV19="A little bit true",2,IF(Main_Working!BV19="Mostly true",3,IF(Main_Working!BV19="Completely true",4))))</f>
        <v>3</v>
      </c>
      <c r="BU20" s="24">
        <f>IF(Main_Working!BW19="Not true",1,IF(Main_Working!BW19="A little bit true",2,IF(Main_Working!BW19="Mostly true",3,IF(Main_Working!BW19="Completely true",4))))</f>
        <v>3</v>
      </c>
      <c r="BV20" s="24">
        <f>IF(Main_Working!BX19="Not true",1,IF(Main_Working!BX19="A little bit true",2,IF(Main_Working!BX19="Mostly true",3,IF(Main_Working!BX19="Completely true",4))))</f>
        <v>2</v>
      </c>
      <c r="BW20" s="81">
        <f>IF(Main_Working!BY19="Not true",1,IF(Main_Working!BY19="A little bit true",2,IF(Main_Working!BY19="Mostly true",3,IF(Main_Working!BY19="Completely true",4))))</f>
        <v>4</v>
      </c>
      <c r="BX20" s="24">
        <f>IF(Main_Working!BZ19="Not true",1,IF(Main_Working!BZ19="A little bit true",2,IF(Main_Working!BZ19="Mostly true",3,IF(Main_Working!BZ19="Completely true",4))))</f>
        <v>3</v>
      </c>
      <c r="BY20" s="24">
        <f>IF(Main_Working!CA19="Not true",1,IF(Main_Working!CA19="A little bit true",2,IF(Main_Working!CA19="Mostly true",3,IF(Main_Working!CA19="Completely true",4))))</f>
        <v>3</v>
      </c>
      <c r="BZ20" s="24">
        <f>IF(Main_Working!CB19="Not true",1,IF(Main_Working!CB19="A little bit true",2,IF(Main_Working!CB19="Mostly true",3,IF(Main_Working!CB19="Completely true",4))))</f>
        <v>2</v>
      </c>
      <c r="CA20" s="24">
        <f>IF(Main_Working!CC19="Not true",1,IF(Main_Working!CC19="A little bit true",2,IF(Main_Working!CC19="Mostly true",3,IF(Main_Working!CC19="Completely true",4))))</f>
        <v>2</v>
      </c>
      <c r="CB20" s="24">
        <f>IF(Main_Working!CD19="Not true",1,IF(Main_Working!CD19="A little bit true",2,IF(Main_Working!CD19="Mostly true",3,IF(Main_Working!CD19="Completely true",4))))</f>
        <v>3</v>
      </c>
      <c r="CC20" s="24">
        <f>IF(Main_Working!CE19="Not true",1,IF(Main_Working!CE19="A little bit true",2,IF(Main_Working!CE19="Mostly true",3,IF(Main_Working!CE19="Completely true",4))))</f>
        <v>3</v>
      </c>
      <c r="CD20" s="24">
        <f>IF(Main_Working!CF19="Not true",1,IF(Main_Working!CF19="A little bit true",2,IF(Main_Working!CF19="Mostly true",3,IF(Main_Working!CF19="Completely true",4))))</f>
        <v>3</v>
      </c>
      <c r="CE20" s="80">
        <f>IF(Main_Working!CG19="Not true",1,IF(Main_Working!CG19="A little bit true",2,IF(Main_Working!CG19="Mostly true",3,IF(Main_Working!CG19="Completely true",4))))</f>
        <v>4</v>
      </c>
      <c r="CF20" s="24">
        <f>IF(Main_Working!CH19="Not true",1,IF(Main_Working!CH19="A little bit true",2,IF(Main_Working!CH19="Mostly true",3,IF(Main_Working!CH19="Completely true",4))))</f>
        <v>3</v>
      </c>
      <c r="CG20" s="24">
        <f>IF(Main_Working!CI19="Not true",1,IF(Main_Working!CI19="A little bit true",2,IF(Main_Working!CI19="Mostly true",3,IF(Main_Working!CI19="Completely true",4))))</f>
        <v>3</v>
      </c>
      <c r="CH20" s="81">
        <f>IF(Main_Working!CJ19="Not true",1,IF(Main_Working!CJ19="A little bit true",2,IF(Main_Working!CJ19="Mostly true",3,IF(Main_Working!CJ19="Completely true",4))))</f>
        <v>3</v>
      </c>
      <c r="CI20" s="24">
        <f>Main_Working!AR19</f>
        <v>9</v>
      </c>
      <c r="CJ20" s="24">
        <f>Main_Working!AS19</f>
        <v>9</v>
      </c>
      <c r="CK20" s="24">
        <f>Main_Working!CK19</f>
        <v>8</v>
      </c>
      <c r="CL20" s="24">
        <f>Main_Working!CL19</f>
        <v>8</v>
      </c>
      <c r="CM20" s="26" t="str">
        <f>Main_Working!AT19</f>
        <v>A safe and open environment for students to discuss how they are feeling and what is going on in their world. Teachers having open dialogue, teacher observations and proative conversations.</v>
      </c>
      <c r="CN20" s="26" t="str">
        <f>Main_Working!AU19</f>
        <v>We have a behaviour continuum and a positive behaviour framework which is values driven. Teachers/staff redirect and reteach expected behaviours as well as use the zones of regulation to allow students to manage their emotions. Students have been taught the zones of regulation and this is a framework that we use every day, students are proactive at monitoring their emotions and letting us know what is going on. Teachers sometime observe behaviours and redirect students.</v>
      </c>
      <c r="CO20" s="26" t="str">
        <f>Main_Working!AV19</f>
        <v>The behaviour continuum outlines different steps to different behaviours. This may include, reteach, redirect, leadership support, movement breaks, student reflection.</v>
      </c>
      <c r="CP20" s="27">
        <f>IF(Main_Working!CM19="Not at all",1,IF(Main_Working!CM19="A little bit",2,IF(Main_Working!CM19="A fair bit",3,IF(Main_Working!CM19="Completely",4))))</f>
        <v>2</v>
      </c>
      <c r="CQ20" s="27">
        <f>IF(Main_Working!CN19="Not at all",1,IF(Main_Working!CN19="A little bit",2,IF(Main_Working!CN19="A fair bit",3,IF(Main_Working!CN19="Completely",4))))</f>
        <v>3</v>
      </c>
      <c r="CR20" s="27">
        <f>IF(Main_Working!CO19="Not at all",1,IF(Main_Working!CO19="A little bit",2,IF(Main_Working!CO19="A fair bit",3,IF(Main_Working!CO19="Completely",4))))</f>
        <v>3</v>
      </c>
      <c r="CU20" s="80">
        <f t="shared" si="31"/>
        <v>20</v>
      </c>
      <c r="CV20" s="24">
        <f t="shared" si="31"/>
        <v>2.8571428571428568</v>
      </c>
      <c r="CW20" s="24">
        <f t="shared" si="31"/>
        <v>2.1428571428571423</v>
      </c>
      <c r="CX20" s="24">
        <f t="shared" si="31"/>
        <v>2.8571428571428568</v>
      </c>
      <c r="CY20" s="24">
        <f t="shared" si="31"/>
        <v>2.8571428571428568</v>
      </c>
      <c r="CZ20" s="24">
        <f t="shared" si="31"/>
        <v>0.53571428571428559</v>
      </c>
      <c r="DA20" s="24">
        <f t="shared" si="31"/>
        <v>0.71428571428571419</v>
      </c>
      <c r="DB20" s="24">
        <f t="shared" si="31"/>
        <v>0.71428571428571419</v>
      </c>
      <c r="DC20" s="24">
        <f t="shared" si="31"/>
        <v>0.53571428571428559</v>
      </c>
      <c r="DD20" s="24">
        <f t="shared" si="31"/>
        <v>2.8571428571428568</v>
      </c>
      <c r="DE20" s="24">
        <f t="shared" si="32"/>
        <v>2.8571428571428568</v>
      </c>
      <c r="DF20" s="24">
        <f t="shared" si="32"/>
        <v>20</v>
      </c>
      <c r="DG20" s="24">
        <f t="shared" si="32"/>
        <v>3.333333333333333</v>
      </c>
      <c r="DH20" s="24">
        <f t="shared" si="32"/>
        <v>3.333333333333333</v>
      </c>
      <c r="DI20" s="24">
        <f t="shared" si="32"/>
        <v>3.333333333333333</v>
      </c>
      <c r="DJ20" s="24">
        <f t="shared" si="32"/>
        <v>3.333333333333333</v>
      </c>
      <c r="DK20" s="24">
        <f t="shared" si="32"/>
        <v>2.5</v>
      </c>
      <c r="DL20" s="24">
        <f t="shared" si="32"/>
        <v>3.333333333333333</v>
      </c>
      <c r="DM20" s="116">
        <f>SUM(CU20:DL20)</f>
        <v>78.095238095238074</v>
      </c>
      <c r="DN20" s="24">
        <f t="shared" si="33"/>
        <v>20</v>
      </c>
      <c r="DO20" s="24">
        <f t="shared" si="33"/>
        <v>15</v>
      </c>
      <c r="DP20" s="24">
        <f t="shared" si="33"/>
        <v>20</v>
      </c>
      <c r="DQ20" s="24">
        <f t="shared" si="33"/>
        <v>15</v>
      </c>
      <c r="DR20" s="25">
        <f>SUM(DN20:DQ20)</f>
        <v>70</v>
      </c>
      <c r="DS20" s="80">
        <f t="shared" si="34"/>
        <v>8.5714285714285694</v>
      </c>
      <c r="DT20" s="24">
        <f t="shared" si="34"/>
        <v>5.7142857142857135</v>
      </c>
      <c r="DU20" s="24">
        <f t="shared" si="34"/>
        <v>5.7142857142857135</v>
      </c>
      <c r="DV20" s="24">
        <f t="shared" si="34"/>
        <v>8.5714285714285694</v>
      </c>
      <c r="DW20" s="24">
        <f t="shared" si="34"/>
        <v>8.5714285714285694</v>
      </c>
      <c r="DX20" s="24">
        <f t="shared" si="34"/>
        <v>5.7142857142857135</v>
      </c>
      <c r="DY20" s="24">
        <f t="shared" si="34"/>
        <v>11.428571428571427</v>
      </c>
      <c r="DZ20" s="130">
        <f>SUM(DS20:DY20)</f>
        <v>54.285714285714278</v>
      </c>
      <c r="EA20" s="24">
        <f t="shared" si="35"/>
        <v>8.5714285714285694</v>
      </c>
      <c r="EB20" s="24">
        <f t="shared" si="35"/>
        <v>8.5714285714285694</v>
      </c>
      <c r="EC20" s="24">
        <f t="shared" si="35"/>
        <v>5.7142857142857135</v>
      </c>
      <c r="ED20" s="24">
        <f t="shared" si="35"/>
        <v>5.7142857142857135</v>
      </c>
      <c r="EE20" s="24">
        <f t="shared" si="35"/>
        <v>8.5714285714285694</v>
      </c>
      <c r="EF20" s="24">
        <f t="shared" si="35"/>
        <v>8.5714285714285694</v>
      </c>
      <c r="EG20" s="24">
        <f t="shared" si="35"/>
        <v>8.5714285714285694</v>
      </c>
      <c r="EH20" s="124">
        <f>SUM(EA20:EG20)</f>
        <v>54.285714285714278</v>
      </c>
      <c r="EI20" s="80">
        <f t="shared" si="36"/>
        <v>40</v>
      </c>
      <c r="EJ20" s="24">
        <f t="shared" si="36"/>
        <v>10</v>
      </c>
      <c r="EK20" s="24">
        <f t="shared" si="36"/>
        <v>10</v>
      </c>
      <c r="EL20" s="81">
        <f t="shared" si="36"/>
        <v>10</v>
      </c>
      <c r="EM20" s="124">
        <f>SUM(EI20:EL20)</f>
        <v>70</v>
      </c>
      <c r="EN20" s="124">
        <f>SUM(DM20,DR20,DZ20,EH20,EM20)</f>
        <v>326.66666666666663</v>
      </c>
      <c r="EP20" s="232">
        <f>SUM(CU20:DL20)</f>
        <v>78.095238095238074</v>
      </c>
      <c r="EQ20" s="232">
        <f>SUM(DN20:DQ20)</f>
        <v>70</v>
      </c>
      <c r="ER20" s="232">
        <f>SUM(DS20:DY20)</f>
        <v>54.285714285714278</v>
      </c>
      <c r="ES20" s="232">
        <f>SUM(EA20:EG20)</f>
        <v>54.285714285714278</v>
      </c>
      <c r="ET20" s="232">
        <f>SUM(EI20:EL20)</f>
        <v>70</v>
      </c>
      <c r="EU20" s="232">
        <f>SUM(EP20:ET20)</f>
        <v>326.66666666666663</v>
      </c>
      <c r="EW20" s="24" t="str">
        <f>IF(EU20&lt;100,"Q1",IF(EU20&lt;200,"Q2",IF(EU20&lt;300,"Q3",IF(EU20&lt;=400,"Q4"))))</f>
        <v>Q4</v>
      </c>
      <c r="EX20" s="26" t="str">
        <f>IF(EW20="Q1","Not there yet",IF(EW20="Q2","Emerging",IF(EW20="Q3","Building",IF(EW20="Q4","Flourishing"))))</f>
        <v>Flourishing</v>
      </c>
      <c r="FC20" s="24" t="s">
        <v>138</v>
      </c>
    </row>
    <row r="21" spans="1:221" s="26" customFormat="1" x14ac:dyDescent="0.2">
      <c r="A21" s="24">
        <v>17</v>
      </c>
      <c r="B21" s="23" t="str">
        <f>Main_Working!Q20</f>
        <v>Gladstone Views Primary School</v>
      </c>
      <c r="C21" s="24" t="str">
        <f>Main_Working!S20</f>
        <v>Government</v>
      </c>
      <c r="D21" s="24" t="str">
        <f>Main_Working!T20</f>
        <v>Primary</v>
      </c>
      <c r="E21" s="24" t="str">
        <f>Main_Working!N20</f>
        <v>NORTH-WESTERN</v>
      </c>
      <c r="F21" s="24" t="str">
        <f>Main_Working!L20</f>
        <v>Registered</v>
      </c>
      <c r="G21" s="24" t="str">
        <f>Main_Working!CQ20</f>
        <v>Low</v>
      </c>
      <c r="H21" s="24" t="str">
        <f>Main_Working!CR20</f>
        <v>Above Average</v>
      </c>
      <c r="I21" s="24" t="s">
        <v>138</v>
      </c>
      <c r="J21" s="24">
        <f>IF(Main_Working!U20="No",0,IF(Main_Working!U20="Yes",1))</f>
        <v>1</v>
      </c>
      <c r="K21" s="24">
        <f>IF(Main_Working!V20="No",0,IF(Main_Working!V20="Yes",1))</f>
        <v>1</v>
      </c>
      <c r="L21" s="24">
        <f>IF(Main_Working!W20="No",0,IF(Main_Working!W20="Yes",1))</f>
        <v>0</v>
      </c>
      <c r="M21" s="24">
        <f>IF(Main_Working!X20="No",0,IF(Main_Working!X20="Yes",1))</f>
        <v>1</v>
      </c>
      <c r="N21" s="24">
        <f>IF(Main_Working!Y20="No",0,IF(Main_Working!Y20="Yes",1))</f>
        <v>1</v>
      </c>
      <c r="O21" s="24">
        <f t="shared" si="0"/>
        <v>4</v>
      </c>
      <c r="P21" s="35">
        <f t="shared" si="1"/>
        <v>0.8</v>
      </c>
      <c r="Q21" s="24">
        <f>IF(Main_Working!Z20="No",0,IF(Main_Working!Z20="Yes",1))</f>
        <v>1</v>
      </c>
      <c r="R21" s="24">
        <f>IF(Main_Working!AA20="No",0,IF(Main_Working!AA20="Yes",1))</f>
        <v>1</v>
      </c>
      <c r="S21" s="24">
        <f>IF(Main_Working!AB20="No",0,IF(Main_Working!AB20="Yes",1))</f>
        <v>1</v>
      </c>
      <c r="T21" s="24">
        <f t="shared" si="2"/>
        <v>3</v>
      </c>
      <c r="U21" s="35">
        <f t="shared" si="3"/>
        <v>1</v>
      </c>
      <c r="V21" s="24">
        <f>IF(Main_Working!AC20="No",0,IF(Main_Working!AC20="Yes",1))</f>
        <v>1</v>
      </c>
      <c r="W21" s="24">
        <f>IF(Main_Working!AD20="No",0,IF(Main_Working!AD20="Yes",1))</f>
        <v>1</v>
      </c>
      <c r="X21" s="24">
        <f>IF(Main_Working!AE20="No",0,IF(Main_Working!AE20="Yes",1))</f>
        <v>1</v>
      </c>
      <c r="Y21" s="24">
        <f t="shared" si="4"/>
        <v>3</v>
      </c>
      <c r="Z21" s="35">
        <f t="shared" si="5"/>
        <v>1</v>
      </c>
      <c r="AA21" s="24">
        <f>IF(Main_Working!AF20="No",0,IF(Main_Working!AF20="Yes",1))</f>
        <v>1</v>
      </c>
      <c r="AB21" s="24">
        <f>IF(Main_Working!AG20="No",0,IF(Main_Working!AG20="Yes",1))</f>
        <v>1</v>
      </c>
      <c r="AC21" s="24">
        <f>IF(Main_Working!AH20="No",0,IF(Main_Working!AH20="Yes",1))</f>
        <v>1</v>
      </c>
      <c r="AD21" s="24">
        <f>IF(Main_Working!AI20="No",0,IF(Main_Working!AI20="Yes",1))</f>
        <v>0</v>
      </c>
      <c r="AE21" s="24">
        <f t="shared" si="6"/>
        <v>3</v>
      </c>
      <c r="AF21" s="35">
        <f t="shared" si="7"/>
        <v>0.75</v>
      </c>
      <c r="AG21" s="24">
        <f>IF(Main_Working!AJ20="No",0,IF(Main_Working!AJ20="Yes",1))</f>
        <v>1</v>
      </c>
      <c r="AH21" s="24">
        <f>IF(Main_Working!AK20="No",0,IF(Main_Working!AK20="Yes",1))</f>
        <v>1</v>
      </c>
      <c r="AI21" s="24">
        <f>IF(Main_Working!AL20="No",0,IF(Main_Working!AL20="Yes",1))</f>
        <v>0</v>
      </c>
      <c r="AJ21" s="24">
        <f>IF(Main_Working!AM20="No",0,IF(Main_Working!AM20="Yes",1))</f>
        <v>0</v>
      </c>
      <c r="AK21" s="24">
        <f>IF(Main_Working!AN20="No",0,IF(Main_Working!AN20="Yes",1))</f>
        <v>0</v>
      </c>
      <c r="AL21" s="24">
        <f t="shared" si="8"/>
        <v>2</v>
      </c>
      <c r="AM21" s="35">
        <f t="shared" si="9"/>
        <v>0.4</v>
      </c>
      <c r="AN21" s="24">
        <f>IF(Main_Working!AO20="No",0,IF(Main_Working!AO20="Yes",1))</f>
        <v>1</v>
      </c>
      <c r="AO21" s="24">
        <f>IF(Main_Working!AP20="No",0,IF(Main_Working!AP20="Yes",1))</f>
        <v>1</v>
      </c>
      <c r="AP21" s="24">
        <f>IF(Main_Working!AQ20="No",0,IF(Main_Working!AQ20="Yes",1))</f>
        <v>0</v>
      </c>
      <c r="AQ21" s="24">
        <f t="shared" si="10"/>
        <v>2</v>
      </c>
      <c r="AR21" s="35">
        <f t="shared" si="11"/>
        <v>0.66666666666666663</v>
      </c>
      <c r="AS21" s="25">
        <f t="shared" si="12"/>
        <v>17</v>
      </c>
      <c r="AT21" s="25"/>
      <c r="AU21" s="80"/>
      <c r="AV21" s="24"/>
      <c r="AW21" s="24"/>
      <c r="AX21" s="24"/>
      <c r="AY21" s="24"/>
      <c r="AZ21" s="24"/>
      <c r="BA21" s="24"/>
      <c r="BB21" s="24"/>
      <c r="BC21" s="24"/>
      <c r="BD21" s="24"/>
      <c r="BE21" s="24"/>
      <c r="BF21" s="24"/>
      <c r="BG21" s="24"/>
      <c r="BH21" s="24"/>
      <c r="BI21" s="24"/>
      <c r="BJ21" s="24"/>
      <c r="BK21" s="24"/>
      <c r="BL21" s="81"/>
      <c r="BM21" s="24"/>
      <c r="BN21" s="24"/>
      <c r="BO21" s="24"/>
      <c r="BP21" s="24"/>
      <c r="BQ21" s="80"/>
      <c r="BR21" s="24"/>
      <c r="BS21" s="24"/>
      <c r="BT21" s="24"/>
      <c r="BU21" s="24"/>
      <c r="BV21" s="24"/>
      <c r="BW21" s="81"/>
      <c r="BX21" s="24"/>
      <c r="BY21" s="24"/>
      <c r="BZ21" s="24"/>
      <c r="CA21" s="24"/>
      <c r="CB21" s="24"/>
      <c r="CC21" s="24"/>
      <c r="CD21" s="24"/>
      <c r="CE21" s="80"/>
      <c r="CF21" s="24"/>
      <c r="CG21" s="24"/>
      <c r="CH21" s="81"/>
      <c r="CI21" s="24"/>
      <c r="CJ21" s="24"/>
      <c r="CK21" s="24"/>
      <c r="CL21" s="24"/>
      <c r="CP21" s="27"/>
      <c r="CQ21" s="27"/>
      <c r="CR21" s="27"/>
      <c r="CU21" s="264"/>
      <c r="CV21" s="25"/>
      <c r="CW21" s="25"/>
      <c r="CX21" s="25"/>
      <c r="CY21" s="25"/>
      <c r="CZ21" s="25"/>
      <c r="DA21" s="25"/>
      <c r="DB21" s="25"/>
      <c r="DC21" s="25"/>
      <c r="DD21" s="25"/>
      <c r="DE21" s="25"/>
      <c r="DF21" s="25"/>
      <c r="DG21" s="25"/>
      <c r="DH21" s="25"/>
      <c r="DI21" s="25"/>
      <c r="DJ21" s="25"/>
      <c r="DK21" s="25"/>
      <c r="DL21" s="25"/>
      <c r="DM21" s="265"/>
      <c r="DN21" s="24"/>
      <c r="DO21" s="24"/>
      <c r="DP21" s="24"/>
      <c r="DQ21" s="24"/>
      <c r="DR21" s="25"/>
      <c r="DS21" s="80"/>
      <c r="DT21" s="24"/>
      <c r="DU21" s="24"/>
      <c r="DV21" s="24"/>
      <c r="DW21" s="24"/>
      <c r="DX21" s="24"/>
      <c r="DY21" s="24"/>
      <c r="DZ21" s="129"/>
      <c r="EA21" s="24"/>
      <c r="EB21" s="24"/>
      <c r="EC21" s="24"/>
      <c r="ED21" s="24"/>
      <c r="EE21" s="24"/>
      <c r="EF21" s="24"/>
      <c r="EG21" s="24"/>
      <c r="EH21" s="24"/>
      <c r="EI21" s="80"/>
      <c r="EJ21" s="24"/>
      <c r="EK21" s="24"/>
      <c r="EL21" s="81"/>
      <c r="EM21" s="24"/>
      <c r="EN21" s="124"/>
      <c r="EP21" s="266"/>
      <c r="EQ21" s="266"/>
      <c r="ER21" s="266"/>
      <c r="ES21" s="266"/>
      <c r="ET21" s="266"/>
      <c r="EU21" s="232"/>
      <c r="EW21" s="24"/>
      <c r="FC21" s="24" t="s">
        <v>138</v>
      </c>
    </row>
    <row r="22" spans="1:221" s="26" customFormat="1" x14ac:dyDescent="0.2">
      <c r="A22" s="24">
        <v>18</v>
      </c>
      <c r="B22" s="23" t="str">
        <f>Main_Working!Q21</f>
        <v>Heathmont East Primary School</v>
      </c>
      <c r="C22" s="24" t="str">
        <f>Main_Working!S21</f>
        <v>Government</v>
      </c>
      <c r="D22" s="24" t="str">
        <f>Main_Working!T21</f>
        <v>Primary</v>
      </c>
      <c r="E22" s="24" t="str">
        <f>Main_Working!N21</f>
        <v>NORTH-EASTERN</v>
      </c>
      <c r="F22" s="24" t="str">
        <f>Main_Working!L21</f>
        <v>Registered</v>
      </c>
      <c r="G22" s="24" t="str">
        <f>Main_Working!CQ21</f>
        <v>High</v>
      </c>
      <c r="H22" s="24" t="str">
        <f>Main_Working!CR21</f>
        <v>Above Average</v>
      </c>
      <c r="I22" s="24" t="s">
        <v>138</v>
      </c>
      <c r="J22" s="24">
        <f>IF(Main_Working!U21="No",0,IF(Main_Working!U21="Yes",1))</f>
        <v>1</v>
      </c>
      <c r="K22" s="24">
        <f>IF(Main_Working!V21="No",0,IF(Main_Working!V21="Yes",1))</f>
        <v>0</v>
      </c>
      <c r="L22" s="24">
        <f>IF(Main_Working!W21="No",0,IF(Main_Working!W21="Yes",1))</f>
        <v>0</v>
      </c>
      <c r="M22" s="24">
        <f>IF(Main_Working!X21="No",0,IF(Main_Working!X21="Yes",1))</f>
        <v>1</v>
      </c>
      <c r="N22" s="24">
        <f>IF(Main_Working!Y21="No",0,IF(Main_Working!Y21="Yes",1))</f>
        <v>0</v>
      </c>
      <c r="O22" s="24">
        <f t="shared" si="0"/>
        <v>2</v>
      </c>
      <c r="P22" s="35">
        <f t="shared" si="1"/>
        <v>0.4</v>
      </c>
      <c r="Q22" s="24">
        <f>IF(Main_Working!Z21="No",0,IF(Main_Working!Z21="Yes",1))</f>
        <v>1</v>
      </c>
      <c r="R22" s="24">
        <f>IF(Main_Working!AA21="No",0,IF(Main_Working!AA21="Yes",1))</f>
        <v>1</v>
      </c>
      <c r="S22" s="24">
        <f>IF(Main_Working!AB21="No",0,IF(Main_Working!AB21="Yes",1))</f>
        <v>1</v>
      </c>
      <c r="T22" s="24">
        <f t="shared" si="2"/>
        <v>3</v>
      </c>
      <c r="U22" s="35">
        <f t="shared" si="3"/>
        <v>1</v>
      </c>
      <c r="V22" s="24">
        <f>IF(Main_Working!AC21="No",0,IF(Main_Working!AC21="Yes",1))</f>
        <v>1</v>
      </c>
      <c r="W22" s="24">
        <f>IF(Main_Working!AD21="No",0,IF(Main_Working!AD21="Yes",1))</f>
        <v>1</v>
      </c>
      <c r="X22" s="24">
        <f>IF(Main_Working!AE21="No",0,IF(Main_Working!AE21="Yes",1))</f>
        <v>1</v>
      </c>
      <c r="Y22" s="24">
        <f t="shared" si="4"/>
        <v>3</v>
      </c>
      <c r="Z22" s="35">
        <f t="shared" si="5"/>
        <v>1</v>
      </c>
      <c r="AA22" s="24">
        <f>IF(Main_Working!AF21="No",0,IF(Main_Working!AF21="Yes",1))</f>
        <v>1</v>
      </c>
      <c r="AB22" s="24">
        <f>IF(Main_Working!AG21="No",0,IF(Main_Working!AG21="Yes",1))</f>
        <v>1</v>
      </c>
      <c r="AC22" s="24">
        <f>IF(Main_Working!AH21="No",0,IF(Main_Working!AH21="Yes",1))</f>
        <v>1</v>
      </c>
      <c r="AD22" s="24">
        <f>IF(Main_Working!AI21="No",0,IF(Main_Working!AI21="Yes",1))</f>
        <v>0</v>
      </c>
      <c r="AE22" s="24">
        <f t="shared" si="6"/>
        <v>3</v>
      </c>
      <c r="AF22" s="35">
        <f t="shared" si="7"/>
        <v>0.75</v>
      </c>
      <c r="AG22" s="24">
        <f>IF(Main_Working!AJ21="No",0,IF(Main_Working!AJ21="Yes",1))</f>
        <v>0</v>
      </c>
      <c r="AH22" s="24">
        <f>IF(Main_Working!AK21="No",0,IF(Main_Working!AK21="Yes",1))</f>
        <v>0</v>
      </c>
      <c r="AI22" s="24">
        <f>IF(Main_Working!AL21="No",0,IF(Main_Working!AL21="Yes",1))</f>
        <v>0</v>
      </c>
      <c r="AJ22" s="24">
        <f>IF(Main_Working!AM21="No",0,IF(Main_Working!AM21="Yes",1))</f>
        <v>0</v>
      </c>
      <c r="AK22" s="24">
        <f>IF(Main_Working!AN21="No",0,IF(Main_Working!AN21="Yes",1))</f>
        <v>0</v>
      </c>
      <c r="AL22" s="24">
        <f t="shared" si="8"/>
        <v>0</v>
      </c>
      <c r="AM22" s="35">
        <f t="shared" si="9"/>
        <v>0</v>
      </c>
      <c r="AN22" s="24">
        <f>IF(Main_Working!AO21="No",0,IF(Main_Working!AO21="Yes",1))</f>
        <v>1</v>
      </c>
      <c r="AO22" s="24">
        <f>IF(Main_Working!AP21="No",0,IF(Main_Working!AP21="Yes",1))</f>
        <v>1</v>
      </c>
      <c r="AP22" s="24">
        <f>IF(Main_Working!AQ21="No",0,IF(Main_Working!AQ21="Yes",1))</f>
        <v>1</v>
      </c>
      <c r="AQ22" s="24">
        <f t="shared" si="10"/>
        <v>3</v>
      </c>
      <c r="AR22" s="35">
        <f t="shared" si="11"/>
        <v>1</v>
      </c>
      <c r="AS22" s="25">
        <f t="shared" si="12"/>
        <v>14</v>
      </c>
      <c r="AT22" s="25"/>
      <c r="AU22" s="80">
        <f>IF(Main_Working!AW21="Not true",1,IF(Main_Working!AW21="A little bit true",2,IF(Main_Working!AW21="Mostly true",3,IF(Main_Working!AW21="Completely true",4))))</f>
        <v>4</v>
      </c>
      <c r="AV22" s="24">
        <f>IF(Main_Working!AX21="Not true",1,IF(Main_Working!AX21="A little bit true",2,IF(Main_Working!AX21="Mostly true",3,IF(Main_Working!AX21="Completely true",4))))</f>
        <v>2</v>
      </c>
      <c r="AW22" s="24">
        <f>IF(Main_Working!AY21="Not true",1,IF(Main_Working!AY21="A little bit true",2,IF(Main_Working!AY21="Mostly true",3,IF(Main_Working!AY21="Completely true",4))))</f>
        <v>3</v>
      </c>
      <c r="AX22" s="24">
        <f>IF(Main_Working!AZ21="Not true",1,IF(Main_Working!AZ21="A little bit true",2,IF(Main_Working!AZ21="Mostly true",3,IF(Main_Working!AZ21="Completely true",4))))</f>
        <v>4</v>
      </c>
      <c r="AY22" s="24">
        <f>IF(Main_Working!BA21="Not true",1,IF(Main_Working!BA21="A little bit true",2,IF(Main_Working!BA21="Mostly true",3,IF(Main_Working!BA21="Completely true",4))))</f>
        <v>4</v>
      </c>
      <c r="AZ22" s="24">
        <f>IF(Main_Working!BB21="Not true",1,IF(Main_Working!BB21="A little bit true",2,IF(Main_Working!BB21="Mostly true",3,IF(Main_Working!BB21="Completely true",4))))</f>
        <v>1</v>
      </c>
      <c r="BA22" s="24">
        <f>IF(Main_Working!BC21="Not true",1,IF(Main_Working!BC21="A little bit true",2,IF(Main_Working!BC21="Mostly true",3,IF(Main_Working!BC21="Completely true",4))))</f>
        <v>1</v>
      </c>
      <c r="BB22" s="24">
        <f>IF(Main_Working!BD21="Not true",1,IF(Main_Working!BD21="A little bit true",2,IF(Main_Working!BD21="Mostly true",3,IF(Main_Working!BD21="Completely true",4))))</f>
        <v>1</v>
      </c>
      <c r="BC22" s="24">
        <f>IF(Main_Working!BE21="Not true",1,IF(Main_Working!BE21="A little bit true",2,IF(Main_Working!BE21="Mostly true",3,IF(Main_Working!BE21="Completely true",4))))</f>
        <v>3</v>
      </c>
      <c r="BD22" s="24">
        <f>IF(Main_Working!BF21="Not true",1,IF(Main_Working!BF21="A little bit true",2,IF(Main_Working!BF21="Mostly true",3,IF(Main_Working!BF21="Completely true",4))))</f>
        <v>2</v>
      </c>
      <c r="BE22" s="24">
        <f>IF(Main_Working!BG21="Not true",1,IF(Main_Working!BG21="A little bit true",2,IF(Main_Working!BG21="Mostly true",3,IF(Main_Working!BG21="Completely true",4))))</f>
        <v>2</v>
      </c>
      <c r="BF22" s="24">
        <f>IF(Main_Working!BH21="Not true",1,IF(Main_Working!BH21="A little bit true",2,IF(Main_Working!BH21="Mostly true",3,IF(Main_Working!BH21="Completely true",4))))</f>
        <v>2</v>
      </c>
      <c r="BG22" s="24">
        <f>IF(Main_Working!BI21="Not true",1,IF(Main_Working!BI21="A little bit true",2,IF(Main_Working!BI21="Mostly true",3,IF(Main_Working!BI21="Completely true",4))))</f>
        <v>1</v>
      </c>
      <c r="BH22" s="24">
        <f>IF(Main_Working!BJ21="Not true",1,IF(Main_Working!BJ21="A little bit true",2,IF(Main_Working!BJ21="Mostly true",3,IF(Main_Working!BJ21="Completely true",4))))</f>
        <v>2</v>
      </c>
      <c r="BI22" s="24">
        <f>IF(Main_Working!BK21="Not true",1,IF(Main_Working!BK21="A little bit true",2,IF(Main_Working!BK21="Mostly true",3,IF(Main_Working!BK21="Completely true",4))))</f>
        <v>1</v>
      </c>
      <c r="BJ22" s="24">
        <f>IF(Main_Working!BL21="Not true",1,IF(Main_Working!BL21="A little bit true",2,IF(Main_Working!BL21="Mostly true",3,IF(Main_Working!BL21="Completely true",4))))</f>
        <v>3</v>
      </c>
      <c r="BK22" s="24">
        <f>IF(Main_Working!BM21="Not true",1,IF(Main_Working!BM21="A little bit true",2,IF(Main_Working!BM21="Mostly true",3,IF(Main_Working!BM21="Completely true",4))))</f>
        <v>2</v>
      </c>
      <c r="BL22" s="81">
        <f>IF(Main_Working!BN21="Not true",1,IF(Main_Working!BN21="A little bit true",2,IF(Main_Working!BN21="Mostly true",3,IF(Main_Working!BN21="Completely true",4))))</f>
        <v>4</v>
      </c>
      <c r="BM22" s="24">
        <f>IF(Main_Working!BO21="Not true",1,IF(Main_Working!BO21="A little bit true",2,IF(Main_Working!BO21="Mostly true",3,IF(Main_Working!BO21="Completely true",4))))</f>
        <v>3</v>
      </c>
      <c r="BN22" s="24">
        <f>IF(Main_Working!BP21="Not true",1,IF(Main_Working!BP21="A little bit true",2,IF(Main_Working!BP21="Mostly true",3,IF(Main_Working!BP21="Completely true",4))))</f>
        <v>3</v>
      </c>
      <c r="BO22" s="24">
        <f>IF(Main_Working!BQ21="Not true",1,IF(Main_Working!BQ21="A little bit true",2,IF(Main_Working!BQ21="Mostly true",3,IF(Main_Working!BQ21="Completely true",4))))</f>
        <v>2</v>
      </c>
      <c r="BP22" s="24">
        <f>IF(Main_Working!BR21="Not true",1,IF(Main_Working!BR21="A little bit true",2,IF(Main_Working!BR21="Mostly true",3,IF(Main_Working!BR21="Completely true",4))))</f>
        <v>2</v>
      </c>
      <c r="BQ22" s="80">
        <f>IF(Main_Working!BS21="Not true",1,IF(Main_Working!BS21="A little bit true",2,IF(Main_Working!BS21="Mostly true",3,IF(Main_Working!BS21="Completely true",4))))</f>
        <v>4</v>
      </c>
      <c r="BR22" s="24">
        <f>IF(Main_Working!BT21="Not true",1,IF(Main_Working!BT21="A little bit true",2,IF(Main_Working!BT21="Mostly true",3,IF(Main_Working!BT21="Completely true",4))))</f>
        <v>2</v>
      </c>
      <c r="BS22" s="24">
        <f>IF(Main_Working!BU21="Not true",1,IF(Main_Working!BU21="A little bit true",2,IF(Main_Working!BU21="Mostly true",3,IF(Main_Working!BU21="Completely true",4))))</f>
        <v>2</v>
      </c>
      <c r="BT22" s="24">
        <f>IF(Main_Working!BV21="Not true",1,IF(Main_Working!BV21="A little bit true",2,IF(Main_Working!BV21="Mostly true",3,IF(Main_Working!BV21="Completely true",4))))</f>
        <v>2</v>
      </c>
      <c r="BU22" s="24">
        <f>IF(Main_Working!BW21="Not true",1,IF(Main_Working!BW21="A little bit true",2,IF(Main_Working!BW21="Mostly true",3,IF(Main_Working!BW21="Completely true",4))))</f>
        <v>3</v>
      </c>
      <c r="BV22" s="24">
        <f>IF(Main_Working!BX21="Not true",1,IF(Main_Working!BX21="A little bit true",2,IF(Main_Working!BX21="Mostly true",3,IF(Main_Working!BX21="Completely true",4))))</f>
        <v>1</v>
      </c>
      <c r="BW22" s="81">
        <f>IF(Main_Working!BY21="Not true",1,IF(Main_Working!BY21="A little bit true",2,IF(Main_Working!BY21="Mostly true",3,IF(Main_Working!BY21="Completely true",4))))</f>
        <v>2</v>
      </c>
      <c r="BX22" s="24">
        <f>IF(Main_Working!BZ21="Not true",1,IF(Main_Working!BZ21="A little bit true",2,IF(Main_Working!BZ21="Mostly true",3,IF(Main_Working!BZ21="Completely true",4))))</f>
        <v>4</v>
      </c>
      <c r="BY22" s="24">
        <f>IF(Main_Working!CA21="Not true",1,IF(Main_Working!CA21="A little bit true",2,IF(Main_Working!CA21="Mostly true",3,IF(Main_Working!CA21="Completely true",4))))</f>
        <v>4</v>
      </c>
      <c r="BZ22" s="24">
        <f>IF(Main_Working!CB21="Not true",1,IF(Main_Working!CB21="A little bit true",2,IF(Main_Working!CB21="Mostly true",3,IF(Main_Working!CB21="Completely true",4))))</f>
        <v>3</v>
      </c>
      <c r="CA22" s="24">
        <f>IF(Main_Working!CC21="Not true",1,IF(Main_Working!CC21="A little bit true",2,IF(Main_Working!CC21="Mostly true",3,IF(Main_Working!CC21="Completely true",4))))</f>
        <v>4</v>
      </c>
      <c r="CB22" s="24">
        <f>IF(Main_Working!CD21="Not true",1,IF(Main_Working!CD21="A little bit true",2,IF(Main_Working!CD21="Mostly true",3,IF(Main_Working!CD21="Completely true",4))))</f>
        <v>4</v>
      </c>
      <c r="CC22" s="24">
        <f>IF(Main_Working!CE21="Not true",1,IF(Main_Working!CE21="A little bit true",2,IF(Main_Working!CE21="Mostly true",3,IF(Main_Working!CE21="Completely true",4))))</f>
        <v>4</v>
      </c>
      <c r="CD22" s="24">
        <f>IF(Main_Working!CF21="Not true",1,IF(Main_Working!CF21="A little bit true",2,IF(Main_Working!CF21="Mostly true",3,IF(Main_Working!CF21="Completely true",4))))</f>
        <v>3</v>
      </c>
      <c r="CE22" s="80">
        <f>IF(Main_Working!CG21="Not true",1,IF(Main_Working!CG21="A little bit true",2,IF(Main_Working!CG21="Mostly true",3,IF(Main_Working!CG21="Completely true",4))))</f>
        <v>4</v>
      </c>
      <c r="CF22" s="24">
        <f>IF(Main_Working!CH21="Not true",1,IF(Main_Working!CH21="A little bit true",2,IF(Main_Working!CH21="Mostly true",3,IF(Main_Working!CH21="Completely true",4))))</f>
        <v>2</v>
      </c>
      <c r="CG22" s="24">
        <f>IF(Main_Working!CI21="Not true",1,IF(Main_Working!CI21="A little bit true",2,IF(Main_Working!CI21="Mostly true",3,IF(Main_Working!CI21="Completely true",4))))</f>
        <v>2</v>
      </c>
      <c r="CH22" s="81">
        <f>IF(Main_Working!CJ21="Not true",1,IF(Main_Working!CJ21="A little bit true",2,IF(Main_Working!CJ21="Mostly true",3,IF(Main_Working!CJ21="Completely true",4))))</f>
        <v>1</v>
      </c>
      <c r="CI22" s="24">
        <f>Main_Working!AR21</f>
        <v>9</v>
      </c>
      <c r="CJ22" s="24">
        <f>Main_Working!AS21</f>
        <v>9</v>
      </c>
      <c r="CK22" s="24">
        <f>Main_Working!CK21</f>
        <v>7</v>
      </c>
      <c r="CL22" s="24">
        <f>Main_Working!CL21</f>
        <v>9</v>
      </c>
      <c r="CM22" s="26" t="str">
        <f>Main_Working!AT21</f>
        <v xml:space="preserve">We have explicit values and expected behaviours lessons each week. Children have groups of trusted adults across the school, with both class and connect groups. Children are encouraged to seek support when they need it. </v>
      </c>
      <c r="CN22" s="26" t="str">
        <f>Main_Working!AU21</f>
        <v>Discussion with students. Refer back to our values and student identified appropriate behaviours. Restorative chats. Use of behavior management flowchart, showing children the consequences of inappropriate behavior. Parents contacted to speak with the school, generally with child present.</v>
      </c>
      <c r="CO22" s="26" t="str">
        <f>Main_Working!AV21</f>
        <v>Parents contacted and invited in to school individually. Discussion with children involved, consequences given and support to identify behaviours and actions to move forward, all students in cohort spoken with, staff discussion around behaviours, follow up with students.</v>
      </c>
      <c r="CP22" s="27">
        <f>IF(Main_Working!CM21="Not at all",1,IF(Main_Working!CM21="A little bit",2,IF(Main_Working!CM21="A fair bit",3,IF(Main_Working!CM21="Completely",4))))</f>
        <v>4</v>
      </c>
      <c r="CQ22" s="27">
        <f>IF(Main_Working!CN21="Not at all",1,IF(Main_Working!CN21="A little bit",2,IF(Main_Working!CN21="A fair bit",3,IF(Main_Working!CN21="Completely",4))))</f>
        <v>4</v>
      </c>
      <c r="CR22" s="27">
        <f>IF(Main_Working!CO21="Not at all",1,IF(Main_Working!CO21="A little bit",2,IF(Main_Working!CO21="A fair bit",3,IF(Main_Working!CO21="Completely",4))))</f>
        <v>4</v>
      </c>
      <c r="CS22" s="26" t="str">
        <f>Main_Working!CP21</f>
        <v>We do not yet have consistent, and efficient methods of collecting social and incident data that is both serious and gate way behaviours. We are currently investigating options for this as the next step in consistent implementation of SWPBS.</v>
      </c>
      <c r="CU22" s="80">
        <f t="shared" ref="CU22:DL22" si="37">CU$4*AU22</f>
        <v>20</v>
      </c>
      <c r="CV22" s="24">
        <f t="shared" si="37"/>
        <v>1.4285714285714284</v>
      </c>
      <c r="CW22" s="24">
        <f t="shared" si="37"/>
        <v>2.1428571428571423</v>
      </c>
      <c r="CX22" s="24">
        <f t="shared" si="37"/>
        <v>2.8571428571428568</v>
      </c>
      <c r="CY22" s="24">
        <f t="shared" si="37"/>
        <v>2.8571428571428568</v>
      </c>
      <c r="CZ22" s="24">
        <f t="shared" si="37"/>
        <v>0.17857142857142855</v>
      </c>
      <c r="DA22" s="24">
        <f t="shared" si="37"/>
        <v>0.17857142857142855</v>
      </c>
      <c r="DB22" s="24">
        <f t="shared" si="37"/>
        <v>0.17857142857142855</v>
      </c>
      <c r="DC22" s="24">
        <f t="shared" si="37"/>
        <v>0.53571428571428559</v>
      </c>
      <c r="DD22" s="24">
        <f t="shared" si="37"/>
        <v>1.4285714285714284</v>
      </c>
      <c r="DE22" s="24">
        <f t="shared" si="37"/>
        <v>1.4285714285714284</v>
      </c>
      <c r="DF22" s="24">
        <f t="shared" si="37"/>
        <v>10</v>
      </c>
      <c r="DG22" s="24">
        <f t="shared" si="37"/>
        <v>0.83333333333333326</v>
      </c>
      <c r="DH22" s="24">
        <f t="shared" si="37"/>
        <v>1.6666666666666665</v>
      </c>
      <c r="DI22" s="24">
        <f t="shared" si="37"/>
        <v>0.83333333333333326</v>
      </c>
      <c r="DJ22" s="24">
        <f t="shared" si="37"/>
        <v>2.5</v>
      </c>
      <c r="DK22" s="24">
        <f t="shared" si="37"/>
        <v>1.6666666666666665</v>
      </c>
      <c r="DL22" s="24">
        <f t="shared" si="37"/>
        <v>3.333333333333333</v>
      </c>
      <c r="DM22" s="116">
        <f>SUM(CU22:DL22)</f>
        <v>54.047619047619044</v>
      </c>
      <c r="DN22" s="24">
        <f>DN$4*BM22</f>
        <v>15</v>
      </c>
      <c r="DO22" s="24">
        <f>DO$4*BN22</f>
        <v>15</v>
      </c>
      <c r="DP22" s="24">
        <f>DP$4*BO22</f>
        <v>10</v>
      </c>
      <c r="DQ22" s="24">
        <f>DQ$4*BP22</f>
        <v>10</v>
      </c>
      <c r="DR22" s="25">
        <f>SUM(DN22:DQ22)</f>
        <v>50</v>
      </c>
      <c r="DS22" s="80">
        <f t="shared" ref="DS22:DY22" si="38">DS$4*BQ22</f>
        <v>11.428571428571427</v>
      </c>
      <c r="DT22" s="24">
        <f t="shared" si="38"/>
        <v>5.7142857142857135</v>
      </c>
      <c r="DU22" s="24">
        <f t="shared" si="38"/>
        <v>5.7142857142857135</v>
      </c>
      <c r="DV22" s="24">
        <f t="shared" si="38"/>
        <v>5.7142857142857135</v>
      </c>
      <c r="DW22" s="24">
        <f t="shared" si="38"/>
        <v>8.5714285714285694</v>
      </c>
      <c r="DX22" s="24">
        <f t="shared" si="38"/>
        <v>2.8571428571428568</v>
      </c>
      <c r="DY22" s="24">
        <f t="shared" si="38"/>
        <v>5.7142857142857135</v>
      </c>
      <c r="DZ22" s="130">
        <f>SUM(DS22:DY22)</f>
        <v>45.714285714285708</v>
      </c>
      <c r="EA22" s="24">
        <f t="shared" ref="EA22:EG22" si="39">EA$4*BX22</f>
        <v>11.428571428571427</v>
      </c>
      <c r="EB22" s="24">
        <f t="shared" si="39"/>
        <v>11.428571428571427</v>
      </c>
      <c r="EC22" s="24">
        <f t="shared" si="39"/>
        <v>8.5714285714285694</v>
      </c>
      <c r="ED22" s="24">
        <f t="shared" si="39"/>
        <v>11.428571428571427</v>
      </c>
      <c r="EE22" s="24">
        <f t="shared" si="39"/>
        <v>11.428571428571427</v>
      </c>
      <c r="EF22" s="24">
        <f t="shared" si="39"/>
        <v>11.428571428571427</v>
      </c>
      <c r="EG22" s="24">
        <f t="shared" si="39"/>
        <v>8.5714285714285694</v>
      </c>
      <c r="EH22" s="124">
        <f>SUM(EA22:EG22)</f>
        <v>74.285714285714278</v>
      </c>
      <c r="EI22" s="80">
        <f>EI$4*CE22</f>
        <v>40</v>
      </c>
      <c r="EJ22" s="24">
        <f>EJ$4*CF22</f>
        <v>6.6666666666666661</v>
      </c>
      <c r="EK22" s="24">
        <f>EK$4*CG22</f>
        <v>6.6666666666666661</v>
      </c>
      <c r="EL22" s="81">
        <f>EL$4*CH22</f>
        <v>3.333333333333333</v>
      </c>
      <c r="EM22" s="124">
        <f>SUM(EI22:EL22)</f>
        <v>56.666666666666664</v>
      </c>
      <c r="EN22" s="124">
        <f>SUM(DM22,DR22,DZ22,EH22,EM22)</f>
        <v>280.71428571428572</v>
      </c>
      <c r="EP22" s="232">
        <f>SUM(CU22:DL22)</f>
        <v>54.047619047619044</v>
      </c>
      <c r="EQ22" s="232">
        <f>SUM(DN22:DQ22)</f>
        <v>50</v>
      </c>
      <c r="ER22" s="232">
        <f>SUM(DS22:DY22)</f>
        <v>45.714285714285708</v>
      </c>
      <c r="ES22" s="232">
        <f>SUM(EA22:EG22)</f>
        <v>74.285714285714278</v>
      </c>
      <c r="ET22" s="232">
        <f>SUM(EI22:EL22)</f>
        <v>56.666666666666664</v>
      </c>
      <c r="EU22" s="232">
        <f>SUM(EP22:ET22)</f>
        <v>280.71428571428572</v>
      </c>
      <c r="EW22" s="24" t="str">
        <f>IF(EU22&lt;100,"Q1",IF(EU22&lt;200,"Q2",IF(EU22&lt;300,"Q3",IF(EU22&lt;=400,"Q4"))))</f>
        <v>Q3</v>
      </c>
      <c r="EX22" s="26" t="str">
        <f>IF(EW22="Q1","Not there yet",IF(EW22="Q2","Emerging",IF(EW22="Q3","Building",IF(EW22="Q4","Flourishing"))))</f>
        <v>Building</v>
      </c>
      <c r="FC22" s="208" t="s">
        <v>138</v>
      </c>
    </row>
    <row r="23" spans="1:221" s="26" customFormat="1" x14ac:dyDescent="0.2">
      <c r="A23" s="24">
        <v>19</v>
      </c>
      <c r="B23" s="23" t="str">
        <f>Main_Working!Q22</f>
        <v>Hoa nghiem primary school</v>
      </c>
      <c r="C23" s="24" t="str">
        <f>Main_Working!S22</f>
        <v>Independent</v>
      </c>
      <c r="D23" s="24" t="str">
        <f>Main_Working!T22</f>
        <v>Primary</v>
      </c>
      <c r="E23" s="24" t="str">
        <f>Main_Working!N22</f>
        <v>SOUTH-EASTERN</v>
      </c>
      <c r="F23" s="24" t="str">
        <f>Main_Working!L22</f>
        <v>Registered</v>
      </c>
      <c r="G23" s="24" t="str">
        <f>Main_Working!CQ22</f>
        <v>Low</v>
      </c>
      <c r="H23" s="24" t="str">
        <f>Main_Working!CR22</f>
        <v>Above Average</v>
      </c>
      <c r="I23" s="24" t="s">
        <v>138</v>
      </c>
      <c r="J23" s="24">
        <f>IF(Main_Working!U22="No",0,IF(Main_Working!U22="Yes",1))</f>
        <v>1</v>
      </c>
      <c r="K23" s="24">
        <f>IF(Main_Working!V22="No",0,IF(Main_Working!V22="Yes",1))</f>
        <v>1</v>
      </c>
      <c r="L23" s="24">
        <f>IF(Main_Working!W22="No",0,IF(Main_Working!W22="Yes",1))</f>
        <v>1</v>
      </c>
      <c r="M23" s="24">
        <f>IF(Main_Working!X22="No",0,IF(Main_Working!X22="Yes",1))</f>
        <v>1</v>
      </c>
      <c r="N23" s="24">
        <f>IF(Main_Working!Y22="No",0,IF(Main_Working!Y22="Yes",1))</f>
        <v>1</v>
      </c>
      <c r="O23" s="24">
        <f t="shared" si="0"/>
        <v>5</v>
      </c>
      <c r="P23" s="199">
        <f t="shared" si="1"/>
        <v>1</v>
      </c>
      <c r="Q23" s="24">
        <f>IF(Main_Working!Z22="No",0,IF(Main_Working!Z22="Yes",1))</f>
        <v>1</v>
      </c>
      <c r="R23" s="24">
        <f>IF(Main_Working!AA22="No",0,IF(Main_Working!AA22="Yes",1))</f>
        <v>1</v>
      </c>
      <c r="S23" s="24">
        <f>IF(Main_Working!AB22="No",0,IF(Main_Working!AB22="Yes",1))</f>
        <v>1</v>
      </c>
      <c r="T23" s="24">
        <f t="shared" si="2"/>
        <v>3</v>
      </c>
      <c r="U23" s="199">
        <f t="shared" si="3"/>
        <v>1</v>
      </c>
      <c r="V23" s="24">
        <f>IF(Main_Working!AC22="No",0,IF(Main_Working!AC22="Yes",1))</f>
        <v>1</v>
      </c>
      <c r="W23" s="24">
        <f>IF(Main_Working!AD22="No",0,IF(Main_Working!AD22="Yes",1))</f>
        <v>1</v>
      </c>
      <c r="X23" s="24">
        <f>IF(Main_Working!AE22="No",0,IF(Main_Working!AE22="Yes",1))</f>
        <v>1</v>
      </c>
      <c r="Y23" s="24">
        <f t="shared" si="4"/>
        <v>3</v>
      </c>
      <c r="Z23" s="199">
        <f t="shared" si="5"/>
        <v>1</v>
      </c>
      <c r="AA23" s="24">
        <f>IF(Main_Working!AF22="No",0,IF(Main_Working!AF22="Yes",1))</f>
        <v>1</v>
      </c>
      <c r="AB23" s="24">
        <f>IF(Main_Working!AG22="No",0,IF(Main_Working!AG22="Yes",1))</f>
        <v>1</v>
      </c>
      <c r="AC23" s="24">
        <f>IF(Main_Working!AH22="No",0,IF(Main_Working!AH22="Yes",1))</f>
        <v>1</v>
      </c>
      <c r="AD23" s="24">
        <f>IF(Main_Working!AI22="No",0,IF(Main_Working!AI22="Yes",1))</f>
        <v>1</v>
      </c>
      <c r="AE23" s="24">
        <f t="shared" si="6"/>
        <v>4</v>
      </c>
      <c r="AF23" s="199">
        <f t="shared" si="7"/>
        <v>1</v>
      </c>
      <c r="AG23" s="24">
        <f>IF(Main_Working!AJ22="No",0,IF(Main_Working!AJ22="Yes",1))</f>
        <v>1</v>
      </c>
      <c r="AH23" s="24">
        <f>IF(Main_Working!AK22="No",0,IF(Main_Working!AK22="Yes",1))</f>
        <v>1</v>
      </c>
      <c r="AI23" s="24">
        <f>IF(Main_Working!AL22="No",0,IF(Main_Working!AL22="Yes",1))</f>
        <v>1</v>
      </c>
      <c r="AJ23" s="24">
        <f>IF(Main_Working!AM22="No",0,IF(Main_Working!AM22="Yes",1))</f>
        <v>1</v>
      </c>
      <c r="AK23" s="24">
        <f>IF(Main_Working!AN22="No",0,IF(Main_Working!AN22="Yes",1))</f>
        <v>1</v>
      </c>
      <c r="AL23" s="24">
        <f t="shared" si="8"/>
        <v>5</v>
      </c>
      <c r="AM23" s="199">
        <f t="shared" si="9"/>
        <v>1</v>
      </c>
      <c r="AN23" s="24">
        <f>IF(Main_Working!AO22="No",0,IF(Main_Working!AO22="Yes",1))</f>
        <v>1</v>
      </c>
      <c r="AO23" s="24">
        <f>IF(Main_Working!AP22="No",0,IF(Main_Working!AP22="Yes",1))</f>
        <v>1</v>
      </c>
      <c r="AP23" s="24">
        <f>IF(Main_Working!AQ22="No",0,IF(Main_Working!AQ22="Yes",1))</f>
        <v>1</v>
      </c>
      <c r="AQ23" s="24">
        <f t="shared" si="10"/>
        <v>3</v>
      </c>
      <c r="AR23" s="199">
        <f t="shared" si="11"/>
        <v>1</v>
      </c>
      <c r="AS23" s="25">
        <f t="shared" si="12"/>
        <v>23</v>
      </c>
      <c r="AT23" s="25"/>
      <c r="AU23" s="80"/>
      <c r="AV23" s="24"/>
      <c r="AW23" s="24"/>
      <c r="AX23" s="24"/>
      <c r="AY23" s="24"/>
      <c r="AZ23" s="24"/>
      <c r="BA23" s="24"/>
      <c r="BB23" s="24"/>
      <c r="BC23" s="24"/>
      <c r="BD23" s="24"/>
      <c r="BE23" s="24"/>
      <c r="BF23" s="24"/>
      <c r="BG23" s="24"/>
      <c r="BH23" s="24"/>
      <c r="BI23" s="24"/>
      <c r="BJ23" s="24"/>
      <c r="BK23" s="24"/>
      <c r="BL23" s="81"/>
      <c r="BM23" s="24"/>
      <c r="BN23" s="24"/>
      <c r="BO23" s="24"/>
      <c r="BP23" s="24"/>
      <c r="BQ23" s="80"/>
      <c r="BR23" s="24"/>
      <c r="BS23" s="24"/>
      <c r="BT23" s="24"/>
      <c r="BU23" s="24"/>
      <c r="BV23" s="24"/>
      <c r="BW23" s="81"/>
      <c r="BX23" s="24"/>
      <c r="BY23" s="24"/>
      <c r="BZ23" s="24"/>
      <c r="CA23" s="24"/>
      <c r="CB23" s="24"/>
      <c r="CC23" s="24"/>
      <c r="CD23" s="24"/>
      <c r="CE23" s="80"/>
      <c r="CF23" s="24"/>
      <c r="CG23" s="24"/>
      <c r="CH23" s="81"/>
      <c r="CI23" s="24"/>
      <c r="CJ23" s="24"/>
      <c r="CK23" s="24"/>
      <c r="CL23" s="24"/>
      <c r="CP23" s="27"/>
      <c r="CQ23" s="27"/>
      <c r="CR23" s="27"/>
      <c r="CU23" s="264"/>
      <c r="CV23" s="25"/>
      <c r="CW23" s="25"/>
      <c r="CX23" s="25"/>
      <c r="CY23" s="25"/>
      <c r="CZ23" s="25"/>
      <c r="DA23" s="25"/>
      <c r="DB23" s="25"/>
      <c r="DC23" s="25"/>
      <c r="DD23" s="25"/>
      <c r="DE23" s="25"/>
      <c r="DF23" s="25"/>
      <c r="DG23" s="25"/>
      <c r="DH23" s="25"/>
      <c r="DI23" s="25"/>
      <c r="DJ23" s="25"/>
      <c r="DK23" s="25"/>
      <c r="DL23" s="25"/>
      <c r="DM23" s="265"/>
      <c r="DN23" s="24"/>
      <c r="DO23" s="24"/>
      <c r="DP23" s="24"/>
      <c r="DQ23" s="24"/>
      <c r="DR23" s="24"/>
      <c r="DS23" s="80"/>
      <c r="DT23" s="24"/>
      <c r="DU23" s="24"/>
      <c r="DV23" s="24"/>
      <c r="DW23" s="24"/>
      <c r="DX23" s="24"/>
      <c r="DY23" s="24"/>
      <c r="DZ23" s="129"/>
      <c r="EA23" s="24"/>
      <c r="EB23" s="24"/>
      <c r="EC23" s="24"/>
      <c r="ED23" s="24"/>
      <c r="EE23" s="24"/>
      <c r="EF23" s="24"/>
      <c r="EG23" s="24"/>
      <c r="EH23" s="24"/>
      <c r="EI23" s="80"/>
      <c r="EJ23" s="24"/>
      <c r="EK23" s="24"/>
      <c r="EL23" s="81"/>
      <c r="EM23" s="24"/>
      <c r="EN23" s="124"/>
      <c r="EP23" s="232"/>
      <c r="EQ23" s="232"/>
      <c r="ER23" s="232"/>
      <c r="ES23" s="232"/>
      <c r="ET23" s="232"/>
      <c r="EU23" s="232"/>
      <c r="EV23" s="24"/>
      <c r="EW23" s="24"/>
      <c r="FC23" s="24" t="s">
        <v>138</v>
      </c>
    </row>
    <row r="24" spans="1:221" s="26" customFormat="1" x14ac:dyDescent="0.2">
      <c r="A24" s="24">
        <v>20</v>
      </c>
      <c r="B24" s="23" t="str">
        <f>Main_Working!Q23</f>
        <v>Kananook Primary School</v>
      </c>
      <c r="C24" s="24" t="str">
        <f>Main_Working!S23</f>
        <v>Government</v>
      </c>
      <c r="D24" s="24" t="str">
        <f>Main_Working!T23</f>
        <v>Primary</v>
      </c>
      <c r="E24" s="24" t="str">
        <f>Main_Working!N23</f>
        <v>SOUTH-EASTERN</v>
      </c>
      <c r="F24" s="24" t="str">
        <f>Main_Working!L23</f>
        <v>Unregistered</v>
      </c>
      <c r="G24" s="24" t="str">
        <f>Main_Working!CQ23</f>
        <v>High</v>
      </c>
      <c r="H24" s="24" t="str">
        <f>Main_Working!CR23</f>
        <v>Above Average</v>
      </c>
      <c r="I24" s="24" t="s">
        <v>138</v>
      </c>
      <c r="J24" s="24">
        <f>IF(Main_Working!U23="No",0,IF(Main_Working!U23="Yes",1))</f>
        <v>0</v>
      </c>
      <c r="K24" s="24">
        <f>IF(Main_Working!V23="No",0,IF(Main_Working!V23="Yes",1))</f>
        <v>1</v>
      </c>
      <c r="L24" s="24">
        <f>IF(Main_Working!W23="No",0,IF(Main_Working!W23="Yes",1))</f>
        <v>0</v>
      </c>
      <c r="M24" s="24">
        <f>IF(Main_Working!X23="No",0,IF(Main_Working!X23="Yes",1))</f>
        <v>1</v>
      </c>
      <c r="N24" s="24">
        <f>IF(Main_Working!Y23="No",0,IF(Main_Working!Y23="Yes",1))</f>
        <v>0</v>
      </c>
      <c r="O24" s="24">
        <f t="shared" si="0"/>
        <v>2</v>
      </c>
      <c r="P24" s="35">
        <f t="shared" si="1"/>
        <v>0.4</v>
      </c>
      <c r="Q24" s="24">
        <f>IF(Main_Working!Z23="No",0,IF(Main_Working!Z23="Yes",1))</f>
        <v>1</v>
      </c>
      <c r="R24" s="24">
        <f>IF(Main_Working!AA23="No",0,IF(Main_Working!AA23="Yes",1))</f>
        <v>1</v>
      </c>
      <c r="S24" s="24">
        <f>IF(Main_Working!AB23="No",0,IF(Main_Working!AB23="Yes",1))</f>
        <v>1</v>
      </c>
      <c r="T24" s="24">
        <f t="shared" si="2"/>
        <v>3</v>
      </c>
      <c r="U24" s="35">
        <f t="shared" si="3"/>
        <v>1</v>
      </c>
      <c r="V24" s="24">
        <f>IF(Main_Working!AC23="No",0,IF(Main_Working!AC23="Yes",1))</f>
        <v>1</v>
      </c>
      <c r="W24" s="24">
        <f>IF(Main_Working!AD23="No",0,IF(Main_Working!AD23="Yes",1))</f>
        <v>0</v>
      </c>
      <c r="X24" s="24">
        <f>IF(Main_Working!AE23="No",0,IF(Main_Working!AE23="Yes",1))</f>
        <v>1</v>
      </c>
      <c r="Y24" s="24">
        <f t="shared" si="4"/>
        <v>2</v>
      </c>
      <c r="Z24" s="35">
        <f t="shared" si="5"/>
        <v>0.66666666666666663</v>
      </c>
      <c r="AA24" s="24">
        <f>IF(Main_Working!AF23="No",0,IF(Main_Working!AF23="Yes",1))</f>
        <v>1</v>
      </c>
      <c r="AB24" s="24">
        <f>IF(Main_Working!AG23="No",0,IF(Main_Working!AG23="Yes",1))</f>
        <v>0</v>
      </c>
      <c r="AC24" s="24">
        <f>IF(Main_Working!AH23="No",0,IF(Main_Working!AH23="Yes",1))</f>
        <v>1</v>
      </c>
      <c r="AD24" s="24">
        <f>IF(Main_Working!AI23="No",0,IF(Main_Working!AI23="Yes",1))</f>
        <v>0</v>
      </c>
      <c r="AE24" s="24">
        <f t="shared" si="6"/>
        <v>2</v>
      </c>
      <c r="AF24" s="35">
        <f t="shared" si="7"/>
        <v>0.5</v>
      </c>
      <c r="AG24" s="24">
        <f>IF(Main_Working!AJ23="No",0,IF(Main_Working!AJ23="Yes",1))</f>
        <v>1</v>
      </c>
      <c r="AH24" s="24">
        <f>IF(Main_Working!AK23="No",0,IF(Main_Working!AK23="Yes",1))</f>
        <v>1</v>
      </c>
      <c r="AI24" s="24">
        <f>IF(Main_Working!AL23="No",0,IF(Main_Working!AL23="Yes",1))</f>
        <v>0</v>
      </c>
      <c r="AJ24" s="24">
        <f>IF(Main_Working!AM23="No",0,IF(Main_Working!AM23="Yes",1))</f>
        <v>0</v>
      </c>
      <c r="AK24" s="24">
        <f>IF(Main_Working!AN23="No",0,IF(Main_Working!AN23="Yes",1))</f>
        <v>1</v>
      </c>
      <c r="AL24" s="24">
        <f t="shared" si="8"/>
        <v>3</v>
      </c>
      <c r="AM24" s="35">
        <f t="shared" si="9"/>
        <v>0.6</v>
      </c>
      <c r="AN24" s="24">
        <f>IF(Main_Working!AO23="No",0,IF(Main_Working!AO23="Yes",1))</f>
        <v>1</v>
      </c>
      <c r="AO24" s="24">
        <f>IF(Main_Working!AP23="No",0,IF(Main_Working!AP23="Yes",1))</f>
        <v>1</v>
      </c>
      <c r="AP24" s="24">
        <f>IF(Main_Working!AQ23="No",0,IF(Main_Working!AQ23="Yes",1))</f>
        <v>1</v>
      </c>
      <c r="AQ24" s="24">
        <f t="shared" si="10"/>
        <v>3</v>
      </c>
      <c r="AR24" s="35">
        <f t="shared" si="11"/>
        <v>1</v>
      </c>
      <c r="AS24" s="25">
        <f t="shared" si="12"/>
        <v>15</v>
      </c>
      <c r="AT24" s="25"/>
      <c r="AU24" s="80">
        <f>IF(Main_Working!AW23="Not true",1,IF(Main_Working!AW23="A little bit true",2,IF(Main_Working!AW23="Mostly true",3,IF(Main_Working!AW23="Completely true",4))))</f>
        <v>4</v>
      </c>
      <c r="AV24" s="24">
        <f>IF(Main_Working!AX23="Not true",1,IF(Main_Working!AX23="A little bit true",2,IF(Main_Working!AX23="Mostly true",3,IF(Main_Working!AX23="Completely true",4))))</f>
        <v>4</v>
      </c>
      <c r="AW24" s="24">
        <f>IF(Main_Working!AY23="Not true",1,IF(Main_Working!AY23="A little bit true",2,IF(Main_Working!AY23="Mostly true",3,IF(Main_Working!AY23="Completely true",4))))</f>
        <v>4</v>
      </c>
      <c r="AX24" s="24">
        <f>IF(Main_Working!AZ23="Not true",1,IF(Main_Working!AZ23="A little bit true",2,IF(Main_Working!AZ23="Mostly true",3,IF(Main_Working!AZ23="Completely true",4))))</f>
        <v>4</v>
      </c>
      <c r="AY24" s="24">
        <f>IF(Main_Working!BA23="Not true",1,IF(Main_Working!BA23="A little bit true",2,IF(Main_Working!BA23="Mostly true",3,IF(Main_Working!BA23="Completely true",4))))</f>
        <v>4</v>
      </c>
      <c r="AZ24" s="24">
        <f>IF(Main_Working!BB23="Not true",1,IF(Main_Working!BB23="A little bit true",2,IF(Main_Working!BB23="Mostly true",3,IF(Main_Working!BB23="Completely true",4))))</f>
        <v>4</v>
      </c>
      <c r="BA24" s="24">
        <f>IF(Main_Working!BC23="Not true",1,IF(Main_Working!BC23="A little bit true",2,IF(Main_Working!BC23="Mostly true",3,IF(Main_Working!BC23="Completely true",4))))</f>
        <v>4</v>
      </c>
      <c r="BB24" s="24">
        <f>IF(Main_Working!BD23="Not true",1,IF(Main_Working!BD23="A little bit true",2,IF(Main_Working!BD23="Mostly true",3,IF(Main_Working!BD23="Completely true",4))))</f>
        <v>4</v>
      </c>
      <c r="BC24" s="24">
        <f>IF(Main_Working!BE23="Not true",1,IF(Main_Working!BE23="A little bit true",2,IF(Main_Working!BE23="Mostly true",3,IF(Main_Working!BE23="Completely true",4))))</f>
        <v>4</v>
      </c>
      <c r="BD24" s="24">
        <f>IF(Main_Working!BF23="Not true",1,IF(Main_Working!BF23="A little bit true",2,IF(Main_Working!BF23="Mostly true",3,IF(Main_Working!BF23="Completely true",4))))</f>
        <v>3</v>
      </c>
      <c r="BE24" s="24">
        <f>IF(Main_Working!BG23="Not true",1,IF(Main_Working!BG23="A little bit true",2,IF(Main_Working!BG23="Mostly true",3,IF(Main_Working!BG23="Completely true",4))))</f>
        <v>3</v>
      </c>
      <c r="BF24" s="24">
        <f>IF(Main_Working!BH23="Not true",1,IF(Main_Working!BH23="A little bit true",2,IF(Main_Working!BH23="Mostly true",3,IF(Main_Working!BH23="Completely true",4))))</f>
        <v>3</v>
      </c>
      <c r="BG24" s="24">
        <f>IF(Main_Working!BI23="Not true",1,IF(Main_Working!BI23="A little bit true",2,IF(Main_Working!BI23="Mostly true",3,IF(Main_Working!BI23="Completely true",4))))</f>
        <v>3</v>
      </c>
      <c r="BH24" s="24">
        <f>IF(Main_Working!BJ23="Not true",1,IF(Main_Working!BJ23="A little bit true",2,IF(Main_Working!BJ23="Mostly true",3,IF(Main_Working!BJ23="Completely true",4))))</f>
        <v>3</v>
      </c>
      <c r="BI24" s="24">
        <f>IF(Main_Working!BK23="Not true",1,IF(Main_Working!BK23="A little bit true",2,IF(Main_Working!BK23="Mostly true",3,IF(Main_Working!BK23="Completely true",4))))</f>
        <v>3</v>
      </c>
      <c r="BJ24" s="24">
        <f>IF(Main_Working!BL23="Not true",1,IF(Main_Working!BL23="A little bit true",2,IF(Main_Working!BL23="Mostly true",3,IF(Main_Working!BL23="Completely true",4))))</f>
        <v>3</v>
      </c>
      <c r="BK24" s="24">
        <f>IF(Main_Working!BM23="Not true",1,IF(Main_Working!BM23="A little bit true",2,IF(Main_Working!BM23="Mostly true",3,IF(Main_Working!BM23="Completely true",4))))</f>
        <v>3</v>
      </c>
      <c r="BL24" s="81">
        <f>IF(Main_Working!BN23="Not true",1,IF(Main_Working!BN23="A little bit true",2,IF(Main_Working!BN23="Mostly true",3,IF(Main_Working!BN23="Completely true",4))))</f>
        <v>3</v>
      </c>
      <c r="BM24" s="24">
        <f>IF(Main_Working!BO23="Not true",1,IF(Main_Working!BO23="A little bit true",2,IF(Main_Working!BO23="Mostly true",3,IF(Main_Working!BO23="Completely true",4))))</f>
        <v>4</v>
      </c>
      <c r="BN24" s="24">
        <f>IF(Main_Working!BP23="Not true",1,IF(Main_Working!BP23="A little bit true",2,IF(Main_Working!BP23="Mostly true",3,IF(Main_Working!BP23="Completely true",4))))</f>
        <v>2</v>
      </c>
      <c r="BO24" s="24">
        <f>IF(Main_Working!BQ23="Not true",1,IF(Main_Working!BQ23="A little bit true",2,IF(Main_Working!BQ23="Mostly true",3,IF(Main_Working!BQ23="Completely true",4))))</f>
        <v>2</v>
      </c>
      <c r="BP24" s="24">
        <f>IF(Main_Working!BR23="Not true",1,IF(Main_Working!BR23="A little bit true",2,IF(Main_Working!BR23="Mostly true",3,IF(Main_Working!BR23="Completely true",4))))</f>
        <v>2</v>
      </c>
      <c r="BQ24" s="80">
        <f>IF(Main_Working!BS23="Not true",1,IF(Main_Working!BS23="A little bit true",2,IF(Main_Working!BS23="Mostly true",3,IF(Main_Working!BS23="Completely true",4))))</f>
        <v>2</v>
      </c>
      <c r="BR24" s="24">
        <f>IF(Main_Working!BT23="Not true",1,IF(Main_Working!BT23="A little bit true",2,IF(Main_Working!BT23="Mostly true",3,IF(Main_Working!BT23="Completely true",4))))</f>
        <v>3</v>
      </c>
      <c r="BS24" s="24">
        <f>IF(Main_Working!BU23="Not true",1,IF(Main_Working!BU23="A little bit true",2,IF(Main_Working!BU23="Mostly true",3,IF(Main_Working!BU23="Completely true",4))))</f>
        <v>2</v>
      </c>
      <c r="BT24" s="24">
        <f>IF(Main_Working!BV23="Not true",1,IF(Main_Working!BV23="A little bit true",2,IF(Main_Working!BV23="Mostly true",3,IF(Main_Working!BV23="Completely true",4))))</f>
        <v>3</v>
      </c>
      <c r="BU24" s="24">
        <f>IF(Main_Working!BW23="Not true",1,IF(Main_Working!BW23="A little bit true",2,IF(Main_Working!BW23="Mostly true",3,IF(Main_Working!BW23="Completely true",4))))</f>
        <v>3</v>
      </c>
      <c r="BV24" s="24">
        <f>IF(Main_Working!BX23="Not true",1,IF(Main_Working!BX23="A little bit true",2,IF(Main_Working!BX23="Mostly true",3,IF(Main_Working!BX23="Completely true",4))))</f>
        <v>3</v>
      </c>
      <c r="BW24" s="81">
        <f>IF(Main_Working!BY23="Not true",1,IF(Main_Working!BY23="A little bit true",2,IF(Main_Working!BY23="Mostly true",3,IF(Main_Working!BY23="Completely true",4))))</f>
        <v>3</v>
      </c>
      <c r="BX24" s="24">
        <f>IF(Main_Working!BZ23="Not true",1,IF(Main_Working!BZ23="A little bit true",2,IF(Main_Working!BZ23="Mostly true",3,IF(Main_Working!BZ23="Completely true",4))))</f>
        <v>3</v>
      </c>
      <c r="BY24" s="24">
        <f>IF(Main_Working!CA23="Not true",1,IF(Main_Working!CA23="A little bit true",2,IF(Main_Working!CA23="Mostly true",3,IF(Main_Working!CA23="Completely true",4))))</f>
        <v>3</v>
      </c>
      <c r="BZ24" s="24">
        <f>IF(Main_Working!CB23="Not true",1,IF(Main_Working!CB23="A little bit true",2,IF(Main_Working!CB23="Mostly true",3,IF(Main_Working!CB23="Completely true",4))))</f>
        <v>3</v>
      </c>
      <c r="CA24" s="24">
        <f>IF(Main_Working!CC23="Not true",1,IF(Main_Working!CC23="A little bit true",2,IF(Main_Working!CC23="Mostly true",3,IF(Main_Working!CC23="Completely true",4))))</f>
        <v>3</v>
      </c>
      <c r="CB24" s="24">
        <f>IF(Main_Working!CD23="Not true",1,IF(Main_Working!CD23="A little bit true",2,IF(Main_Working!CD23="Mostly true",3,IF(Main_Working!CD23="Completely true",4))))</f>
        <v>3</v>
      </c>
      <c r="CC24" s="24">
        <f>IF(Main_Working!CE23="Not true",1,IF(Main_Working!CE23="A little bit true",2,IF(Main_Working!CE23="Mostly true",3,IF(Main_Working!CE23="Completely true",4))))</f>
        <v>3</v>
      </c>
      <c r="CD24" s="24">
        <f>IF(Main_Working!CF23="Not true",1,IF(Main_Working!CF23="A little bit true",2,IF(Main_Working!CF23="Mostly true",3,IF(Main_Working!CF23="Completely true",4))))</f>
        <v>3</v>
      </c>
      <c r="CE24" s="80">
        <f>IF(Main_Working!CG23="Not true",1,IF(Main_Working!CG23="A little bit true",2,IF(Main_Working!CG23="Mostly true",3,IF(Main_Working!CG23="Completely true",4))))</f>
        <v>4</v>
      </c>
      <c r="CF24" s="24">
        <f>IF(Main_Working!CH23="Not true",1,IF(Main_Working!CH23="A little bit true",2,IF(Main_Working!CH23="Mostly true",3,IF(Main_Working!CH23="Completely true",4))))</f>
        <v>4</v>
      </c>
      <c r="CG24" s="24">
        <f>IF(Main_Working!CI23="Not true",1,IF(Main_Working!CI23="A little bit true",2,IF(Main_Working!CI23="Mostly true",3,IF(Main_Working!CI23="Completely true",4))))</f>
        <v>2</v>
      </c>
      <c r="CH24" s="81">
        <f>IF(Main_Working!CJ23="Not true",1,IF(Main_Working!CJ23="A little bit true",2,IF(Main_Working!CJ23="Mostly true",3,IF(Main_Working!CJ23="Completely true",4))))</f>
        <v>2</v>
      </c>
      <c r="CI24" s="24">
        <f>Main_Working!AR23</f>
        <v>5</v>
      </c>
      <c r="CJ24" s="24">
        <f>Main_Working!AS23</f>
        <v>5</v>
      </c>
      <c r="CK24" s="24">
        <f>Main_Working!CK23</f>
        <v>5</v>
      </c>
      <c r="CL24" s="24">
        <f>Main_Working!CL23</f>
        <v>5</v>
      </c>
      <c r="CM24" s="26" t="str">
        <f>Main_Working!AT23</f>
        <v xml:space="preserve">strong relationships between staff and students </v>
      </c>
      <c r="CN24" s="26" t="str">
        <f>Main_Working!AU23</f>
        <v xml:space="preserve">restorative practices school wide approach </v>
      </c>
      <c r="CO24" s="26" t="str">
        <f>Main_Working!AV23</f>
        <v xml:space="preserve">restorative or mandatory report </v>
      </c>
      <c r="CP24" s="27">
        <f>IF(Main_Working!CM23="Not at all",1,IF(Main_Working!CM23="A little bit",2,IF(Main_Working!CM23="A fair bit",3,IF(Main_Working!CM23="Completely",4))))</f>
        <v>3</v>
      </c>
      <c r="CQ24" s="27">
        <f>IF(Main_Working!CN23="Not at all",1,IF(Main_Working!CN23="A little bit",2,IF(Main_Working!CN23="A fair bit",3,IF(Main_Working!CN23="Completely",4))))</f>
        <v>3</v>
      </c>
      <c r="CR24" s="27">
        <f>IF(Main_Working!CO23="Not at all",1,IF(Main_Working!CO23="A little bit",2,IF(Main_Working!CO23="A fair bit",3,IF(Main_Working!CO23="Completely",4))))</f>
        <v>3</v>
      </c>
      <c r="CU24" s="80">
        <f t="shared" ref="CU24:DD25" si="40">CU$4*AU24</f>
        <v>20</v>
      </c>
      <c r="CV24" s="24">
        <f t="shared" si="40"/>
        <v>2.8571428571428568</v>
      </c>
      <c r="CW24" s="24">
        <f t="shared" si="40"/>
        <v>2.8571428571428568</v>
      </c>
      <c r="CX24" s="24">
        <f t="shared" si="40"/>
        <v>2.8571428571428568</v>
      </c>
      <c r="CY24" s="24">
        <f t="shared" si="40"/>
        <v>2.8571428571428568</v>
      </c>
      <c r="CZ24" s="24">
        <f t="shared" si="40"/>
        <v>0.71428571428571419</v>
      </c>
      <c r="DA24" s="24">
        <f t="shared" si="40"/>
        <v>0.71428571428571419</v>
      </c>
      <c r="DB24" s="24">
        <f t="shared" si="40"/>
        <v>0.71428571428571419</v>
      </c>
      <c r="DC24" s="24">
        <f t="shared" si="40"/>
        <v>0.71428571428571419</v>
      </c>
      <c r="DD24" s="24">
        <f t="shared" si="40"/>
        <v>2.1428571428571423</v>
      </c>
      <c r="DE24" s="24">
        <f t="shared" ref="DE24:DL25" si="41">DE$4*BE24</f>
        <v>2.1428571428571423</v>
      </c>
      <c r="DF24" s="24">
        <f t="shared" si="41"/>
        <v>15</v>
      </c>
      <c r="DG24" s="24">
        <f t="shared" si="41"/>
        <v>2.5</v>
      </c>
      <c r="DH24" s="24">
        <f t="shared" si="41"/>
        <v>2.5</v>
      </c>
      <c r="DI24" s="24">
        <f t="shared" si="41"/>
        <v>2.5</v>
      </c>
      <c r="DJ24" s="24">
        <f t="shared" si="41"/>
        <v>2.5</v>
      </c>
      <c r="DK24" s="24">
        <f t="shared" si="41"/>
        <v>2.5</v>
      </c>
      <c r="DL24" s="24">
        <f t="shared" si="41"/>
        <v>2.5</v>
      </c>
      <c r="DM24" s="116">
        <f>SUM(CU24:DL24)</f>
        <v>68.571428571428569</v>
      </c>
      <c r="DN24" s="24">
        <f t="shared" ref="DN24:DQ25" si="42">DN$4*BM24</f>
        <v>20</v>
      </c>
      <c r="DO24" s="24">
        <f t="shared" si="42"/>
        <v>10</v>
      </c>
      <c r="DP24" s="24">
        <f t="shared" si="42"/>
        <v>10</v>
      </c>
      <c r="DQ24" s="24">
        <f t="shared" si="42"/>
        <v>10</v>
      </c>
      <c r="DR24" s="25">
        <f>SUM(DN24:DQ24)</f>
        <v>50</v>
      </c>
      <c r="DS24" s="80">
        <f t="shared" ref="DS24:DY25" si="43">DS$4*BQ24</f>
        <v>5.7142857142857135</v>
      </c>
      <c r="DT24" s="24">
        <f t="shared" si="43"/>
        <v>8.5714285714285694</v>
      </c>
      <c r="DU24" s="24">
        <f t="shared" si="43"/>
        <v>5.7142857142857135</v>
      </c>
      <c r="DV24" s="24">
        <f t="shared" si="43"/>
        <v>8.5714285714285694</v>
      </c>
      <c r="DW24" s="24">
        <f t="shared" si="43"/>
        <v>8.5714285714285694</v>
      </c>
      <c r="DX24" s="24">
        <f t="shared" si="43"/>
        <v>8.5714285714285694</v>
      </c>
      <c r="DY24" s="24">
        <f t="shared" si="43"/>
        <v>8.5714285714285694</v>
      </c>
      <c r="DZ24" s="130">
        <f>SUM(DS24:DY24)</f>
        <v>54.285714285714278</v>
      </c>
      <c r="EA24" s="24">
        <f t="shared" ref="EA24:EG25" si="44">EA$4*BX24</f>
        <v>8.5714285714285694</v>
      </c>
      <c r="EB24" s="24">
        <f t="shared" si="44"/>
        <v>8.5714285714285694</v>
      </c>
      <c r="EC24" s="24">
        <f t="shared" si="44"/>
        <v>8.5714285714285694</v>
      </c>
      <c r="ED24" s="24">
        <f t="shared" si="44"/>
        <v>8.5714285714285694</v>
      </c>
      <c r="EE24" s="24">
        <f t="shared" si="44"/>
        <v>8.5714285714285694</v>
      </c>
      <c r="EF24" s="24">
        <f t="shared" si="44"/>
        <v>8.5714285714285694</v>
      </c>
      <c r="EG24" s="24">
        <f t="shared" si="44"/>
        <v>8.5714285714285694</v>
      </c>
      <c r="EH24" s="124">
        <f>SUM(EA24:EG24)</f>
        <v>59.999999999999986</v>
      </c>
      <c r="EI24" s="80">
        <f t="shared" ref="EI24:EL25" si="45">EI$4*CE24</f>
        <v>40</v>
      </c>
      <c r="EJ24" s="24">
        <f t="shared" si="45"/>
        <v>13.333333333333332</v>
      </c>
      <c r="EK24" s="24">
        <f t="shared" si="45"/>
        <v>6.6666666666666661</v>
      </c>
      <c r="EL24" s="81">
        <f t="shared" si="45"/>
        <v>6.6666666666666661</v>
      </c>
      <c r="EM24" s="124">
        <f>SUM(EI24:EL24)</f>
        <v>66.666666666666657</v>
      </c>
      <c r="EN24" s="124">
        <f>SUM(DM24,DR24,DZ24,EH24,EM24)</f>
        <v>299.52380952380952</v>
      </c>
      <c r="EP24" s="232">
        <f>SUM(CU24:DL24)</f>
        <v>68.571428571428569</v>
      </c>
      <c r="EQ24" s="232">
        <f>SUM(DN24:DQ24)</f>
        <v>50</v>
      </c>
      <c r="ER24" s="232">
        <f>SUM(DS24:DY24)</f>
        <v>54.285714285714278</v>
      </c>
      <c r="ES24" s="232">
        <f>SUM(EA24:EG24)</f>
        <v>59.999999999999986</v>
      </c>
      <c r="ET24" s="232">
        <f>SUM(EI24:EL24)</f>
        <v>66.666666666666657</v>
      </c>
      <c r="EU24" s="232">
        <f>SUM(EP24:ET24)</f>
        <v>299.52380952380952</v>
      </c>
      <c r="EW24" s="24" t="str">
        <f>IF(EU24&lt;100,"Q1",IF(EU24&lt;200,"Q2",IF(EU24&lt;300,"Q3",IF(EU24&lt;=400,"Q4"))))</f>
        <v>Q3</v>
      </c>
      <c r="EX24" s="26" t="str">
        <f>IF(EW24="Q1","Not there yet",IF(EW24="Q2","Emerging",IF(EW24="Q3","Building",IF(EW24="Q4","Flourishing"))))</f>
        <v>Building</v>
      </c>
      <c r="FC24" s="24" t="s">
        <v>138</v>
      </c>
    </row>
    <row r="25" spans="1:221" s="26" customFormat="1" x14ac:dyDescent="0.2">
      <c r="A25" s="24">
        <v>21</v>
      </c>
      <c r="B25" s="23" t="str">
        <f>Main_Working!Q24</f>
        <v>Linton Primary School</v>
      </c>
      <c r="C25" s="24" t="str">
        <f>Main_Working!S24</f>
        <v>Government</v>
      </c>
      <c r="D25" s="24" t="str">
        <f>Main_Working!T24</f>
        <v>Primary</v>
      </c>
      <c r="E25" s="24" t="str">
        <f>Main_Working!N24</f>
        <v>SOUTH-WESTERN</v>
      </c>
      <c r="F25" s="24" t="str">
        <f>Main_Working!L24</f>
        <v>Unregistered</v>
      </c>
      <c r="G25" s="24" t="str">
        <f>Main_Working!CQ24</f>
        <v>High</v>
      </c>
      <c r="H25" s="24" t="str">
        <f>Main_Working!CR24</f>
        <v>Above Average</v>
      </c>
      <c r="I25" s="24" t="s">
        <v>158</v>
      </c>
      <c r="J25" s="24">
        <f>IF(Main_Working!U24="No",0,IF(Main_Working!U24="Yes",1))</f>
        <v>1</v>
      </c>
      <c r="K25" s="24">
        <f>IF(Main_Working!V24="No",0,IF(Main_Working!V24="Yes",1))</f>
        <v>1</v>
      </c>
      <c r="L25" s="24">
        <f>IF(Main_Working!W24="No",0,IF(Main_Working!W24="Yes",1))</f>
        <v>1</v>
      </c>
      <c r="M25" s="24">
        <f>IF(Main_Working!X24="No",0,IF(Main_Working!X24="Yes",1))</f>
        <v>1</v>
      </c>
      <c r="N25" s="24">
        <f>IF(Main_Working!Y24="No",0,IF(Main_Working!Y24="Yes",1))</f>
        <v>1</v>
      </c>
      <c r="O25" s="24">
        <f t="shared" si="0"/>
        <v>5</v>
      </c>
      <c r="P25" s="35">
        <f t="shared" si="1"/>
        <v>1</v>
      </c>
      <c r="Q25" s="24">
        <f>IF(Main_Working!Z24="No",0,IF(Main_Working!Z24="Yes",1))</f>
        <v>1</v>
      </c>
      <c r="R25" s="24">
        <f>IF(Main_Working!AA24="No",0,IF(Main_Working!AA24="Yes",1))</f>
        <v>1</v>
      </c>
      <c r="S25" s="24">
        <f>IF(Main_Working!AB24="No",0,IF(Main_Working!AB24="Yes",1))</f>
        <v>0</v>
      </c>
      <c r="T25" s="24">
        <f t="shared" si="2"/>
        <v>2</v>
      </c>
      <c r="U25" s="35">
        <f t="shared" si="3"/>
        <v>0.66666666666666663</v>
      </c>
      <c r="V25" s="24">
        <f>IF(Main_Working!AC24="No",0,IF(Main_Working!AC24="Yes",1))</f>
        <v>1</v>
      </c>
      <c r="W25" s="24">
        <f>IF(Main_Working!AD24="No",0,IF(Main_Working!AD24="Yes",1))</f>
        <v>1</v>
      </c>
      <c r="X25" s="24">
        <f>IF(Main_Working!AE24="No",0,IF(Main_Working!AE24="Yes",1))</f>
        <v>1</v>
      </c>
      <c r="Y25" s="24">
        <f t="shared" si="4"/>
        <v>3</v>
      </c>
      <c r="Z25" s="35">
        <f t="shared" si="5"/>
        <v>1</v>
      </c>
      <c r="AA25" s="24">
        <f>IF(Main_Working!AF24="No",0,IF(Main_Working!AF24="Yes",1))</f>
        <v>1</v>
      </c>
      <c r="AB25" s="24">
        <f>IF(Main_Working!AG24="No",0,IF(Main_Working!AG24="Yes",1))</f>
        <v>1</v>
      </c>
      <c r="AC25" s="24">
        <f>IF(Main_Working!AH24="No",0,IF(Main_Working!AH24="Yes",1))</f>
        <v>1</v>
      </c>
      <c r="AD25" s="24">
        <f>IF(Main_Working!AI24="No",0,IF(Main_Working!AI24="Yes",1))</f>
        <v>1</v>
      </c>
      <c r="AE25" s="24">
        <f t="shared" si="6"/>
        <v>4</v>
      </c>
      <c r="AF25" s="35">
        <f t="shared" si="7"/>
        <v>1</v>
      </c>
      <c r="AG25" s="24">
        <f>IF(Main_Working!AJ24="No",0,IF(Main_Working!AJ24="Yes",1))</f>
        <v>1</v>
      </c>
      <c r="AH25" s="24">
        <f>IF(Main_Working!AK24="No",0,IF(Main_Working!AK24="Yes",1))</f>
        <v>1</v>
      </c>
      <c r="AI25" s="24">
        <f>IF(Main_Working!AL24="No",0,IF(Main_Working!AL24="Yes",1))</f>
        <v>1</v>
      </c>
      <c r="AJ25" s="24">
        <f>IF(Main_Working!AM24="No",0,IF(Main_Working!AM24="Yes",1))</f>
        <v>1</v>
      </c>
      <c r="AK25" s="24">
        <f>IF(Main_Working!AN24="No",0,IF(Main_Working!AN24="Yes",1))</f>
        <v>1</v>
      </c>
      <c r="AL25" s="24">
        <f t="shared" si="8"/>
        <v>5</v>
      </c>
      <c r="AM25" s="35">
        <f t="shared" si="9"/>
        <v>1</v>
      </c>
      <c r="AN25" s="24">
        <f>IF(Main_Working!AO24="No",0,IF(Main_Working!AO24="Yes",1))</f>
        <v>1</v>
      </c>
      <c r="AO25" s="24">
        <f>IF(Main_Working!AP24="No",0,IF(Main_Working!AP24="Yes",1))</f>
        <v>1</v>
      </c>
      <c r="AP25" s="24">
        <f>IF(Main_Working!AQ24="No",0,IF(Main_Working!AQ24="Yes",1))</f>
        <v>1</v>
      </c>
      <c r="AQ25" s="24">
        <f t="shared" si="10"/>
        <v>3</v>
      </c>
      <c r="AR25" s="35">
        <f t="shared" si="11"/>
        <v>1</v>
      </c>
      <c r="AS25" s="25">
        <f t="shared" si="12"/>
        <v>22</v>
      </c>
      <c r="AT25" s="25"/>
      <c r="AU25" s="80">
        <f>IF(Main_Working!AW24="Not true",1,IF(Main_Working!AW24="A little bit true",2,IF(Main_Working!AW24="Mostly true",3,IF(Main_Working!AW24="Completely true",4))))</f>
        <v>4</v>
      </c>
      <c r="AV25" s="24">
        <f>IF(Main_Working!AX24="Not true",1,IF(Main_Working!AX24="A little bit true",2,IF(Main_Working!AX24="Mostly true",3,IF(Main_Working!AX24="Completely true",4))))</f>
        <v>4</v>
      </c>
      <c r="AW25" s="24">
        <f>IF(Main_Working!AY24="Not true",1,IF(Main_Working!AY24="A little bit true",2,IF(Main_Working!AY24="Mostly true",3,IF(Main_Working!AY24="Completely true",4))))</f>
        <v>4</v>
      </c>
      <c r="AX25" s="24">
        <f>IF(Main_Working!AZ24="Not true",1,IF(Main_Working!AZ24="A little bit true",2,IF(Main_Working!AZ24="Mostly true",3,IF(Main_Working!AZ24="Completely true",4))))</f>
        <v>4</v>
      </c>
      <c r="AY25" s="24">
        <f>IF(Main_Working!BA24="Not true",1,IF(Main_Working!BA24="A little bit true",2,IF(Main_Working!BA24="Mostly true",3,IF(Main_Working!BA24="Completely true",4))))</f>
        <v>4</v>
      </c>
      <c r="AZ25" s="24">
        <f>IF(Main_Working!BB24="Not true",1,IF(Main_Working!BB24="A little bit true",2,IF(Main_Working!BB24="Mostly true",3,IF(Main_Working!BB24="Completely true",4))))</f>
        <v>4</v>
      </c>
      <c r="BA25" s="24">
        <f>IF(Main_Working!BC24="Not true",1,IF(Main_Working!BC24="A little bit true",2,IF(Main_Working!BC24="Mostly true",3,IF(Main_Working!BC24="Completely true",4))))</f>
        <v>4</v>
      </c>
      <c r="BB25" s="24">
        <f>IF(Main_Working!BD24="Not true",1,IF(Main_Working!BD24="A little bit true",2,IF(Main_Working!BD24="Mostly true",3,IF(Main_Working!BD24="Completely true",4))))</f>
        <v>4</v>
      </c>
      <c r="BC25" s="24">
        <f>IF(Main_Working!BE24="Not true",1,IF(Main_Working!BE24="A little bit true",2,IF(Main_Working!BE24="Mostly true",3,IF(Main_Working!BE24="Completely true",4))))</f>
        <v>4</v>
      </c>
      <c r="BD25" s="24">
        <f>IF(Main_Working!BF24="Not true",1,IF(Main_Working!BF24="A little bit true",2,IF(Main_Working!BF24="Mostly true",3,IF(Main_Working!BF24="Completely true",4))))</f>
        <v>4</v>
      </c>
      <c r="BE25" s="24">
        <f>IF(Main_Working!BG24="Not true",1,IF(Main_Working!BG24="A little bit true",2,IF(Main_Working!BG24="Mostly true",3,IF(Main_Working!BG24="Completely true",4))))</f>
        <v>4</v>
      </c>
      <c r="BF25" s="24">
        <f>IF(Main_Working!BH24="Not true",1,IF(Main_Working!BH24="A little bit true",2,IF(Main_Working!BH24="Mostly true",3,IF(Main_Working!BH24="Completely true",4))))</f>
        <v>4</v>
      </c>
      <c r="BG25" s="24">
        <f>IF(Main_Working!BI24="Not true",1,IF(Main_Working!BI24="A little bit true",2,IF(Main_Working!BI24="Mostly true",3,IF(Main_Working!BI24="Completely true",4))))</f>
        <v>4</v>
      </c>
      <c r="BH25" s="24">
        <f>IF(Main_Working!BJ24="Not true",1,IF(Main_Working!BJ24="A little bit true",2,IF(Main_Working!BJ24="Mostly true",3,IF(Main_Working!BJ24="Completely true",4))))</f>
        <v>4</v>
      </c>
      <c r="BI25" s="24">
        <f>IF(Main_Working!BK24="Not true",1,IF(Main_Working!BK24="A little bit true",2,IF(Main_Working!BK24="Mostly true",3,IF(Main_Working!BK24="Completely true",4))))</f>
        <v>4</v>
      </c>
      <c r="BJ25" s="24">
        <f>IF(Main_Working!BL24="Not true",1,IF(Main_Working!BL24="A little bit true",2,IF(Main_Working!BL24="Mostly true",3,IF(Main_Working!BL24="Completely true",4))))</f>
        <v>4</v>
      </c>
      <c r="BK25" s="24">
        <f>IF(Main_Working!BM24="Not true",1,IF(Main_Working!BM24="A little bit true",2,IF(Main_Working!BM24="Mostly true",3,IF(Main_Working!BM24="Completely true",4))))</f>
        <v>4</v>
      </c>
      <c r="BL25" s="81">
        <f>IF(Main_Working!BN24="Not true",1,IF(Main_Working!BN24="A little bit true",2,IF(Main_Working!BN24="Mostly true",3,IF(Main_Working!BN24="Completely true",4))))</f>
        <v>4</v>
      </c>
      <c r="BM25" s="24">
        <f>IF(Main_Working!BO24="Not true",1,IF(Main_Working!BO24="A little bit true",2,IF(Main_Working!BO24="Mostly true",3,IF(Main_Working!BO24="Completely true",4))))</f>
        <v>4</v>
      </c>
      <c r="BN25" s="24">
        <f>IF(Main_Working!BP24="Not true",1,IF(Main_Working!BP24="A little bit true",2,IF(Main_Working!BP24="Mostly true",3,IF(Main_Working!BP24="Completely true",4))))</f>
        <v>4</v>
      </c>
      <c r="BO25" s="24">
        <f>IF(Main_Working!BQ24="Not true",1,IF(Main_Working!BQ24="A little bit true",2,IF(Main_Working!BQ24="Mostly true",3,IF(Main_Working!BQ24="Completely true",4))))</f>
        <v>4</v>
      </c>
      <c r="BP25" s="24">
        <f>IF(Main_Working!BR24="Not true",1,IF(Main_Working!BR24="A little bit true",2,IF(Main_Working!BR24="Mostly true",3,IF(Main_Working!BR24="Completely true",4))))</f>
        <v>4</v>
      </c>
      <c r="BQ25" s="80">
        <f>IF(Main_Working!BS24="Not true",1,IF(Main_Working!BS24="A little bit true",2,IF(Main_Working!BS24="Mostly true",3,IF(Main_Working!BS24="Completely true",4))))</f>
        <v>4</v>
      </c>
      <c r="BR25" s="24">
        <f>IF(Main_Working!BT24="Not true",1,IF(Main_Working!BT24="A little bit true",2,IF(Main_Working!BT24="Mostly true",3,IF(Main_Working!BT24="Completely true",4))))</f>
        <v>4</v>
      </c>
      <c r="BS25" s="24">
        <f>IF(Main_Working!BU24="Not true",1,IF(Main_Working!BU24="A little bit true",2,IF(Main_Working!BU24="Mostly true",3,IF(Main_Working!BU24="Completely true",4))))</f>
        <v>4</v>
      </c>
      <c r="BT25" s="24">
        <f>IF(Main_Working!BV24="Not true",1,IF(Main_Working!BV24="A little bit true",2,IF(Main_Working!BV24="Mostly true",3,IF(Main_Working!BV24="Completely true",4))))</f>
        <v>4</v>
      </c>
      <c r="BU25" s="24">
        <f>IF(Main_Working!BW24="Not true",1,IF(Main_Working!BW24="A little bit true",2,IF(Main_Working!BW24="Mostly true",3,IF(Main_Working!BW24="Completely true",4))))</f>
        <v>4</v>
      </c>
      <c r="BV25" s="24">
        <f>IF(Main_Working!BX24="Not true",1,IF(Main_Working!BX24="A little bit true",2,IF(Main_Working!BX24="Mostly true",3,IF(Main_Working!BX24="Completely true",4))))</f>
        <v>4</v>
      </c>
      <c r="BW25" s="81">
        <f>IF(Main_Working!BY24="Not true",1,IF(Main_Working!BY24="A little bit true",2,IF(Main_Working!BY24="Mostly true",3,IF(Main_Working!BY24="Completely true",4))))</f>
        <v>4</v>
      </c>
      <c r="BX25" s="24">
        <f>IF(Main_Working!BZ24="Not true",1,IF(Main_Working!BZ24="A little bit true",2,IF(Main_Working!BZ24="Mostly true",3,IF(Main_Working!BZ24="Completely true",4))))</f>
        <v>4</v>
      </c>
      <c r="BY25" s="24">
        <f>IF(Main_Working!CA24="Not true",1,IF(Main_Working!CA24="A little bit true",2,IF(Main_Working!CA24="Mostly true",3,IF(Main_Working!CA24="Completely true",4))))</f>
        <v>4</v>
      </c>
      <c r="BZ25" s="24">
        <f>IF(Main_Working!CB24="Not true",1,IF(Main_Working!CB24="A little bit true",2,IF(Main_Working!CB24="Mostly true",3,IF(Main_Working!CB24="Completely true",4))))</f>
        <v>2</v>
      </c>
      <c r="CA25" s="24">
        <f>IF(Main_Working!CC24="Not true",1,IF(Main_Working!CC24="A little bit true",2,IF(Main_Working!CC24="Mostly true",3,IF(Main_Working!CC24="Completely true",4))))</f>
        <v>4</v>
      </c>
      <c r="CB25" s="24">
        <f>IF(Main_Working!CD24="Not true",1,IF(Main_Working!CD24="A little bit true",2,IF(Main_Working!CD24="Mostly true",3,IF(Main_Working!CD24="Completely true",4))))</f>
        <v>4</v>
      </c>
      <c r="CC25" s="24">
        <f>IF(Main_Working!CE24="Not true",1,IF(Main_Working!CE24="A little bit true",2,IF(Main_Working!CE24="Mostly true",3,IF(Main_Working!CE24="Completely true",4))))</f>
        <v>4</v>
      </c>
      <c r="CD25" s="24">
        <f>IF(Main_Working!CF24="Not true",1,IF(Main_Working!CF24="A little bit true",2,IF(Main_Working!CF24="Mostly true",3,IF(Main_Working!CF24="Completely true",4))))</f>
        <v>4</v>
      </c>
      <c r="CE25" s="80">
        <f>IF(Main_Working!CG24="Not true",1,IF(Main_Working!CG24="A little bit true",2,IF(Main_Working!CG24="Mostly true",3,IF(Main_Working!CG24="Completely true",4))))</f>
        <v>4</v>
      </c>
      <c r="CF25" s="24">
        <f>IF(Main_Working!CH24="Not true",1,IF(Main_Working!CH24="A little bit true",2,IF(Main_Working!CH24="Mostly true",3,IF(Main_Working!CH24="Completely true",4))))</f>
        <v>4</v>
      </c>
      <c r="CG25" s="24">
        <f>IF(Main_Working!CI24="Not true",1,IF(Main_Working!CI24="A little bit true",2,IF(Main_Working!CI24="Mostly true",3,IF(Main_Working!CI24="Completely true",4))))</f>
        <v>4</v>
      </c>
      <c r="CH25" s="81">
        <f>IF(Main_Working!CJ24="Not true",1,IF(Main_Working!CJ24="A little bit true",2,IF(Main_Working!CJ24="Mostly true",3,IF(Main_Working!CJ24="Completely true",4))))</f>
        <v>4</v>
      </c>
      <c r="CI25" s="24">
        <f>Main_Working!AR24</f>
        <v>9</v>
      </c>
      <c r="CJ25" s="24">
        <f>Main_Working!AS24</f>
        <v>9</v>
      </c>
      <c r="CK25" s="24">
        <f>Main_Working!CK24</f>
        <v>9</v>
      </c>
      <c r="CL25" s="24">
        <f>Main_Working!CL24</f>
        <v>8</v>
      </c>
      <c r="CM25" s="26" t="str">
        <f>Main_Working!AT24</f>
        <v xml:space="preserve">We are a School Wide Positive Behaviour school - we have regular discussions and student meetings around cyberbullying, friendships and upstander training through Respectful Relationships Program </v>
      </c>
      <c r="CN25" s="26" t="str">
        <f>Main_Working!AU24</f>
        <v>Whole class discussions, reminders in newsletter about appropriate behaviour, who you can talk to with links for parents and students.</v>
      </c>
      <c r="CO25" s="26" t="str">
        <f>Main_Working!AV24</f>
        <v xml:space="preserve">Whole staff response meeting, Parent meetings, student meetings, individual students and referrals to agencies for support. </v>
      </c>
      <c r="CP25" s="27">
        <f>IF(Main_Working!CM24="Not at all",1,IF(Main_Working!CM24="A little bit",2,IF(Main_Working!CM24="A fair bit",3,IF(Main_Working!CM24="Completely",4))))</f>
        <v>4</v>
      </c>
      <c r="CQ25" s="27">
        <f>IF(Main_Working!CN24="Not at all",1,IF(Main_Working!CN24="A little bit",2,IF(Main_Working!CN24="A fair bit",3,IF(Main_Working!CN24="Completely",4))))</f>
        <v>4</v>
      </c>
      <c r="CR25" s="27">
        <f>IF(Main_Working!CO24="Not at all",1,IF(Main_Working!CO24="A little bit",2,IF(Main_Working!CO24="A fair bit",3,IF(Main_Working!CO24="Completely",4))))</f>
        <v>3</v>
      </c>
      <c r="CS25" s="26" t="str">
        <f>Main_Working!CP24</f>
        <v xml:space="preserve">We have an acceptable use agreement for parents and students but staff have not signed this in the past.  </v>
      </c>
      <c r="CU25" s="80">
        <f t="shared" si="40"/>
        <v>20</v>
      </c>
      <c r="CV25" s="24">
        <f t="shared" si="40"/>
        <v>2.8571428571428568</v>
      </c>
      <c r="CW25" s="24">
        <f t="shared" si="40"/>
        <v>2.8571428571428568</v>
      </c>
      <c r="CX25" s="24">
        <f t="shared" si="40"/>
        <v>2.8571428571428568</v>
      </c>
      <c r="CY25" s="24">
        <f t="shared" si="40"/>
        <v>2.8571428571428568</v>
      </c>
      <c r="CZ25" s="24">
        <f t="shared" si="40"/>
        <v>0.71428571428571419</v>
      </c>
      <c r="DA25" s="24">
        <f t="shared" si="40"/>
        <v>0.71428571428571419</v>
      </c>
      <c r="DB25" s="24">
        <f t="shared" si="40"/>
        <v>0.71428571428571419</v>
      </c>
      <c r="DC25" s="24">
        <f t="shared" si="40"/>
        <v>0.71428571428571419</v>
      </c>
      <c r="DD25" s="24">
        <f t="shared" si="40"/>
        <v>2.8571428571428568</v>
      </c>
      <c r="DE25" s="24">
        <f t="shared" si="41"/>
        <v>2.8571428571428568</v>
      </c>
      <c r="DF25" s="24">
        <f t="shared" si="41"/>
        <v>20</v>
      </c>
      <c r="DG25" s="24">
        <f t="shared" si="41"/>
        <v>3.333333333333333</v>
      </c>
      <c r="DH25" s="24">
        <f t="shared" si="41"/>
        <v>3.333333333333333</v>
      </c>
      <c r="DI25" s="24">
        <f t="shared" si="41"/>
        <v>3.333333333333333</v>
      </c>
      <c r="DJ25" s="24">
        <f t="shared" si="41"/>
        <v>3.333333333333333</v>
      </c>
      <c r="DK25" s="24">
        <f t="shared" si="41"/>
        <v>3.333333333333333</v>
      </c>
      <c r="DL25" s="24">
        <f t="shared" si="41"/>
        <v>3.333333333333333</v>
      </c>
      <c r="DM25" s="116">
        <f>SUM(CU25:DL25)</f>
        <v>79.999999999999986</v>
      </c>
      <c r="DN25" s="24">
        <f t="shared" si="42"/>
        <v>20</v>
      </c>
      <c r="DO25" s="24">
        <f t="shared" si="42"/>
        <v>20</v>
      </c>
      <c r="DP25" s="24">
        <f t="shared" si="42"/>
        <v>20</v>
      </c>
      <c r="DQ25" s="24">
        <f t="shared" si="42"/>
        <v>20</v>
      </c>
      <c r="DR25" s="25">
        <f>SUM(DN25:DQ25)</f>
        <v>80</v>
      </c>
      <c r="DS25" s="80">
        <f t="shared" si="43"/>
        <v>11.428571428571427</v>
      </c>
      <c r="DT25" s="24">
        <f t="shared" si="43"/>
        <v>11.428571428571427</v>
      </c>
      <c r="DU25" s="24">
        <f t="shared" si="43"/>
        <v>11.428571428571427</v>
      </c>
      <c r="DV25" s="24">
        <f t="shared" si="43"/>
        <v>11.428571428571427</v>
      </c>
      <c r="DW25" s="24">
        <f t="shared" si="43"/>
        <v>11.428571428571427</v>
      </c>
      <c r="DX25" s="24">
        <f t="shared" si="43"/>
        <v>11.428571428571427</v>
      </c>
      <c r="DY25" s="24">
        <f t="shared" si="43"/>
        <v>11.428571428571427</v>
      </c>
      <c r="DZ25" s="130">
        <f>SUM(DS25:DY25)</f>
        <v>80</v>
      </c>
      <c r="EA25" s="24">
        <f t="shared" si="44"/>
        <v>11.428571428571427</v>
      </c>
      <c r="EB25" s="24">
        <f t="shared" si="44"/>
        <v>11.428571428571427</v>
      </c>
      <c r="EC25" s="24">
        <f t="shared" si="44"/>
        <v>5.7142857142857135</v>
      </c>
      <c r="ED25" s="24">
        <f t="shared" si="44"/>
        <v>11.428571428571427</v>
      </c>
      <c r="EE25" s="24">
        <f t="shared" si="44"/>
        <v>11.428571428571427</v>
      </c>
      <c r="EF25" s="24">
        <f t="shared" si="44"/>
        <v>11.428571428571427</v>
      </c>
      <c r="EG25" s="24">
        <f t="shared" si="44"/>
        <v>11.428571428571427</v>
      </c>
      <c r="EH25" s="124">
        <f>SUM(EA25:EG25)</f>
        <v>74.285714285714292</v>
      </c>
      <c r="EI25" s="80">
        <f t="shared" si="45"/>
        <v>40</v>
      </c>
      <c r="EJ25" s="24">
        <f t="shared" si="45"/>
        <v>13.333333333333332</v>
      </c>
      <c r="EK25" s="24">
        <f t="shared" si="45"/>
        <v>13.333333333333332</v>
      </c>
      <c r="EL25" s="81">
        <f t="shared" si="45"/>
        <v>13.333333333333332</v>
      </c>
      <c r="EM25" s="124">
        <f>SUM(EI25:EL25)</f>
        <v>79.999999999999986</v>
      </c>
      <c r="EN25" s="124">
        <f>SUM(DM25,DR25,DZ25,EH25,EM25)</f>
        <v>394.28571428571428</v>
      </c>
      <c r="EP25" s="232">
        <f>SUM(CU25:DL25)</f>
        <v>79.999999999999986</v>
      </c>
      <c r="EQ25" s="232">
        <f>SUM(DN25:DQ25)</f>
        <v>80</v>
      </c>
      <c r="ER25" s="232">
        <f>SUM(DS25:DY25)</f>
        <v>80</v>
      </c>
      <c r="ES25" s="232">
        <f>SUM(EA25:EG25)</f>
        <v>74.285714285714292</v>
      </c>
      <c r="ET25" s="232">
        <f>SUM(EI25:EL25)</f>
        <v>79.999999999999986</v>
      </c>
      <c r="EU25" s="232">
        <f>SUM(EP25:ET25)</f>
        <v>394.28571428571428</v>
      </c>
      <c r="EW25" s="24" t="str">
        <f>IF(EU25&lt;100,"Q1",IF(EU25&lt;200,"Q2",IF(EU25&lt;300,"Q3",IF(EU25&lt;=400,"Q4"))))</f>
        <v>Q4</v>
      </c>
      <c r="EX25" s="26" t="str">
        <f>IF(EW25="Q1","Not there yet",IF(EW25="Q2","Emerging",IF(EW25="Q3","Building",IF(EW25="Q4","Flourishing"))))</f>
        <v>Flourishing</v>
      </c>
      <c r="FC25" s="24" t="s">
        <v>158</v>
      </c>
    </row>
    <row r="26" spans="1:221" s="26" customFormat="1" x14ac:dyDescent="0.2">
      <c r="A26" s="24">
        <v>22</v>
      </c>
      <c r="B26" s="23" t="str">
        <f>Main_Working!Q25</f>
        <v>Lisieux Catholic Primary School</v>
      </c>
      <c r="C26" s="24" t="str">
        <f>Main_Working!S25</f>
        <v>Catholic</v>
      </c>
      <c r="D26" s="24" t="str">
        <f>Main_Working!T25</f>
        <v>Primary</v>
      </c>
      <c r="E26" s="24" t="str">
        <f>Main_Working!N25</f>
        <v>SOUTH-WESTERN</v>
      </c>
      <c r="F26" s="24" t="str">
        <f>Main_Working!L25</f>
        <v>Registered</v>
      </c>
      <c r="G26" s="24" t="str">
        <f>Main_Working!CQ25</f>
        <v>High</v>
      </c>
      <c r="H26" s="24" t="str">
        <f>Main_Working!CR25</f>
        <v>Above Average</v>
      </c>
      <c r="I26" s="24" t="s">
        <v>158</v>
      </c>
      <c r="J26" s="24">
        <f>IF(Main_Working!U25="No",0,IF(Main_Working!U25="Yes",1))</f>
        <v>0</v>
      </c>
      <c r="K26" s="24">
        <f>IF(Main_Working!V25="No",0,IF(Main_Working!V25="Yes",1))</f>
        <v>1</v>
      </c>
      <c r="L26" s="24">
        <f>IF(Main_Working!W25="No",0,IF(Main_Working!W25="Yes",1))</f>
        <v>1</v>
      </c>
      <c r="M26" s="24">
        <f>IF(Main_Working!X25="No",0,IF(Main_Working!X25="Yes",1))</f>
        <v>0</v>
      </c>
      <c r="N26" s="24">
        <f>IF(Main_Working!Y25="No",0,IF(Main_Working!Y25="Yes",1))</f>
        <v>1</v>
      </c>
      <c r="O26" s="24">
        <f t="shared" si="0"/>
        <v>3</v>
      </c>
      <c r="P26" s="35">
        <f t="shared" si="1"/>
        <v>0.6</v>
      </c>
      <c r="Q26" s="24">
        <f>IF(Main_Working!Z25="No",0,IF(Main_Working!Z25="Yes",1))</f>
        <v>1</v>
      </c>
      <c r="R26" s="24">
        <f>IF(Main_Working!AA25="No",0,IF(Main_Working!AA25="Yes",1))</f>
        <v>1</v>
      </c>
      <c r="S26" s="24">
        <f>IF(Main_Working!AB25="No",0,IF(Main_Working!AB25="Yes",1))</f>
        <v>1</v>
      </c>
      <c r="T26" s="24">
        <f t="shared" si="2"/>
        <v>3</v>
      </c>
      <c r="U26" s="35">
        <f t="shared" si="3"/>
        <v>1</v>
      </c>
      <c r="V26" s="24">
        <f>IF(Main_Working!AC25="No",0,IF(Main_Working!AC25="Yes",1))</f>
        <v>1</v>
      </c>
      <c r="W26" s="24">
        <f>IF(Main_Working!AD25="No",0,IF(Main_Working!AD25="Yes",1))</f>
        <v>1</v>
      </c>
      <c r="X26" s="24">
        <f>IF(Main_Working!AE25="No",0,IF(Main_Working!AE25="Yes",1))</f>
        <v>1</v>
      </c>
      <c r="Y26" s="24">
        <f t="shared" si="4"/>
        <v>3</v>
      </c>
      <c r="Z26" s="35">
        <f t="shared" si="5"/>
        <v>1</v>
      </c>
      <c r="AA26" s="24">
        <f>IF(Main_Working!AF25="No",0,IF(Main_Working!AF25="Yes",1))</f>
        <v>1</v>
      </c>
      <c r="AB26" s="24">
        <f>IF(Main_Working!AG25="No",0,IF(Main_Working!AG25="Yes",1))</f>
        <v>1</v>
      </c>
      <c r="AC26" s="24">
        <f>IF(Main_Working!AH25="No",0,IF(Main_Working!AH25="Yes",1))</f>
        <v>1</v>
      </c>
      <c r="AD26" s="24">
        <f>IF(Main_Working!AI25="No",0,IF(Main_Working!AI25="Yes",1))</f>
        <v>1</v>
      </c>
      <c r="AE26" s="24">
        <f t="shared" si="6"/>
        <v>4</v>
      </c>
      <c r="AF26" s="35">
        <f t="shared" si="7"/>
        <v>1</v>
      </c>
      <c r="AG26" s="24">
        <f>IF(Main_Working!AJ25="No",0,IF(Main_Working!AJ25="Yes",1))</f>
        <v>1</v>
      </c>
      <c r="AH26" s="24">
        <f>IF(Main_Working!AK25="No",0,IF(Main_Working!AK25="Yes",1))</f>
        <v>0</v>
      </c>
      <c r="AI26" s="24">
        <f>IF(Main_Working!AL25="No",0,IF(Main_Working!AL25="Yes",1))</f>
        <v>1</v>
      </c>
      <c r="AJ26" s="24">
        <f>IF(Main_Working!AM25="No",0,IF(Main_Working!AM25="Yes",1))</f>
        <v>1</v>
      </c>
      <c r="AK26" s="24">
        <f>IF(Main_Working!AN25="No",0,IF(Main_Working!AN25="Yes",1))</f>
        <v>1</v>
      </c>
      <c r="AL26" s="24">
        <f t="shared" si="8"/>
        <v>4</v>
      </c>
      <c r="AM26" s="35">
        <f t="shared" si="9"/>
        <v>0.8</v>
      </c>
      <c r="AN26" s="24">
        <f>IF(Main_Working!AO25="No",0,IF(Main_Working!AO25="Yes",1))</f>
        <v>1</v>
      </c>
      <c r="AO26" s="24">
        <f>IF(Main_Working!AP25="No",0,IF(Main_Working!AP25="Yes",1))</f>
        <v>1</v>
      </c>
      <c r="AP26" s="24">
        <f>IF(Main_Working!AQ25="No",0,IF(Main_Working!AQ25="Yes",1))</f>
        <v>0</v>
      </c>
      <c r="AQ26" s="24">
        <f t="shared" si="10"/>
        <v>2</v>
      </c>
      <c r="AR26" s="35">
        <f t="shared" si="11"/>
        <v>0.66666666666666663</v>
      </c>
      <c r="AS26" s="25">
        <f t="shared" si="12"/>
        <v>19</v>
      </c>
      <c r="AT26" s="25"/>
      <c r="AU26" s="80"/>
      <c r="AV26" s="24"/>
      <c r="AW26" s="24"/>
      <c r="AX26" s="24"/>
      <c r="AY26" s="24"/>
      <c r="AZ26" s="24"/>
      <c r="BA26" s="24"/>
      <c r="BB26" s="24"/>
      <c r="BC26" s="24"/>
      <c r="BD26" s="24"/>
      <c r="BE26" s="24"/>
      <c r="BF26" s="24"/>
      <c r="BG26" s="24"/>
      <c r="BH26" s="24"/>
      <c r="BI26" s="24"/>
      <c r="BJ26" s="24"/>
      <c r="BK26" s="24"/>
      <c r="BL26" s="81"/>
      <c r="BM26" s="24"/>
      <c r="BN26" s="24"/>
      <c r="BO26" s="24"/>
      <c r="BP26" s="24"/>
      <c r="BQ26" s="80"/>
      <c r="BR26" s="24"/>
      <c r="BS26" s="24"/>
      <c r="BT26" s="24"/>
      <c r="BU26" s="24"/>
      <c r="BV26" s="24"/>
      <c r="BW26" s="81"/>
      <c r="BX26" s="24"/>
      <c r="BY26" s="24"/>
      <c r="BZ26" s="24"/>
      <c r="CA26" s="24"/>
      <c r="CB26" s="24"/>
      <c r="CC26" s="24"/>
      <c r="CD26" s="24"/>
      <c r="CE26" s="80"/>
      <c r="CF26" s="24"/>
      <c r="CG26" s="24"/>
      <c r="CH26" s="81"/>
      <c r="CI26" s="24">
        <f>Main_Working!AR25</f>
        <v>6</v>
      </c>
      <c r="CJ26" s="24">
        <f>Main_Working!AS25</f>
        <v>6</v>
      </c>
      <c r="CK26" s="24"/>
      <c r="CL26" s="24"/>
      <c r="CM26" s="26" t="str">
        <f>Main_Working!AT25</f>
        <v>policies, open communication, relationships</v>
      </c>
      <c r="CN26" s="26" t="str">
        <f>Main_Working!AU25</f>
        <v>communication, interviews, discussion, parent contact</v>
      </c>
      <c r="CO26" s="26" t="str">
        <f>Main_Working!AV25</f>
        <v>communication, gather information, discuss with parents, refer to policies.</v>
      </c>
      <c r="CP26" s="27"/>
      <c r="CQ26" s="27"/>
      <c r="CR26" s="27"/>
      <c r="CU26" s="80"/>
      <c r="CV26" s="24"/>
      <c r="CW26" s="24"/>
      <c r="CX26" s="24"/>
      <c r="CY26" s="24"/>
      <c r="CZ26" s="24"/>
      <c r="DA26" s="24"/>
      <c r="DB26" s="24"/>
      <c r="DC26" s="24"/>
      <c r="DD26" s="24"/>
      <c r="DE26" s="24"/>
      <c r="DF26" s="24"/>
      <c r="DG26" s="24"/>
      <c r="DH26" s="24"/>
      <c r="DI26" s="24"/>
      <c r="DJ26" s="24"/>
      <c r="DK26" s="24"/>
      <c r="DL26" s="24"/>
      <c r="DM26" s="116"/>
      <c r="DN26" s="24"/>
      <c r="DO26" s="24"/>
      <c r="DP26" s="24"/>
      <c r="DQ26" s="24"/>
      <c r="DR26" s="24"/>
      <c r="DS26" s="80"/>
      <c r="DT26" s="24"/>
      <c r="DU26" s="24"/>
      <c r="DV26" s="24"/>
      <c r="DW26" s="24"/>
      <c r="DX26" s="24"/>
      <c r="DY26" s="24"/>
      <c r="DZ26" s="129"/>
      <c r="EA26" s="24"/>
      <c r="EB26" s="24"/>
      <c r="EC26" s="24"/>
      <c r="ED26" s="24"/>
      <c r="EE26" s="24"/>
      <c r="EF26" s="24"/>
      <c r="EG26" s="24"/>
      <c r="EH26" s="24"/>
      <c r="EI26" s="80"/>
      <c r="EJ26" s="24"/>
      <c r="EK26" s="24"/>
      <c r="EL26" s="81"/>
      <c r="EM26" s="24"/>
      <c r="EN26" s="124"/>
      <c r="EP26" s="232"/>
      <c r="EQ26" s="232"/>
      <c r="ER26" s="232"/>
      <c r="ES26" s="232"/>
      <c r="ET26" s="232"/>
      <c r="EU26" s="232"/>
      <c r="EW26" s="24"/>
      <c r="FC26" s="24" t="s">
        <v>158</v>
      </c>
    </row>
    <row r="27" spans="1:221" s="26" customFormat="1" x14ac:dyDescent="0.2">
      <c r="A27" s="24">
        <v>23</v>
      </c>
      <c r="B27" s="23" t="str">
        <f>Main_Working!Q26</f>
        <v>Loch Sport Primary School</v>
      </c>
      <c r="C27" s="24" t="str">
        <f>Main_Working!S26</f>
        <v>Government</v>
      </c>
      <c r="D27" s="24" t="str">
        <f>Main_Working!T26</f>
        <v>Primary</v>
      </c>
      <c r="E27" s="24" t="str">
        <f>Main_Working!N26</f>
        <v>SOUTH-EASTERN</v>
      </c>
      <c r="F27" s="24" t="str">
        <f>Main_Working!L26</f>
        <v>Registered</v>
      </c>
      <c r="G27" s="24" t="str">
        <f>Main_Working!CQ26</f>
        <v>Medium</v>
      </c>
      <c r="H27" s="24" t="str">
        <f>Main_Working!CR26</f>
        <v>Below Average</v>
      </c>
      <c r="I27" s="24" t="s">
        <v>158</v>
      </c>
      <c r="J27" s="24">
        <f>IF(Main_Working!U26="No",0,IF(Main_Working!U26="Yes",1))</f>
        <v>0</v>
      </c>
      <c r="K27" s="24">
        <f>IF(Main_Working!V26="No",0,IF(Main_Working!V26="Yes",1))</f>
        <v>0</v>
      </c>
      <c r="L27" s="24">
        <f>IF(Main_Working!W26="No",0,IF(Main_Working!W26="Yes",1))</f>
        <v>1</v>
      </c>
      <c r="M27" s="24">
        <f>IF(Main_Working!X26="No",0,IF(Main_Working!X26="Yes",1))</f>
        <v>1</v>
      </c>
      <c r="N27" s="24">
        <f>IF(Main_Working!Y26="No",0,IF(Main_Working!Y26="Yes",1))</f>
        <v>0</v>
      </c>
      <c r="O27" s="24">
        <f t="shared" si="0"/>
        <v>2</v>
      </c>
      <c r="P27" s="35">
        <f t="shared" si="1"/>
        <v>0.4</v>
      </c>
      <c r="Q27" s="24">
        <f>IF(Main_Working!Z26="No",0,IF(Main_Working!Z26="Yes",1))</f>
        <v>1</v>
      </c>
      <c r="R27" s="24">
        <f>IF(Main_Working!AA26="No",0,IF(Main_Working!AA26="Yes",1))</f>
        <v>1</v>
      </c>
      <c r="S27" s="24">
        <f>IF(Main_Working!AB26="No",0,IF(Main_Working!AB26="Yes",1))</f>
        <v>1</v>
      </c>
      <c r="T27" s="24">
        <f t="shared" si="2"/>
        <v>3</v>
      </c>
      <c r="U27" s="35">
        <f t="shared" si="3"/>
        <v>1</v>
      </c>
      <c r="V27" s="24">
        <f>IF(Main_Working!AC26="No",0,IF(Main_Working!AC26="Yes",1))</f>
        <v>0</v>
      </c>
      <c r="W27" s="24">
        <f>IF(Main_Working!AD26="No",0,IF(Main_Working!AD26="Yes",1))</f>
        <v>1</v>
      </c>
      <c r="X27" s="24">
        <f>IF(Main_Working!AE26="No",0,IF(Main_Working!AE26="Yes",1))</f>
        <v>1</v>
      </c>
      <c r="Y27" s="24">
        <f t="shared" si="4"/>
        <v>2</v>
      </c>
      <c r="Z27" s="35">
        <f t="shared" si="5"/>
        <v>0.66666666666666663</v>
      </c>
      <c r="AA27" s="24">
        <f>IF(Main_Working!AF26="No",0,IF(Main_Working!AF26="Yes",1))</f>
        <v>1</v>
      </c>
      <c r="AB27" s="24">
        <f>IF(Main_Working!AG26="No",0,IF(Main_Working!AG26="Yes",1))</f>
        <v>0</v>
      </c>
      <c r="AC27" s="24">
        <f>IF(Main_Working!AH26="No",0,IF(Main_Working!AH26="Yes",1))</f>
        <v>1</v>
      </c>
      <c r="AD27" s="24">
        <f>IF(Main_Working!AI26="No",0,IF(Main_Working!AI26="Yes",1))</f>
        <v>1</v>
      </c>
      <c r="AE27" s="24">
        <f t="shared" si="6"/>
        <v>3</v>
      </c>
      <c r="AF27" s="35">
        <f t="shared" si="7"/>
        <v>0.75</v>
      </c>
      <c r="AG27" s="24">
        <f>IF(Main_Working!AJ26="No",0,IF(Main_Working!AJ26="Yes",1))</f>
        <v>1</v>
      </c>
      <c r="AH27" s="24">
        <f>IF(Main_Working!AK26="No",0,IF(Main_Working!AK26="Yes",1))</f>
        <v>0</v>
      </c>
      <c r="AI27" s="24">
        <f>IF(Main_Working!AL26="No",0,IF(Main_Working!AL26="Yes",1))</f>
        <v>0</v>
      </c>
      <c r="AJ27" s="24">
        <f>IF(Main_Working!AM26="No",0,IF(Main_Working!AM26="Yes",1))</f>
        <v>0</v>
      </c>
      <c r="AK27" s="24">
        <f>IF(Main_Working!AN26="No",0,IF(Main_Working!AN26="Yes",1))</f>
        <v>0</v>
      </c>
      <c r="AL27" s="24">
        <f t="shared" si="8"/>
        <v>1</v>
      </c>
      <c r="AM27" s="35">
        <f t="shared" si="9"/>
        <v>0.2</v>
      </c>
      <c r="AN27" s="24">
        <f>IF(Main_Working!AO26="No",0,IF(Main_Working!AO26="Yes",1))</f>
        <v>1</v>
      </c>
      <c r="AO27" s="24">
        <f>IF(Main_Working!AP26="No",0,IF(Main_Working!AP26="Yes",1))</f>
        <v>0</v>
      </c>
      <c r="AP27" s="24">
        <f>IF(Main_Working!AQ26="No",0,IF(Main_Working!AQ26="Yes",1))</f>
        <v>0</v>
      </c>
      <c r="AQ27" s="24">
        <f t="shared" si="10"/>
        <v>1</v>
      </c>
      <c r="AR27" s="35">
        <f t="shared" si="11"/>
        <v>0.33333333333333331</v>
      </c>
      <c r="AS27" s="25">
        <f t="shared" si="12"/>
        <v>12</v>
      </c>
      <c r="AT27" s="25"/>
      <c r="AU27" s="80">
        <f>IF(Main_Working!AW26="Not true",1,IF(Main_Working!AW26="A little bit true",2,IF(Main_Working!AW26="Mostly true",3,IF(Main_Working!AW26="Completely true",4))))</f>
        <v>2</v>
      </c>
      <c r="AV27" s="24">
        <f>IF(Main_Working!AX26="Not true",1,IF(Main_Working!AX26="A little bit true",2,IF(Main_Working!AX26="Mostly true",3,IF(Main_Working!AX26="Completely true",4))))</f>
        <v>3</v>
      </c>
      <c r="AW27" s="24">
        <f>IF(Main_Working!AY26="Not true",1,IF(Main_Working!AY26="A little bit true",2,IF(Main_Working!AY26="Mostly true",3,IF(Main_Working!AY26="Completely true",4))))</f>
        <v>2</v>
      </c>
      <c r="AX27" s="24">
        <f>IF(Main_Working!AZ26="Not true",1,IF(Main_Working!AZ26="A little bit true",2,IF(Main_Working!AZ26="Mostly true",3,IF(Main_Working!AZ26="Completely true",4))))</f>
        <v>1</v>
      </c>
      <c r="AY27" s="24">
        <f>IF(Main_Working!BA26="Not true",1,IF(Main_Working!BA26="A little bit true",2,IF(Main_Working!BA26="Mostly true",3,IF(Main_Working!BA26="Completely true",4))))</f>
        <v>4</v>
      </c>
      <c r="AZ27" s="24">
        <f>IF(Main_Working!BB26="Not true",1,IF(Main_Working!BB26="A little bit true",2,IF(Main_Working!BB26="Mostly true",3,IF(Main_Working!BB26="Completely true",4))))</f>
        <v>2</v>
      </c>
      <c r="BA27" s="24">
        <f>IF(Main_Working!BC26="Not true",1,IF(Main_Working!BC26="A little bit true",2,IF(Main_Working!BC26="Mostly true",3,IF(Main_Working!BC26="Completely true",4))))</f>
        <v>2</v>
      </c>
      <c r="BB27" s="24">
        <f>IF(Main_Working!BD26="Not true",1,IF(Main_Working!BD26="A little bit true",2,IF(Main_Working!BD26="Mostly true",3,IF(Main_Working!BD26="Completely true",4))))</f>
        <v>2</v>
      </c>
      <c r="BC27" s="24">
        <f>IF(Main_Working!BE26="Not true",1,IF(Main_Working!BE26="A little bit true",2,IF(Main_Working!BE26="Mostly true",3,IF(Main_Working!BE26="Completely true",4))))</f>
        <v>2</v>
      </c>
      <c r="BD27" s="24">
        <f>IF(Main_Working!BF26="Not true",1,IF(Main_Working!BF26="A little bit true",2,IF(Main_Working!BF26="Mostly true",3,IF(Main_Working!BF26="Completely true",4))))</f>
        <v>2</v>
      </c>
      <c r="BE27" s="24">
        <f>IF(Main_Working!BG26="Not true",1,IF(Main_Working!BG26="A little bit true",2,IF(Main_Working!BG26="Mostly true",3,IF(Main_Working!BG26="Completely true",4))))</f>
        <v>2</v>
      </c>
      <c r="BF27" s="24">
        <f>IF(Main_Working!BH26="Not true",1,IF(Main_Working!BH26="A little bit true",2,IF(Main_Working!BH26="Mostly true",3,IF(Main_Working!BH26="Completely true",4))))</f>
        <v>2</v>
      </c>
      <c r="BG27" s="24">
        <f>IF(Main_Working!BI26="Not true",1,IF(Main_Working!BI26="A little bit true",2,IF(Main_Working!BI26="Mostly true",3,IF(Main_Working!BI26="Completely true",4))))</f>
        <v>2</v>
      </c>
      <c r="BH27" s="24">
        <f>IF(Main_Working!BJ26="Not true",1,IF(Main_Working!BJ26="A little bit true",2,IF(Main_Working!BJ26="Mostly true",3,IF(Main_Working!BJ26="Completely true",4))))</f>
        <v>2</v>
      </c>
      <c r="BI27" s="24">
        <f>IF(Main_Working!BK26="Not true",1,IF(Main_Working!BK26="A little bit true",2,IF(Main_Working!BK26="Mostly true",3,IF(Main_Working!BK26="Completely true",4))))</f>
        <v>2</v>
      </c>
      <c r="BJ27" s="24">
        <f>IF(Main_Working!BL26="Not true",1,IF(Main_Working!BL26="A little bit true",2,IF(Main_Working!BL26="Mostly true",3,IF(Main_Working!BL26="Completely true",4))))</f>
        <v>2</v>
      </c>
      <c r="BK27" s="24">
        <f>IF(Main_Working!BM26="Not true",1,IF(Main_Working!BM26="A little bit true",2,IF(Main_Working!BM26="Mostly true",3,IF(Main_Working!BM26="Completely true",4))))</f>
        <v>2</v>
      </c>
      <c r="BL27" s="81">
        <f>IF(Main_Working!BN26="Not true",1,IF(Main_Working!BN26="A little bit true",2,IF(Main_Working!BN26="Mostly true",3,IF(Main_Working!BN26="Completely true",4))))</f>
        <v>2</v>
      </c>
      <c r="BM27" s="24">
        <f>IF(Main_Working!BO26="Not true",1,IF(Main_Working!BO26="A little bit true",2,IF(Main_Working!BO26="Mostly true",3,IF(Main_Working!BO26="Completely true",4))))</f>
        <v>3</v>
      </c>
      <c r="BN27" s="24">
        <f>IF(Main_Working!BP26="Not true",1,IF(Main_Working!BP26="A little bit true",2,IF(Main_Working!BP26="Mostly true",3,IF(Main_Working!BP26="Completely true",4))))</f>
        <v>3</v>
      </c>
      <c r="BO27" s="24">
        <f>IF(Main_Working!BQ26="Not true",1,IF(Main_Working!BQ26="A little bit true",2,IF(Main_Working!BQ26="Mostly true",3,IF(Main_Working!BQ26="Completely true",4))))</f>
        <v>4</v>
      </c>
      <c r="BP27" s="24">
        <f>IF(Main_Working!BR26="Not true",1,IF(Main_Working!BR26="A little bit true",2,IF(Main_Working!BR26="Mostly true",3,IF(Main_Working!BR26="Completely true",4))))</f>
        <v>4</v>
      </c>
      <c r="BQ27" s="80">
        <f>IF(Main_Working!BS26="Not true",1,IF(Main_Working!BS26="A little bit true",2,IF(Main_Working!BS26="Mostly true",3,IF(Main_Working!BS26="Completely true",4))))</f>
        <v>4</v>
      </c>
      <c r="BR27" s="24">
        <f>IF(Main_Working!BT26="Not true",1,IF(Main_Working!BT26="A little bit true",2,IF(Main_Working!BT26="Mostly true",3,IF(Main_Working!BT26="Completely true",4))))</f>
        <v>3</v>
      </c>
      <c r="BS27" s="24">
        <f>IF(Main_Working!BU26="Not true",1,IF(Main_Working!BU26="A little bit true",2,IF(Main_Working!BU26="Mostly true",3,IF(Main_Working!BU26="Completely true",4))))</f>
        <v>2</v>
      </c>
      <c r="BT27" s="24">
        <f>IF(Main_Working!BV26="Not true",1,IF(Main_Working!BV26="A little bit true",2,IF(Main_Working!BV26="Mostly true",3,IF(Main_Working!BV26="Completely true",4))))</f>
        <v>2</v>
      </c>
      <c r="BU27" s="24">
        <f>IF(Main_Working!BW26="Not true",1,IF(Main_Working!BW26="A little bit true",2,IF(Main_Working!BW26="Mostly true",3,IF(Main_Working!BW26="Completely true",4))))</f>
        <v>4</v>
      </c>
      <c r="BV27" s="24">
        <f>IF(Main_Working!BX26="Not true",1,IF(Main_Working!BX26="A little bit true",2,IF(Main_Working!BX26="Mostly true",3,IF(Main_Working!BX26="Completely true",4))))</f>
        <v>3</v>
      </c>
      <c r="BW27" s="81">
        <f>IF(Main_Working!BY26="Not true",1,IF(Main_Working!BY26="A little bit true",2,IF(Main_Working!BY26="Mostly true",3,IF(Main_Working!BY26="Completely true",4))))</f>
        <v>4</v>
      </c>
      <c r="BX27" s="24">
        <f>IF(Main_Working!BZ26="Not true",1,IF(Main_Working!BZ26="A little bit true",2,IF(Main_Working!BZ26="Mostly true",3,IF(Main_Working!BZ26="Completely true",4))))</f>
        <v>4</v>
      </c>
      <c r="BY27" s="24">
        <f>IF(Main_Working!CA26="Not true",1,IF(Main_Working!CA26="A little bit true",2,IF(Main_Working!CA26="Mostly true",3,IF(Main_Working!CA26="Completely true",4))))</f>
        <v>4</v>
      </c>
      <c r="BZ27" s="24">
        <f>IF(Main_Working!CB26="Not true",1,IF(Main_Working!CB26="A little bit true",2,IF(Main_Working!CB26="Mostly true",3,IF(Main_Working!CB26="Completely true",4))))</f>
        <v>4</v>
      </c>
      <c r="CA27" s="24">
        <f>IF(Main_Working!CC26="Not true",1,IF(Main_Working!CC26="A little bit true",2,IF(Main_Working!CC26="Mostly true",3,IF(Main_Working!CC26="Completely true",4))))</f>
        <v>3</v>
      </c>
      <c r="CB27" s="24">
        <f>IF(Main_Working!CD26="Not true",1,IF(Main_Working!CD26="A little bit true",2,IF(Main_Working!CD26="Mostly true",3,IF(Main_Working!CD26="Completely true",4))))</f>
        <v>4</v>
      </c>
      <c r="CC27" s="24">
        <f>IF(Main_Working!CE26="Not true",1,IF(Main_Working!CE26="A little bit true",2,IF(Main_Working!CE26="Mostly true",3,IF(Main_Working!CE26="Completely true",4))))</f>
        <v>4</v>
      </c>
      <c r="CD27" s="24">
        <f>IF(Main_Working!CF26="Not true",1,IF(Main_Working!CF26="A little bit true",2,IF(Main_Working!CF26="Mostly true",3,IF(Main_Working!CF26="Completely true",4))))</f>
        <v>4</v>
      </c>
      <c r="CE27" s="80">
        <f>IF(Main_Working!CG26="Not true",1,IF(Main_Working!CG26="A little bit true",2,IF(Main_Working!CG26="Mostly true",3,IF(Main_Working!CG26="Completely true",4))))</f>
        <v>4</v>
      </c>
      <c r="CF27" s="24">
        <f>IF(Main_Working!CH26="Not true",1,IF(Main_Working!CH26="A little bit true",2,IF(Main_Working!CH26="Mostly true",3,IF(Main_Working!CH26="Completely true",4))))</f>
        <v>1</v>
      </c>
      <c r="CG27" s="24">
        <f>IF(Main_Working!CI26="Not true",1,IF(Main_Working!CI26="A little bit true",2,IF(Main_Working!CI26="Mostly true",3,IF(Main_Working!CI26="Completely true",4))))</f>
        <v>1</v>
      </c>
      <c r="CH27" s="81">
        <f>IF(Main_Working!CJ26="Not true",1,IF(Main_Working!CJ26="A little bit true",2,IF(Main_Working!CJ26="Mostly true",3,IF(Main_Working!CJ26="Completely true",4))))</f>
        <v>1</v>
      </c>
      <c r="CI27" s="24">
        <f>Main_Working!AR26</f>
        <v>8</v>
      </c>
      <c r="CJ27" s="24">
        <f>Main_Working!AS26</f>
        <v>8</v>
      </c>
      <c r="CK27" s="24">
        <f>Main_Working!CK26</f>
        <v>8</v>
      </c>
      <c r="CL27" s="24">
        <f>Main_Working!CL26</f>
        <v>8</v>
      </c>
      <c r="CM27" s="26" t="str">
        <f>Main_Working!AT26</f>
        <v>Small school with 1 class, we are very well placed to identify bullying</v>
      </c>
      <c r="CN27" s="26" t="str">
        <f>Main_Working!AU26</f>
        <v>Explicit teaching to whole school and individual check ins and meetings</v>
      </c>
      <c r="CO27" s="26" t="str">
        <f>Main_Working!AV26</f>
        <v>student and then parent meetings</v>
      </c>
      <c r="CP27" s="27"/>
      <c r="CQ27" s="27"/>
      <c r="CR27" s="27"/>
      <c r="CU27" s="80">
        <f t="shared" ref="CU27:CU39" si="46">CU$4*AU27</f>
        <v>10</v>
      </c>
      <c r="CV27" s="24">
        <f t="shared" ref="CV27:CV39" si="47">CV$4*AV27</f>
        <v>2.1428571428571423</v>
      </c>
      <c r="CW27" s="24">
        <f t="shared" ref="CW27:CW39" si="48">CW$4*AW27</f>
        <v>1.4285714285714284</v>
      </c>
      <c r="CX27" s="24">
        <f t="shared" ref="CX27:CX39" si="49">CX$4*AX27</f>
        <v>0.71428571428571419</v>
      </c>
      <c r="CY27" s="24">
        <f t="shared" ref="CY27:CY39" si="50">CY$4*AY27</f>
        <v>2.8571428571428568</v>
      </c>
      <c r="CZ27" s="24">
        <f t="shared" ref="CZ27:CZ39" si="51">CZ$4*AZ27</f>
        <v>0.3571428571428571</v>
      </c>
      <c r="DA27" s="24">
        <f t="shared" ref="DA27:DA39" si="52">DA$4*BA27</f>
        <v>0.3571428571428571</v>
      </c>
      <c r="DB27" s="24">
        <f t="shared" ref="DB27:DB39" si="53">DB$4*BB27</f>
        <v>0.3571428571428571</v>
      </c>
      <c r="DC27" s="24">
        <f t="shared" ref="DC27:DC39" si="54">DC$4*BC27</f>
        <v>0.3571428571428571</v>
      </c>
      <c r="DD27" s="24">
        <f t="shared" ref="DD27:DD39" si="55">DD$4*BD27</f>
        <v>1.4285714285714284</v>
      </c>
      <c r="DE27" s="24">
        <f t="shared" ref="DE27:DE39" si="56">DE$4*BE27</f>
        <v>1.4285714285714284</v>
      </c>
      <c r="DF27" s="24">
        <f t="shared" ref="DF27:DF39" si="57">DF$4*BF27</f>
        <v>10</v>
      </c>
      <c r="DG27" s="24">
        <f t="shared" ref="DG27:DG39" si="58">DG$4*BG27</f>
        <v>1.6666666666666665</v>
      </c>
      <c r="DH27" s="24">
        <f t="shared" ref="DH27:DH39" si="59">DH$4*BH27</f>
        <v>1.6666666666666665</v>
      </c>
      <c r="DI27" s="24">
        <f t="shared" ref="DI27:DI39" si="60">DI$4*BI27</f>
        <v>1.6666666666666665</v>
      </c>
      <c r="DJ27" s="24">
        <f t="shared" ref="DJ27:DJ39" si="61">DJ$4*BJ27</f>
        <v>1.6666666666666665</v>
      </c>
      <c r="DK27" s="24">
        <f t="shared" ref="DK27:DK39" si="62">DK$4*BK27</f>
        <v>1.6666666666666665</v>
      </c>
      <c r="DL27" s="24">
        <f t="shared" ref="DL27:DL39" si="63">DL$4*BL27</f>
        <v>1.6666666666666665</v>
      </c>
      <c r="DM27" s="116">
        <f t="shared" ref="DM27:DM39" si="64">SUM(CU27:DL27)</f>
        <v>41.428571428571416</v>
      </c>
      <c r="DN27" s="24">
        <f t="shared" ref="DN27:DN39" si="65">DN$4*BM27</f>
        <v>15</v>
      </c>
      <c r="DO27" s="24">
        <f t="shared" ref="DO27:DO39" si="66">DO$4*BN27</f>
        <v>15</v>
      </c>
      <c r="DP27" s="24">
        <f t="shared" ref="DP27:DP39" si="67">DP$4*BO27</f>
        <v>20</v>
      </c>
      <c r="DQ27" s="24">
        <f t="shared" ref="DQ27:DQ39" si="68">DQ$4*BP27</f>
        <v>20</v>
      </c>
      <c r="DR27" s="25">
        <f t="shared" ref="DR27:DR39" si="69">SUM(DN27:DQ27)</f>
        <v>70</v>
      </c>
      <c r="DS27" s="80">
        <f t="shared" ref="DS27:DS39" si="70">DS$4*BQ27</f>
        <v>11.428571428571427</v>
      </c>
      <c r="DT27" s="24">
        <f t="shared" ref="DT27:DT39" si="71">DT$4*BR27</f>
        <v>8.5714285714285694</v>
      </c>
      <c r="DU27" s="24">
        <f t="shared" ref="DU27:DU39" si="72">DU$4*BS27</f>
        <v>5.7142857142857135</v>
      </c>
      <c r="DV27" s="24">
        <f t="shared" ref="DV27:DV39" si="73">DV$4*BT27</f>
        <v>5.7142857142857135</v>
      </c>
      <c r="DW27" s="24">
        <f t="shared" ref="DW27:DW39" si="74">DW$4*BU27</f>
        <v>11.428571428571427</v>
      </c>
      <c r="DX27" s="24">
        <f t="shared" ref="DX27:DX39" si="75">DX$4*BV27</f>
        <v>8.5714285714285694</v>
      </c>
      <c r="DY27" s="24">
        <f t="shared" ref="DY27:DY39" si="76">DY$4*BW27</f>
        <v>11.428571428571427</v>
      </c>
      <c r="DZ27" s="130">
        <f t="shared" ref="DZ27:DZ39" si="77">SUM(DS27:DY27)</f>
        <v>62.857142857142847</v>
      </c>
      <c r="EA27" s="24">
        <f t="shared" ref="EA27:EA39" si="78">EA$4*BX27</f>
        <v>11.428571428571427</v>
      </c>
      <c r="EB27" s="24">
        <f t="shared" ref="EB27:EB39" si="79">EB$4*BY27</f>
        <v>11.428571428571427</v>
      </c>
      <c r="EC27" s="24">
        <f t="shared" ref="EC27:EC39" si="80">EC$4*BZ27</f>
        <v>11.428571428571427</v>
      </c>
      <c r="ED27" s="24">
        <f t="shared" ref="ED27:ED39" si="81">ED$4*CA27</f>
        <v>8.5714285714285694</v>
      </c>
      <c r="EE27" s="24">
        <f t="shared" ref="EE27:EE39" si="82">EE$4*CB27</f>
        <v>11.428571428571427</v>
      </c>
      <c r="EF27" s="24">
        <f t="shared" ref="EF27:EF39" si="83">EF$4*CC27</f>
        <v>11.428571428571427</v>
      </c>
      <c r="EG27" s="24">
        <f t="shared" ref="EG27:EG39" si="84">EG$4*CD27</f>
        <v>11.428571428571427</v>
      </c>
      <c r="EH27" s="124">
        <f t="shared" ref="EH27:EH39" si="85">SUM(EA27:EG27)</f>
        <v>77.142857142857139</v>
      </c>
      <c r="EI27" s="80">
        <f t="shared" ref="EI27:EI39" si="86">EI$4*CE27</f>
        <v>40</v>
      </c>
      <c r="EJ27" s="24">
        <f t="shared" ref="EJ27:EJ39" si="87">EJ$4*CF27</f>
        <v>3.333333333333333</v>
      </c>
      <c r="EK27" s="24">
        <f t="shared" ref="EK27:EK39" si="88">EK$4*CG27</f>
        <v>3.333333333333333</v>
      </c>
      <c r="EL27" s="81">
        <f t="shared" ref="EL27:EL39" si="89">EL$4*CH27</f>
        <v>3.333333333333333</v>
      </c>
      <c r="EM27" s="124">
        <f t="shared" ref="EM27:EM39" si="90">SUM(EI27:EL27)</f>
        <v>50.000000000000007</v>
      </c>
      <c r="EN27" s="124">
        <f t="shared" ref="EN27:EN39" si="91">SUM(DM27,DR27,DZ27,EH27,EM27)</f>
        <v>301.42857142857144</v>
      </c>
      <c r="EP27" s="232">
        <f t="shared" ref="EP27:EP39" si="92">SUM(CU27:DL27)</f>
        <v>41.428571428571416</v>
      </c>
      <c r="EQ27" s="232">
        <f t="shared" ref="EQ27:EQ39" si="93">SUM(DN27:DQ27)</f>
        <v>70</v>
      </c>
      <c r="ER27" s="232">
        <f t="shared" ref="ER27:ER39" si="94">SUM(DS27:DY27)</f>
        <v>62.857142857142847</v>
      </c>
      <c r="ES27" s="232">
        <f t="shared" ref="ES27:ES39" si="95">SUM(EA27:EG27)</f>
        <v>77.142857142857139</v>
      </c>
      <c r="ET27" s="232">
        <f t="shared" ref="ET27:ET39" si="96">SUM(EI27:EL27)</f>
        <v>50.000000000000007</v>
      </c>
      <c r="EU27" s="232">
        <f t="shared" ref="EU27:EU39" si="97">SUM(EP27:ET27)</f>
        <v>301.42857142857144</v>
      </c>
      <c r="EW27" s="24" t="str">
        <f t="shared" ref="EW27:EW39" si="98">IF(EU27&lt;100,"Q1",IF(EU27&lt;200,"Q2",IF(EU27&lt;300,"Q3",IF(EU27&lt;=400,"Q4"))))</f>
        <v>Q4</v>
      </c>
      <c r="EX27" s="26" t="str">
        <f t="shared" ref="EX27:EX39" si="99">IF(EW27="Q1","Not there yet",IF(EW27="Q2","Emerging",IF(EW27="Q3","Building",IF(EW27="Q4","Flourishing"))))</f>
        <v>Flourishing</v>
      </c>
      <c r="FC27" s="24" t="s">
        <v>158</v>
      </c>
    </row>
    <row r="28" spans="1:221" s="26" customFormat="1" x14ac:dyDescent="0.2">
      <c r="A28" s="24">
        <v>24</v>
      </c>
      <c r="B28" s="23" t="str">
        <f>Main_Working!Q27</f>
        <v>Longwood Primary School</v>
      </c>
      <c r="C28" s="24" t="str">
        <f>Main_Working!S27</f>
        <v>Government</v>
      </c>
      <c r="D28" s="24" t="str">
        <f>Main_Working!T27</f>
        <v>Primary</v>
      </c>
      <c r="E28" s="24" t="str">
        <f>Main_Working!N27</f>
        <v>NORTH-EASTERN</v>
      </c>
      <c r="F28" s="24" t="str">
        <f>Main_Working!L27</f>
        <v>Unregistered</v>
      </c>
      <c r="G28" s="24" t="str">
        <f>Main_Working!CQ27</f>
        <v>Medium</v>
      </c>
      <c r="H28" s="24" t="str">
        <f>Main_Working!CR27</f>
        <v>Below Average</v>
      </c>
      <c r="I28" s="24" t="s">
        <v>158</v>
      </c>
      <c r="J28" s="24">
        <f>IF(Main_Working!U27="No",0,IF(Main_Working!U27="Yes",1))</f>
        <v>1</v>
      </c>
      <c r="K28" s="24">
        <f>IF(Main_Working!V27="No",0,IF(Main_Working!V27="Yes",1))</f>
        <v>1</v>
      </c>
      <c r="L28" s="24">
        <f>IF(Main_Working!W27="No",0,IF(Main_Working!W27="Yes",1))</f>
        <v>1</v>
      </c>
      <c r="M28" s="24">
        <f>IF(Main_Working!X27="No",0,IF(Main_Working!X27="Yes",1))</f>
        <v>1</v>
      </c>
      <c r="N28" s="24">
        <f>IF(Main_Working!Y27="No",0,IF(Main_Working!Y27="Yes",1))</f>
        <v>1</v>
      </c>
      <c r="O28" s="24">
        <f t="shared" si="0"/>
        <v>5</v>
      </c>
      <c r="P28" s="35">
        <f t="shared" si="1"/>
        <v>1</v>
      </c>
      <c r="Q28" s="24">
        <f>IF(Main_Working!Z27="No",0,IF(Main_Working!Z27="Yes",1))</f>
        <v>1</v>
      </c>
      <c r="R28" s="24">
        <f>IF(Main_Working!AA27="No",0,IF(Main_Working!AA27="Yes",1))</f>
        <v>1</v>
      </c>
      <c r="S28" s="24">
        <f>IF(Main_Working!AB27="No",0,IF(Main_Working!AB27="Yes",1))</f>
        <v>1</v>
      </c>
      <c r="T28" s="24">
        <f t="shared" si="2"/>
        <v>3</v>
      </c>
      <c r="U28" s="35">
        <f t="shared" si="3"/>
        <v>1</v>
      </c>
      <c r="V28" s="24">
        <f>IF(Main_Working!AC27="No",0,IF(Main_Working!AC27="Yes",1))</f>
        <v>1</v>
      </c>
      <c r="W28" s="24">
        <f>IF(Main_Working!AD27="No",0,IF(Main_Working!AD27="Yes",1))</f>
        <v>1</v>
      </c>
      <c r="X28" s="24">
        <f>IF(Main_Working!AE27="No",0,IF(Main_Working!AE27="Yes",1))</f>
        <v>1</v>
      </c>
      <c r="Y28" s="24">
        <f t="shared" si="4"/>
        <v>3</v>
      </c>
      <c r="Z28" s="35">
        <f t="shared" si="5"/>
        <v>1</v>
      </c>
      <c r="AA28" s="24">
        <f>IF(Main_Working!AF27="No",0,IF(Main_Working!AF27="Yes",1))</f>
        <v>1</v>
      </c>
      <c r="AB28" s="24">
        <f>IF(Main_Working!AG27="No",0,IF(Main_Working!AG27="Yes",1))</f>
        <v>1</v>
      </c>
      <c r="AC28" s="24">
        <f>IF(Main_Working!AH27="No",0,IF(Main_Working!AH27="Yes",1))</f>
        <v>1</v>
      </c>
      <c r="AD28" s="24">
        <f>IF(Main_Working!AI27="No",0,IF(Main_Working!AI27="Yes",1))</f>
        <v>1</v>
      </c>
      <c r="AE28" s="24">
        <f t="shared" si="6"/>
        <v>4</v>
      </c>
      <c r="AF28" s="35">
        <f t="shared" si="7"/>
        <v>1</v>
      </c>
      <c r="AG28" s="24">
        <f>IF(Main_Working!AJ27="No",0,IF(Main_Working!AJ27="Yes",1))</f>
        <v>1</v>
      </c>
      <c r="AH28" s="24">
        <f>IF(Main_Working!AK27="No",0,IF(Main_Working!AK27="Yes",1))</f>
        <v>1</v>
      </c>
      <c r="AI28" s="24">
        <f>IF(Main_Working!AL27="No",0,IF(Main_Working!AL27="Yes",1))</f>
        <v>1</v>
      </c>
      <c r="AJ28" s="24">
        <f>IF(Main_Working!AM27="No",0,IF(Main_Working!AM27="Yes",1))</f>
        <v>0</v>
      </c>
      <c r="AK28" s="24">
        <f>IF(Main_Working!AN27="No",0,IF(Main_Working!AN27="Yes",1))</f>
        <v>0</v>
      </c>
      <c r="AL28" s="24">
        <f t="shared" si="8"/>
        <v>3</v>
      </c>
      <c r="AM28" s="35">
        <f t="shared" si="9"/>
        <v>0.6</v>
      </c>
      <c r="AN28" s="24">
        <f>IF(Main_Working!AO27="No",0,IF(Main_Working!AO27="Yes",1))</f>
        <v>1</v>
      </c>
      <c r="AO28" s="24">
        <f>IF(Main_Working!AP27="No",0,IF(Main_Working!AP27="Yes",1))</f>
        <v>1</v>
      </c>
      <c r="AP28" s="24">
        <f>IF(Main_Working!AQ27="No",0,IF(Main_Working!AQ27="Yes",1))</f>
        <v>1</v>
      </c>
      <c r="AQ28" s="24">
        <f t="shared" si="10"/>
        <v>3</v>
      </c>
      <c r="AR28" s="35">
        <f t="shared" si="11"/>
        <v>1</v>
      </c>
      <c r="AS28" s="25">
        <f t="shared" si="12"/>
        <v>21</v>
      </c>
      <c r="AT28" s="25"/>
      <c r="AU28" s="80">
        <f>IF(Main_Working!AW27="Not true",1,IF(Main_Working!AW27="A little bit true",2,IF(Main_Working!AW27="Mostly true",3,IF(Main_Working!AW27="Completely true",4))))</f>
        <v>4</v>
      </c>
      <c r="AV28" s="24">
        <f>IF(Main_Working!AX27="Not true",1,IF(Main_Working!AX27="A little bit true",2,IF(Main_Working!AX27="Mostly true",3,IF(Main_Working!AX27="Completely true",4))))</f>
        <v>3</v>
      </c>
      <c r="AW28" s="24">
        <f>IF(Main_Working!AY27="Not true",1,IF(Main_Working!AY27="A little bit true",2,IF(Main_Working!AY27="Mostly true",3,IF(Main_Working!AY27="Completely true",4))))</f>
        <v>3</v>
      </c>
      <c r="AX28" s="24">
        <f>IF(Main_Working!AZ27="Not true",1,IF(Main_Working!AZ27="A little bit true",2,IF(Main_Working!AZ27="Mostly true",3,IF(Main_Working!AZ27="Completely true",4))))</f>
        <v>3</v>
      </c>
      <c r="AY28" s="24">
        <f>IF(Main_Working!BA27="Not true",1,IF(Main_Working!BA27="A little bit true",2,IF(Main_Working!BA27="Mostly true",3,IF(Main_Working!BA27="Completely true",4))))</f>
        <v>2</v>
      </c>
      <c r="AZ28" s="24">
        <f>IF(Main_Working!BB27="Not true",1,IF(Main_Working!BB27="A little bit true",2,IF(Main_Working!BB27="Mostly true",3,IF(Main_Working!BB27="Completely true",4))))</f>
        <v>4</v>
      </c>
      <c r="BA28" s="24">
        <f>IF(Main_Working!BC27="Not true",1,IF(Main_Working!BC27="A little bit true",2,IF(Main_Working!BC27="Mostly true",3,IF(Main_Working!BC27="Completely true",4))))</f>
        <v>4</v>
      </c>
      <c r="BB28" s="24">
        <f>IF(Main_Working!BD27="Not true",1,IF(Main_Working!BD27="A little bit true",2,IF(Main_Working!BD27="Mostly true",3,IF(Main_Working!BD27="Completely true",4))))</f>
        <v>4</v>
      </c>
      <c r="BC28" s="24">
        <f>IF(Main_Working!BE27="Not true",1,IF(Main_Working!BE27="A little bit true",2,IF(Main_Working!BE27="Mostly true",3,IF(Main_Working!BE27="Completely true",4))))</f>
        <v>4</v>
      </c>
      <c r="BD28" s="24">
        <f>IF(Main_Working!BF27="Not true",1,IF(Main_Working!BF27="A little bit true",2,IF(Main_Working!BF27="Mostly true",3,IF(Main_Working!BF27="Completely true",4))))</f>
        <v>3</v>
      </c>
      <c r="BE28" s="24">
        <f>IF(Main_Working!BG27="Not true",1,IF(Main_Working!BG27="A little bit true",2,IF(Main_Working!BG27="Mostly true",3,IF(Main_Working!BG27="Completely true",4))))</f>
        <v>3</v>
      </c>
      <c r="BF28" s="24">
        <f>IF(Main_Working!BH27="Not true",1,IF(Main_Working!BH27="A little bit true",2,IF(Main_Working!BH27="Mostly true",3,IF(Main_Working!BH27="Completely true",4))))</f>
        <v>2</v>
      </c>
      <c r="BG28" s="24">
        <f>IF(Main_Working!BI27="Not true",1,IF(Main_Working!BI27="A little bit true",2,IF(Main_Working!BI27="Mostly true",3,IF(Main_Working!BI27="Completely true",4))))</f>
        <v>3</v>
      </c>
      <c r="BH28" s="24">
        <f>IF(Main_Working!BJ27="Not true",1,IF(Main_Working!BJ27="A little bit true",2,IF(Main_Working!BJ27="Mostly true",3,IF(Main_Working!BJ27="Completely true",4))))</f>
        <v>3</v>
      </c>
      <c r="BI28" s="24">
        <f>IF(Main_Working!BK27="Not true",1,IF(Main_Working!BK27="A little bit true",2,IF(Main_Working!BK27="Mostly true",3,IF(Main_Working!BK27="Completely true",4))))</f>
        <v>3</v>
      </c>
      <c r="BJ28" s="24">
        <f>IF(Main_Working!BL27="Not true",1,IF(Main_Working!BL27="A little bit true",2,IF(Main_Working!BL27="Mostly true",3,IF(Main_Working!BL27="Completely true",4))))</f>
        <v>3</v>
      </c>
      <c r="BK28" s="24">
        <f>IF(Main_Working!BM27="Not true",1,IF(Main_Working!BM27="A little bit true",2,IF(Main_Working!BM27="Mostly true",3,IF(Main_Working!BM27="Completely true",4))))</f>
        <v>3</v>
      </c>
      <c r="BL28" s="81">
        <f>IF(Main_Working!BN27="Not true",1,IF(Main_Working!BN27="A little bit true",2,IF(Main_Working!BN27="Mostly true",3,IF(Main_Working!BN27="Completely true",4))))</f>
        <v>3</v>
      </c>
      <c r="BM28" s="24">
        <f>IF(Main_Working!BO27="Not true",1,IF(Main_Working!BO27="A little bit true",2,IF(Main_Working!BO27="Mostly true",3,IF(Main_Working!BO27="Completely true",4))))</f>
        <v>4</v>
      </c>
      <c r="BN28" s="24">
        <f>IF(Main_Working!BP27="Not true",1,IF(Main_Working!BP27="A little bit true",2,IF(Main_Working!BP27="Mostly true",3,IF(Main_Working!BP27="Completely true",4))))</f>
        <v>3</v>
      </c>
      <c r="BO28" s="24">
        <f>IF(Main_Working!BQ27="Not true",1,IF(Main_Working!BQ27="A little bit true",2,IF(Main_Working!BQ27="Mostly true",3,IF(Main_Working!BQ27="Completely true",4))))</f>
        <v>4</v>
      </c>
      <c r="BP28" s="24">
        <f>IF(Main_Working!BR27="Not true",1,IF(Main_Working!BR27="A little bit true",2,IF(Main_Working!BR27="Mostly true",3,IF(Main_Working!BR27="Completely true",4))))</f>
        <v>4</v>
      </c>
      <c r="BQ28" s="80">
        <f>IF(Main_Working!BS27="Not true",1,IF(Main_Working!BS27="A little bit true",2,IF(Main_Working!BS27="Mostly true",3,IF(Main_Working!BS27="Completely true",4))))</f>
        <v>4</v>
      </c>
      <c r="BR28" s="24">
        <f>IF(Main_Working!BT27="Not true",1,IF(Main_Working!BT27="A little bit true",2,IF(Main_Working!BT27="Mostly true",3,IF(Main_Working!BT27="Completely true",4))))</f>
        <v>3</v>
      </c>
      <c r="BS28" s="24">
        <f>IF(Main_Working!BU27="Not true",1,IF(Main_Working!BU27="A little bit true",2,IF(Main_Working!BU27="Mostly true",3,IF(Main_Working!BU27="Completely true",4))))</f>
        <v>3</v>
      </c>
      <c r="BT28" s="24">
        <f>IF(Main_Working!BV27="Not true",1,IF(Main_Working!BV27="A little bit true",2,IF(Main_Working!BV27="Mostly true",3,IF(Main_Working!BV27="Completely true",4))))</f>
        <v>3</v>
      </c>
      <c r="BU28" s="24">
        <f>IF(Main_Working!BW27="Not true",1,IF(Main_Working!BW27="A little bit true",2,IF(Main_Working!BW27="Mostly true",3,IF(Main_Working!BW27="Completely true",4))))</f>
        <v>4</v>
      </c>
      <c r="BV28" s="24">
        <f>IF(Main_Working!BX27="Not true",1,IF(Main_Working!BX27="A little bit true",2,IF(Main_Working!BX27="Mostly true",3,IF(Main_Working!BX27="Completely true",4))))</f>
        <v>4</v>
      </c>
      <c r="BW28" s="81">
        <f>IF(Main_Working!BY27="Not true",1,IF(Main_Working!BY27="A little bit true",2,IF(Main_Working!BY27="Mostly true",3,IF(Main_Working!BY27="Completely true",4))))</f>
        <v>4</v>
      </c>
      <c r="BX28" s="24">
        <f>IF(Main_Working!BZ27="Not true",1,IF(Main_Working!BZ27="A little bit true",2,IF(Main_Working!BZ27="Mostly true",3,IF(Main_Working!BZ27="Completely true",4))))</f>
        <v>3</v>
      </c>
      <c r="BY28" s="24">
        <f>IF(Main_Working!CA27="Not true",1,IF(Main_Working!CA27="A little bit true",2,IF(Main_Working!CA27="Mostly true",3,IF(Main_Working!CA27="Completely true",4))))</f>
        <v>3</v>
      </c>
      <c r="BZ28" s="24">
        <f>IF(Main_Working!CB27="Not true",1,IF(Main_Working!CB27="A little bit true",2,IF(Main_Working!CB27="Mostly true",3,IF(Main_Working!CB27="Completely true",4))))</f>
        <v>3</v>
      </c>
      <c r="CA28" s="24">
        <f>IF(Main_Working!CC27="Not true",1,IF(Main_Working!CC27="A little bit true",2,IF(Main_Working!CC27="Mostly true",3,IF(Main_Working!CC27="Completely true",4))))</f>
        <v>3</v>
      </c>
      <c r="CB28" s="24">
        <f>IF(Main_Working!CD27="Not true",1,IF(Main_Working!CD27="A little bit true",2,IF(Main_Working!CD27="Mostly true",3,IF(Main_Working!CD27="Completely true",4))))</f>
        <v>3</v>
      </c>
      <c r="CC28" s="24">
        <f>IF(Main_Working!CE27="Not true",1,IF(Main_Working!CE27="A little bit true",2,IF(Main_Working!CE27="Mostly true",3,IF(Main_Working!CE27="Completely true",4))))</f>
        <v>4</v>
      </c>
      <c r="CD28" s="24">
        <f>IF(Main_Working!CF27="Not true",1,IF(Main_Working!CF27="A little bit true",2,IF(Main_Working!CF27="Mostly true",3,IF(Main_Working!CF27="Completely true",4))))</f>
        <v>4</v>
      </c>
      <c r="CE28" s="80">
        <f>IF(Main_Working!CG27="Not true",1,IF(Main_Working!CG27="A little bit true",2,IF(Main_Working!CG27="Mostly true",3,IF(Main_Working!CG27="Completely true",4))))</f>
        <v>4</v>
      </c>
      <c r="CF28" s="24">
        <f>IF(Main_Working!CH27="Not true",1,IF(Main_Working!CH27="A little bit true",2,IF(Main_Working!CH27="Mostly true",3,IF(Main_Working!CH27="Completely true",4))))</f>
        <v>4</v>
      </c>
      <c r="CG28" s="24">
        <f>IF(Main_Working!CI27="Not true",1,IF(Main_Working!CI27="A little bit true",2,IF(Main_Working!CI27="Mostly true",3,IF(Main_Working!CI27="Completely true",4))))</f>
        <v>4</v>
      </c>
      <c r="CH28" s="81">
        <f>IF(Main_Working!CJ27="Not true",1,IF(Main_Working!CJ27="A little bit true",2,IF(Main_Working!CJ27="Mostly true",3,IF(Main_Working!CJ27="Completely true",4))))</f>
        <v>4</v>
      </c>
      <c r="CI28" s="24">
        <f>Main_Working!AR27</f>
        <v>9</v>
      </c>
      <c r="CJ28" s="24">
        <f>Main_Working!AS27</f>
        <v>9</v>
      </c>
      <c r="CK28" s="24">
        <f>Main_Working!CK27</f>
        <v>9</v>
      </c>
      <c r="CL28" s="24">
        <f>Main_Working!CL27</f>
        <v>9</v>
      </c>
      <c r="CM28" s="26" t="str">
        <f>Main_Working!AT27</f>
        <v>Our school has open chats with children and staff. Students are taught about their rights.  We track out data, zero bullying at our school!</v>
      </c>
      <c r="CN28" s="26" t="str">
        <f>Main_Working!AU27</f>
        <v>Talk to students, make aware of what could happen and how we treat each other. Involve parents and malke them aware of any situations. We get out in the yard and play with our children daily so they are taught how to intereact with others which has led to zero bullying at our school.</v>
      </c>
      <c r="CO28" s="26" t="str">
        <f>Main_Working!AV27</f>
        <v xml:space="preserve">Contact appropriate people, all school students, parents, families, SEIL and SSO team to make sure it never happens again. We are a small school were we all play with each other and are all considered family. We treat each other with respect and as we get new children the positive role models far out weigh the new and quickly new students realise they do not need to defend themselves with aggression. </v>
      </c>
      <c r="CP28" s="27">
        <f>IF(Main_Working!CM27="Not at all",1,IF(Main_Working!CM27="A little bit",2,IF(Main_Working!CM27="A fair bit",3,IF(Main_Working!CM27="Completely",4))))</f>
        <v>2</v>
      </c>
      <c r="CQ28" s="27">
        <f>IF(Main_Working!CN27="Not at all",1,IF(Main_Working!CN27="A little bit",2,IF(Main_Working!CN27="A fair bit",3,IF(Main_Working!CN27="Completely",4))))</f>
        <v>2</v>
      </c>
      <c r="CR28" s="27">
        <f>IF(Main_Working!CO27="Not at all",1,IF(Main_Working!CO27="A little bit",2,IF(Main_Working!CO27="A fair bit",3,IF(Main_Working!CO27="Completely",4))))</f>
        <v>2</v>
      </c>
      <c r="CS28" s="26" t="str">
        <f>Main_Working!CP27</f>
        <v>A lot of these questions revolve around what we do when... but we have no bullying at Longwood. Not cyber or at school! We work hard to create a family environment where kids a safe and learn through play. We give them responsibility to use things correctly, teach them how to use things the right way rather than let them use tech for "stuff" we find if we fill the viod with stimulating educational activities they would rather do that than bully! It is hard to answer some of your questions as they assume we are dealing with issues or looking for them rather than preventing them before they occur.</v>
      </c>
      <c r="CU28" s="80">
        <f t="shared" si="46"/>
        <v>20</v>
      </c>
      <c r="CV28" s="24">
        <f t="shared" si="47"/>
        <v>2.1428571428571423</v>
      </c>
      <c r="CW28" s="24">
        <f t="shared" si="48"/>
        <v>2.1428571428571423</v>
      </c>
      <c r="CX28" s="24">
        <f t="shared" si="49"/>
        <v>2.1428571428571423</v>
      </c>
      <c r="CY28" s="24">
        <f t="shared" si="50"/>
        <v>1.4285714285714284</v>
      </c>
      <c r="CZ28" s="24">
        <f t="shared" si="51"/>
        <v>0.71428571428571419</v>
      </c>
      <c r="DA28" s="24">
        <f t="shared" si="52"/>
        <v>0.71428571428571419</v>
      </c>
      <c r="DB28" s="24">
        <f t="shared" si="53"/>
        <v>0.71428571428571419</v>
      </c>
      <c r="DC28" s="24">
        <f t="shared" si="54"/>
        <v>0.71428571428571419</v>
      </c>
      <c r="DD28" s="24">
        <f t="shared" si="55"/>
        <v>2.1428571428571423</v>
      </c>
      <c r="DE28" s="24">
        <f t="shared" si="56"/>
        <v>2.1428571428571423</v>
      </c>
      <c r="DF28" s="24">
        <f t="shared" si="57"/>
        <v>10</v>
      </c>
      <c r="DG28" s="24">
        <f t="shared" si="58"/>
        <v>2.5</v>
      </c>
      <c r="DH28" s="24">
        <f t="shared" si="59"/>
        <v>2.5</v>
      </c>
      <c r="DI28" s="24">
        <f t="shared" si="60"/>
        <v>2.5</v>
      </c>
      <c r="DJ28" s="24">
        <f t="shared" si="61"/>
        <v>2.5</v>
      </c>
      <c r="DK28" s="24">
        <f t="shared" si="62"/>
        <v>2.5</v>
      </c>
      <c r="DL28" s="24">
        <f t="shared" si="63"/>
        <v>2.5</v>
      </c>
      <c r="DM28" s="116">
        <f t="shared" si="64"/>
        <v>60</v>
      </c>
      <c r="DN28" s="24">
        <f t="shared" si="65"/>
        <v>20</v>
      </c>
      <c r="DO28" s="24">
        <f t="shared" si="66"/>
        <v>15</v>
      </c>
      <c r="DP28" s="24">
        <f t="shared" si="67"/>
        <v>20</v>
      </c>
      <c r="DQ28" s="24">
        <f t="shared" si="68"/>
        <v>20</v>
      </c>
      <c r="DR28" s="25">
        <f t="shared" si="69"/>
        <v>75</v>
      </c>
      <c r="DS28" s="80">
        <f t="shared" si="70"/>
        <v>11.428571428571427</v>
      </c>
      <c r="DT28" s="24">
        <f t="shared" si="71"/>
        <v>8.5714285714285694</v>
      </c>
      <c r="DU28" s="24">
        <f t="shared" si="72"/>
        <v>8.5714285714285694</v>
      </c>
      <c r="DV28" s="24">
        <f t="shared" si="73"/>
        <v>8.5714285714285694</v>
      </c>
      <c r="DW28" s="24">
        <f t="shared" si="74"/>
        <v>11.428571428571427</v>
      </c>
      <c r="DX28" s="24">
        <f t="shared" si="75"/>
        <v>11.428571428571427</v>
      </c>
      <c r="DY28" s="24">
        <f t="shared" si="76"/>
        <v>11.428571428571427</v>
      </c>
      <c r="DZ28" s="130">
        <f t="shared" si="77"/>
        <v>71.428571428571431</v>
      </c>
      <c r="EA28" s="24">
        <f t="shared" si="78"/>
        <v>8.5714285714285694</v>
      </c>
      <c r="EB28" s="24">
        <f t="shared" si="79"/>
        <v>8.5714285714285694</v>
      </c>
      <c r="EC28" s="24">
        <f t="shared" si="80"/>
        <v>8.5714285714285694</v>
      </c>
      <c r="ED28" s="24">
        <f t="shared" si="81"/>
        <v>8.5714285714285694</v>
      </c>
      <c r="EE28" s="24">
        <f t="shared" si="82"/>
        <v>8.5714285714285694</v>
      </c>
      <c r="EF28" s="24">
        <f t="shared" si="83"/>
        <v>11.428571428571427</v>
      </c>
      <c r="EG28" s="24">
        <f t="shared" si="84"/>
        <v>11.428571428571427</v>
      </c>
      <c r="EH28" s="124">
        <f t="shared" si="85"/>
        <v>65.714285714285708</v>
      </c>
      <c r="EI28" s="80">
        <f t="shared" si="86"/>
        <v>40</v>
      </c>
      <c r="EJ28" s="24">
        <f t="shared" si="87"/>
        <v>13.333333333333332</v>
      </c>
      <c r="EK28" s="24">
        <f t="shared" si="88"/>
        <v>13.333333333333332</v>
      </c>
      <c r="EL28" s="81">
        <f t="shared" si="89"/>
        <v>13.333333333333332</v>
      </c>
      <c r="EM28" s="124">
        <f t="shared" si="90"/>
        <v>79.999999999999986</v>
      </c>
      <c r="EN28" s="124">
        <f t="shared" si="91"/>
        <v>352.14285714285717</v>
      </c>
      <c r="EP28" s="232">
        <f t="shared" si="92"/>
        <v>60</v>
      </c>
      <c r="EQ28" s="232">
        <f t="shared" si="93"/>
        <v>75</v>
      </c>
      <c r="ER28" s="232">
        <f t="shared" si="94"/>
        <v>71.428571428571431</v>
      </c>
      <c r="ES28" s="232">
        <f t="shared" si="95"/>
        <v>65.714285714285708</v>
      </c>
      <c r="ET28" s="232">
        <f t="shared" si="96"/>
        <v>79.999999999999986</v>
      </c>
      <c r="EU28" s="232">
        <f t="shared" si="97"/>
        <v>352.14285714285717</v>
      </c>
      <c r="EW28" s="24" t="str">
        <f t="shared" si="98"/>
        <v>Q4</v>
      </c>
      <c r="EX28" s="26" t="str">
        <f t="shared" si="99"/>
        <v>Flourishing</v>
      </c>
      <c r="FC28" s="24" t="s">
        <v>158</v>
      </c>
    </row>
    <row r="29" spans="1:221" s="26" customFormat="1" x14ac:dyDescent="0.2">
      <c r="A29" s="24">
        <v>25</v>
      </c>
      <c r="B29" s="23" t="str">
        <f>Main_Working!Q28</f>
        <v>Lynbrook Primary School</v>
      </c>
      <c r="C29" s="24" t="str">
        <f>Main_Working!S28</f>
        <v>Government</v>
      </c>
      <c r="D29" s="24" t="str">
        <f>Main_Working!T28</f>
        <v>Primary</v>
      </c>
      <c r="E29" s="24" t="str">
        <f>Main_Working!N28</f>
        <v>SOUTH-EASTERN</v>
      </c>
      <c r="F29" s="24" t="str">
        <f>Main_Working!L28</f>
        <v>Registered</v>
      </c>
      <c r="G29" s="24" t="str">
        <f>Main_Working!CQ28</f>
        <v>High</v>
      </c>
      <c r="H29" s="24" t="str">
        <f>Main_Working!CR28</f>
        <v>Above Average</v>
      </c>
      <c r="I29" s="24" t="s">
        <v>138</v>
      </c>
      <c r="J29" s="24">
        <f>IF(Main_Working!U28="No",0,IF(Main_Working!U28="Yes",1))</f>
        <v>0</v>
      </c>
      <c r="K29" s="24">
        <f>IF(Main_Working!V28="No",0,IF(Main_Working!V28="Yes",1))</f>
        <v>1</v>
      </c>
      <c r="L29" s="24">
        <f>IF(Main_Working!W28="No",0,IF(Main_Working!W28="Yes",1))</f>
        <v>1</v>
      </c>
      <c r="M29" s="24">
        <f>IF(Main_Working!X28="No",0,IF(Main_Working!X28="Yes",1))</f>
        <v>1</v>
      </c>
      <c r="N29" s="24">
        <f>IF(Main_Working!Y28="No",0,IF(Main_Working!Y28="Yes",1))</f>
        <v>1</v>
      </c>
      <c r="O29" s="24">
        <f t="shared" si="0"/>
        <v>4</v>
      </c>
      <c r="P29" s="35">
        <f t="shared" si="1"/>
        <v>0.8</v>
      </c>
      <c r="Q29" s="24">
        <f>IF(Main_Working!Z28="No",0,IF(Main_Working!Z28="Yes",1))</f>
        <v>1</v>
      </c>
      <c r="R29" s="24">
        <f>IF(Main_Working!AA28="No",0,IF(Main_Working!AA28="Yes",1))</f>
        <v>1</v>
      </c>
      <c r="S29" s="24">
        <f>IF(Main_Working!AB28="No",0,IF(Main_Working!AB28="Yes",1))</f>
        <v>1</v>
      </c>
      <c r="T29" s="24">
        <f t="shared" si="2"/>
        <v>3</v>
      </c>
      <c r="U29" s="35">
        <f t="shared" si="3"/>
        <v>1</v>
      </c>
      <c r="V29" s="24">
        <f>IF(Main_Working!AC28="No",0,IF(Main_Working!AC28="Yes",1))</f>
        <v>1</v>
      </c>
      <c r="W29" s="24">
        <f>IF(Main_Working!AD28="No",0,IF(Main_Working!AD28="Yes",1))</f>
        <v>1</v>
      </c>
      <c r="X29" s="24">
        <f>IF(Main_Working!AE28="No",0,IF(Main_Working!AE28="Yes",1))</f>
        <v>1</v>
      </c>
      <c r="Y29" s="24">
        <f t="shared" si="4"/>
        <v>3</v>
      </c>
      <c r="Z29" s="35">
        <f t="shared" si="5"/>
        <v>1</v>
      </c>
      <c r="AA29" s="24">
        <f>IF(Main_Working!AF28="No",0,IF(Main_Working!AF28="Yes",1))</f>
        <v>1</v>
      </c>
      <c r="AB29" s="24">
        <f>IF(Main_Working!AG28="No",0,IF(Main_Working!AG28="Yes",1))</f>
        <v>1</v>
      </c>
      <c r="AC29" s="24">
        <f>IF(Main_Working!AH28="No",0,IF(Main_Working!AH28="Yes",1))</f>
        <v>1</v>
      </c>
      <c r="AD29" s="24">
        <f>IF(Main_Working!AI28="No",0,IF(Main_Working!AI28="Yes",1))</f>
        <v>1</v>
      </c>
      <c r="AE29" s="24">
        <f t="shared" si="6"/>
        <v>4</v>
      </c>
      <c r="AF29" s="35">
        <f t="shared" si="7"/>
        <v>1</v>
      </c>
      <c r="AG29" s="24">
        <f>IF(Main_Working!AJ28="No",0,IF(Main_Working!AJ28="Yes",1))</f>
        <v>1</v>
      </c>
      <c r="AH29" s="24">
        <f>IF(Main_Working!AK28="No",0,IF(Main_Working!AK28="Yes",1))</f>
        <v>1</v>
      </c>
      <c r="AI29" s="24">
        <f>IF(Main_Working!AL28="No",0,IF(Main_Working!AL28="Yes",1))</f>
        <v>1</v>
      </c>
      <c r="AJ29" s="24">
        <f>IF(Main_Working!AM28="No",0,IF(Main_Working!AM28="Yes",1))</f>
        <v>1</v>
      </c>
      <c r="AK29" s="24">
        <f>IF(Main_Working!AN28="No",0,IF(Main_Working!AN28="Yes",1))</f>
        <v>1</v>
      </c>
      <c r="AL29" s="24">
        <f t="shared" si="8"/>
        <v>5</v>
      </c>
      <c r="AM29" s="35">
        <f t="shared" si="9"/>
        <v>1</v>
      </c>
      <c r="AN29" s="24">
        <f>IF(Main_Working!AO28="No",0,IF(Main_Working!AO28="Yes",1))</f>
        <v>1</v>
      </c>
      <c r="AO29" s="24">
        <f>IF(Main_Working!AP28="No",0,IF(Main_Working!AP28="Yes",1))</f>
        <v>1</v>
      </c>
      <c r="AP29" s="24">
        <f>IF(Main_Working!AQ28="No",0,IF(Main_Working!AQ28="Yes",1))</f>
        <v>0</v>
      </c>
      <c r="AQ29" s="24">
        <f t="shared" si="10"/>
        <v>2</v>
      </c>
      <c r="AR29" s="35">
        <f t="shared" si="11"/>
        <v>0.66666666666666663</v>
      </c>
      <c r="AS29" s="25">
        <f t="shared" si="12"/>
        <v>21</v>
      </c>
      <c r="AT29" s="25"/>
      <c r="AU29" s="80">
        <f>IF(Main_Working!AW28="Not true",1,IF(Main_Working!AW28="A little bit true",2,IF(Main_Working!AW28="Mostly true",3,IF(Main_Working!AW28="Completely true",4))))</f>
        <v>3</v>
      </c>
      <c r="AV29" s="24">
        <f>IF(Main_Working!AX28="Not true",1,IF(Main_Working!AX28="A little bit true",2,IF(Main_Working!AX28="Mostly true",3,IF(Main_Working!AX28="Completely true",4))))</f>
        <v>3</v>
      </c>
      <c r="AW29" s="24">
        <f>IF(Main_Working!AY28="Not true",1,IF(Main_Working!AY28="A little bit true",2,IF(Main_Working!AY28="Mostly true",3,IF(Main_Working!AY28="Completely true",4))))</f>
        <v>3</v>
      </c>
      <c r="AX29" s="24">
        <f>IF(Main_Working!AZ28="Not true",1,IF(Main_Working!AZ28="A little bit true",2,IF(Main_Working!AZ28="Mostly true",3,IF(Main_Working!AZ28="Completely true",4))))</f>
        <v>3</v>
      </c>
      <c r="AY29" s="24">
        <f>IF(Main_Working!BA28="Not true",1,IF(Main_Working!BA28="A little bit true",2,IF(Main_Working!BA28="Mostly true",3,IF(Main_Working!BA28="Completely true",4))))</f>
        <v>3</v>
      </c>
      <c r="AZ29" s="24">
        <f>IF(Main_Working!BB28="Not true",1,IF(Main_Working!BB28="A little bit true",2,IF(Main_Working!BB28="Mostly true",3,IF(Main_Working!BB28="Completely true",4))))</f>
        <v>3</v>
      </c>
      <c r="BA29" s="24">
        <f>IF(Main_Working!BC28="Not true",1,IF(Main_Working!BC28="A little bit true",2,IF(Main_Working!BC28="Mostly true",3,IF(Main_Working!BC28="Completely true",4))))</f>
        <v>3</v>
      </c>
      <c r="BB29" s="24">
        <f>IF(Main_Working!BD28="Not true",1,IF(Main_Working!BD28="A little bit true",2,IF(Main_Working!BD28="Mostly true",3,IF(Main_Working!BD28="Completely true",4))))</f>
        <v>3</v>
      </c>
      <c r="BC29" s="24">
        <f>IF(Main_Working!BE28="Not true",1,IF(Main_Working!BE28="A little bit true",2,IF(Main_Working!BE28="Mostly true",3,IF(Main_Working!BE28="Completely true",4))))</f>
        <v>3</v>
      </c>
      <c r="BD29" s="24">
        <f>IF(Main_Working!BF28="Not true",1,IF(Main_Working!BF28="A little bit true",2,IF(Main_Working!BF28="Mostly true",3,IF(Main_Working!BF28="Completely true",4))))</f>
        <v>3</v>
      </c>
      <c r="BE29" s="24">
        <f>IF(Main_Working!BG28="Not true",1,IF(Main_Working!BG28="A little bit true",2,IF(Main_Working!BG28="Mostly true",3,IF(Main_Working!BG28="Completely true",4))))</f>
        <v>3</v>
      </c>
      <c r="BF29" s="24">
        <f>IF(Main_Working!BH28="Not true",1,IF(Main_Working!BH28="A little bit true",2,IF(Main_Working!BH28="Mostly true",3,IF(Main_Working!BH28="Completely true",4))))</f>
        <v>2</v>
      </c>
      <c r="BG29" s="24">
        <f>IF(Main_Working!BI28="Not true",1,IF(Main_Working!BI28="A little bit true",2,IF(Main_Working!BI28="Mostly true",3,IF(Main_Working!BI28="Completely true",4))))</f>
        <v>3</v>
      </c>
      <c r="BH29" s="24">
        <f>IF(Main_Working!BJ28="Not true",1,IF(Main_Working!BJ28="A little bit true",2,IF(Main_Working!BJ28="Mostly true",3,IF(Main_Working!BJ28="Completely true",4))))</f>
        <v>3</v>
      </c>
      <c r="BI29" s="24">
        <f>IF(Main_Working!BK28="Not true",1,IF(Main_Working!BK28="A little bit true",2,IF(Main_Working!BK28="Mostly true",3,IF(Main_Working!BK28="Completely true",4))))</f>
        <v>3</v>
      </c>
      <c r="BJ29" s="24">
        <f>IF(Main_Working!BL28="Not true",1,IF(Main_Working!BL28="A little bit true",2,IF(Main_Working!BL28="Mostly true",3,IF(Main_Working!BL28="Completely true",4))))</f>
        <v>3</v>
      </c>
      <c r="BK29" s="24">
        <f>IF(Main_Working!BM28="Not true",1,IF(Main_Working!BM28="A little bit true",2,IF(Main_Working!BM28="Mostly true",3,IF(Main_Working!BM28="Completely true",4))))</f>
        <v>3</v>
      </c>
      <c r="BL29" s="81">
        <f>IF(Main_Working!BN28="Not true",1,IF(Main_Working!BN28="A little bit true",2,IF(Main_Working!BN28="Mostly true",3,IF(Main_Working!BN28="Completely true",4))))</f>
        <v>3</v>
      </c>
      <c r="BM29" s="24">
        <f>IF(Main_Working!BO28="Not true",1,IF(Main_Working!BO28="A little bit true",2,IF(Main_Working!BO28="Mostly true",3,IF(Main_Working!BO28="Completely true",4))))</f>
        <v>4</v>
      </c>
      <c r="BN29" s="24">
        <f>IF(Main_Working!BP28="Not true",1,IF(Main_Working!BP28="A little bit true",2,IF(Main_Working!BP28="Mostly true",3,IF(Main_Working!BP28="Completely true",4))))</f>
        <v>3</v>
      </c>
      <c r="BO29" s="24">
        <f>IF(Main_Working!BQ28="Not true",1,IF(Main_Working!BQ28="A little bit true",2,IF(Main_Working!BQ28="Mostly true",3,IF(Main_Working!BQ28="Completely true",4))))</f>
        <v>4</v>
      </c>
      <c r="BP29" s="24">
        <f>IF(Main_Working!BR28="Not true",1,IF(Main_Working!BR28="A little bit true",2,IF(Main_Working!BR28="Mostly true",3,IF(Main_Working!BR28="Completely true",4))))</f>
        <v>3</v>
      </c>
      <c r="BQ29" s="80">
        <f>IF(Main_Working!BS28="Not true",1,IF(Main_Working!BS28="A little bit true",2,IF(Main_Working!BS28="Mostly true",3,IF(Main_Working!BS28="Completely true",4))))</f>
        <v>4</v>
      </c>
      <c r="BR29" s="24">
        <f>IF(Main_Working!BT28="Not true",1,IF(Main_Working!BT28="A little bit true",2,IF(Main_Working!BT28="Mostly true",3,IF(Main_Working!BT28="Completely true",4))))</f>
        <v>3</v>
      </c>
      <c r="BS29" s="24">
        <f>IF(Main_Working!BU28="Not true",1,IF(Main_Working!BU28="A little bit true",2,IF(Main_Working!BU28="Mostly true",3,IF(Main_Working!BU28="Completely true",4))))</f>
        <v>3</v>
      </c>
      <c r="BT29" s="24">
        <f>IF(Main_Working!BV28="Not true",1,IF(Main_Working!BV28="A little bit true",2,IF(Main_Working!BV28="Mostly true",3,IF(Main_Working!BV28="Completely true",4))))</f>
        <v>3</v>
      </c>
      <c r="BU29" s="24">
        <f>IF(Main_Working!BW28="Not true",1,IF(Main_Working!BW28="A little bit true",2,IF(Main_Working!BW28="Mostly true",3,IF(Main_Working!BW28="Completely true",4))))</f>
        <v>3</v>
      </c>
      <c r="BV29" s="24">
        <f>IF(Main_Working!BX28="Not true",1,IF(Main_Working!BX28="A little bit true",2,IF(Main_Working!BX28="Mostly true",3,IF(Main_Working!BX28="Completely true",4))))</f>
        <v>3</v>
      </c>
      <c r="BW29" s="81">
        <f>IF(Main_Working!BY28="Not true",1,IF(Main_Working!BY28="A little bit true",2,IF(Main_Working!BY28="Mostly true",3,IF(Main_Working!BY28="Completely true",4))))</f>
        <v>4</v>
      </c>
      <c r="BX29" s="24">
        <f>IF(Main_Working!BZ28="Not true",1,IF(Main_Working!BZ28="A little bit true",2,IF(Main_Working!BZ28="Mostly true",3,IF(Main_Working!BZ28="Completely true",4))))</f>
        <v>4</v>
      </c>
      <c r="BY29" s="24">
        <f>IF(Main_Working!CA28="Not true",1,IF(Main_Working!CA28="A little bit true",2,IF(Main_Working!CA28="Mostly true",3,IF(Main_Working!CA28="Completely true",4))))</f>
        <v>4</v>
      </c>
      <c r="BZ29" s="24">
        <f>IF(Main_Working!CB28="Not true",1,IF(Main_Working!CB28="A little bit true",2,IF(Main_Working!CB28="Mostly true",3,IF(Main_Working!CB28="Completely true",4))))</f>
        <v>4</v>
      </c>
      <c r="CA29" s="24">
        <f>IF(Main_Working!CC28="Not true",1,IF(Main_Working!CC28="A little bit true",2,IF(Main_Working!CC28="Mostly true",3,IF(Main_Working!CC28="Completely true",4))))</f>
        <v>4</v>
      </c>
      <c r="CB29" s="24">
        <f>IF(Main_Working!CD28="Not true",1,IF(Main_Working!CD28="A little bit true",2,IF(Main_Working!CD28="Mostly true",3,IF(Main_Working!CD28="Completely true",4))))</f>
        <v>4</v>
      </c>
      <c r="CC29" s="24">
        <f>IF(Main_Working!CE28="Not true",1,IF(Main_Working!CE28="A little bit true",2,IF(Main_Working!CE28="Mostly true",3,IF(Main_Working!CE28="Completely true",4))))</f>
        <v>4</v>
      </c>
      <c r="CD29" s="24">
        <f>IF(Main_Working!CF28="Not true",1,IF(Main_Working!CF28="A little bit true",2,IF(Main_Working!CF28="Mostly true",3,IF(Main_Working!CF28="Completely true",4))))</f>
        <v>4</v>
      </c>
      <c r="CE29" s="80">
        <f>IF(Main_Working!CG28="Not true",1,IF(Main_Working!CG28="A little bit true",2,IF(Main_Working!CG28="Mostly true",3,IF(Main_Working!CG28="Completely true",4))))</f>
        <v>4</v>
      </c>
      <c r="CF29" s="24">
        <f>IF(Main_Working!CH28="Not true",1,IF(Main_Working!CH28="A little bit true",2,IF(Main_Working!CH28="Mostly true",3,IF(Main_Working!CH28="Completely true",4))))</f>
        <v>3</v>
      </c>
      <c r="CG29" s="24">
        <f>IF(Main_Working!CI28="Not true",1,IF(Main_Working!CI28="A little bit true",2,IF(Main_Working!CI28="Mostly true",3,IF(Main_Working!CI28="Completely true",4))))</f>
        <v>3</v>
      </c>
      <c r="CH29" s="81">
        <f>IF(Main_Working!CJ28="Not true",1,IF(Main_Working!CJ28="A little bit true",2,IF(Main_Working!CJ28="Mostly true",3,IF(Main_Working!CJ28="Completely true",4))))</f>
        <v>3</v>
      </c>
      <c r="CI29" s="24">
        <f>Main_Working!AR28</f>
        <v>7</v>
      </c>
      <c r="CJ29" s="24">
        <f>Main_Working!AS28</f>
        <v>8</v>
      </c>
      <c r="CK29" s="24">
        <f>Main_Working!CK28</f>
        <v>8</v>
      </c>
      <c r="CL29" s="24">
        <v>10</v>
      </c>
      <c r="CM29" s="26" t="str">
        <f>Main_Working!AT28</f>
        <v>We develop a level of trust which would allow students to speak to their teacher or another adult.</v>
      </c>
      <c r="CN29" s="26" t="str">
        <f>Main_Working!AU28</f>
        <v>We would have a conciliation meeting with the students involved and have discussions with their parents. A resolution would be reached with agreement of all.</v>
      </c>
      <c r="CO29" s="26" t="str">
        <f>Main_Working!AV28</f>
        <v>We would have a conciliation meeting with the students involved and have discussions with their parents. A resolution would be reached with agreement of all.</v>
      </c>
      <c r="CP29" s="27">
        <f>IF(Main_Working!CM28="Not at all",1,IF(Main_Working!CM28="A little bit",2,IF(Main_Working!CM28="A fair bit",3,IF(Main_Working!CM28="Completely",4))))</f>
        <v>3</v>
      </c>
      <c r="CQ29" s="27">
        <f>IF(Main_Working!CN28="Not at all",1,IF(Main_Working!CN28="A little bit",2,IF(Main_Working!CN28="A fair bit",3,IF(Main_Working!CN28="Completely",4))))</f>
        <v>4</v>
      </c>
      <c r="CR29" s="27">
        <f>IF(Main_Working!CO28="Not at all",1,IF(Main_Working!CO28="A little bit",2,IF(Main_Working!CO28="A fair bit",3,IF(Main_Working!CO28="Completely",4))))</f>
        <v>2</v>
      </c>
      <c r="CU29" s="80">
        <f t="shared" si="46"/>
        <v>15</v>
      </c>
      <c r="CV29" s="24">
        <f t="shared" si="47"/>
        <v>2.1428571428571423</v>
      </c>
      <c r="CW29" s="24">
        <f t="shared" si="48"/>
        <v>2.1428571428571423</v>
      </c>
      <c r="CX29" s="24">
        <f t="shared" si="49"/>
        <v>2.1428571428571423</v>
      </c>
      <c r="CY29" s="24">
        <f t="shared" si="50"/>
        <v>2.1428571428571423</v>
      </c>
      <c r="CZ29" s="24">
        <f t="shared" si="51"/>
        <v>0.53571428571428559</v>
      </c>
      <c r="DA29" s="24">
        <f t="shared" si="52"/>
        <v>0.53571428571428559</v>
      </c>
      <c r="DB29" s="24">
        <f t="shared" si="53"/>
        <v>0.53571428571428559</v>
      </c>
      <c r="DC29" s="24">
        <f t="shared" si="54"/>
        <v>0.53571428571428559</v>
      </c>
      <c r="DD29" s="24">
        <f t="shared" si="55"/>
        <v>2.1428571428571423</v>
      </c>
      <c r="DE29" s="24">
        <f t="shared" si="56"/>
        <v>2.1428571428571423</v>
      </c>
      <c r="DF29" s="24">
        <f t="shared" si="57"/>
        <v>10</v>
      </c>
      <c r="DG29" s="24">
        <f t="shared" si="58"/>
        <v>2.5</v>
      </c>
      <c r="DH29" s="24">
        <f t="shared" si="59"/>
        <v>2.5</v>
      </c>
      <c r="DI29" s="24">
        <f t="shared" si="60"/>
        <v>2.5</v>
      </c>
      <c r="DJ29" s="24">
        <f t="shared" si="61"/>
        <v>2.5</v>
      </c>
      <c r="DK29" s="24">
        <f t="shared" si="62"/>
        <v>2.5</v>
      </c>
      <c r="DL29" s="24">
        <f t="shared" si="63"/>
        <v>2.5</v>
      </c>
      <c r="DM29" s="116">
        <f t="shared" si="64"/>
        <v>54.999999999999993</v>
      </c>
      <c r="DN29" s="24">
        <f t="shared" si="65"/>
        <v>20</v>
      </c>
      <c r="DO29" s="24">
        <f t="shared" si="66"/>
        <v>15</v>
      </c>
      <c r="DP29" s="24">
        <f t="shared" si="67"/>
        <v>20</v>
      </c>
      <c r="DQ29" s="24">
        <f t="shared" si="68"/>
        <v>15</v>
      </c>
      <c r="DR29" s="25">
        <f t="shared" si="69"/>
        <v>70</v>
      </c>
      <c r="DS29" s="80">
        <f t="shared" si="70"/>
        <v>11.428571428571427</v>
      </c>
      <c r="DT29" s="24">
        <f t="shared" si="71"/>
        <v>8.5714285714285694</v>
      </c>
      <c r="DU29" s="24">
        <f t="shared" si="72"/>
        <v>8.5714285714285694</v>
      </c>
      <c r="DV29" s="24">
        <f t="shared" si="73"/>
        <v>8.5714285714285694</v>
      </c>
      <c r="DW29" s="24">
        <f t="shared" si="74"/>
        <v>8.5714285714285694</v>
      </c>
      <c r="DX29" s="24">
        <f t="shared" si="75"/>
        <v>8.5714285714285694</v>
      </c>
      <c r="DY29" s="24">
        <f t="shared" si="76"/>
        <v>11.428571428571427</v>
      </c>
      <c r="DZ29" s="130">
        <f t="shared" si="77"/>
        <v>65.714285714285708</v>
      </c>
      <c r="EA29" s="24">
        <f t="shared" si="78"/>
        <v>11.428571428571427</v>
      </c>
      <c r="EB29" s="24">
        <f t="shared" si="79"/>
        <v>11.428571428571427</v>
      </c>
      <c r="EC29" s="24">
        <f t="shared" si="80"/>
        <v>11.428571428571427</v>
      </c>
      <c r="ED29" s="24">
        <f t="shared" si="81"/>
        <v>11.428571428571427</v>
      </c>
      <c r="EE29" s="24">
        <f t="shared" si="82"/>
        <v>11.428571428571427</v>
      </c>
      <c r="EF29" s="24">
        <f t="shared" si="83"/>
        <v>11.428571428571427</v>
      </c>
      <c r="EG29" s="24">
        <f t="shared" si="84"/>
        <v>11.428571428571427</v>
      </c>
      <c r="EH29" s="124">
        <f t="shared" si="85"/>
        <v>80</v>
      </c>
      <c r="EI29" s="80">
        <f t="shared" si="86"/>
        <v>40</v>
      </c>
      <c r="EJ29" s="24">
        <f t="shared" si="87"/>
        <v>10</v>
      </c>
      <c r="EK29" s="24">
        <f t="shared" si="88"/>
        <v>10</v>
      </c>
      <c r="EL29" s="81">
        <f t="shared" si="89"/>
        <v>10</v>
      </c>
      <c r="EM29" s="124">
        <f t="shared" si="90"/>
        <v>70</v>
      </c>
      <c r="EN29" s="124">
        <f t="shared" si="91"/>
        <v>340.71428571428572</v>
      </c>
      <c r="EP29" s="232">
        <f t="shared" si="92"/>
        <v>54.999999999999993</v>
      </c>
      <c r="EQ29" s="232">
        <f t="shared" si="93"/>
        <v>70</v>
      </c>
      <c r="ER29" s="232">
        <f t="shared" si="94"/>
        <v>65.714285714285708</v>
      </c>
      <c r="ES29" s="232">
        <f t="shared" si="95"/>
        <v>80</v>
      </c>
      <c r="ET29" s="232">
        <f t="shared" si="96"/>
        <v>70</v>
      </c>
      <c r="EU29" s="232">
        <f t="shared" si="97"/>
        <v>340.71428571428572</v>
      </c>
      <c r="EW29" s="24" t="str">
        <f t="shared" si="98"/>
        <v>Q4</v>
      </c>
      <c r="EX29" s="26" t="str">
        <f t="shared" si="99"/>
        <v>Flourishing</v>
      </c>
      <c r="FC29" s="24" t="s">
        <v>138</v>
      </c>
    </row>
    <row r="30" spans="1:221" s="26" customFormat="1" x14ac:dyDescent="0.2">
      <c r="A30" s="29">
        <v>26</v>
      </c>
      <c r="B30" s="28" t="str">
        <f>Main_Working!Q29</f>
        <v>Mazenod College</v>
      </c>
      <c r="C30" s="29" t="str">
        <f>Main_Working!S29</f>
        <v>Catholic</v>
      </c>
      <c r="D30" s="29" t="str">
        <f>Main_Working!T29</f>
        <v>Secondary</v>
      </c>
      <c r="E30" s="29" t="str">
        <f>Main_Working!N29</f>
        <v>NORTH-EASTERN</v>
      </c>
      <c r="F30" s="29" t="str">
        <f>Main_Working!L29</f>
        <v>Unregistered</v>
      </c>
      <c r="G30" s="29" t="str">
        <f>Main_Working!CQ29</f>
        <v>High</v>
      </c>
      <c r="H30" s="29" t="str">
        <f>Main_Working!CR29</f>
        <v>Above Average</v>
      </c>
      <c r="I30" s="29" t="s">
        <v>138</v>
      </c>
      <c r="J30" s="29">
        <f>IF(Main_Working!U29="No",0,IF(Main_Working!U29="Yes",1))</f>
        <v>1</v>
      </c>
      <c r="K30" s="29">
        <f>IF(Main_Working!V29="No",0,IF(Main_Working!V29="Yes",1))</f>
        <v>1</v>
      </c>
      <c r="L30" s="29">
        <f>IF(Main_Working!W29="No",0,IF(Main_Working!W29="Yes",1))</f>
        <v>1</v>
      </c>
      <c r="M30" s="29">
        <f>IF(Main_Working!X29="No",0,IF(Main_Working!X29="Yes",1))</f>
        <v>1</v>
      </c>
      <c r="N30" s="29">
        <f>IF(Main_Working!Y29="No",0,IF(Main_Working!Y29="Yes",1))</f>
        <v>1</v>
      </c>
      <c r="O30" s="29">
        <f t="shared" si="0"/>
        <v>5</v>
      </c>
      <c r="P30" s="33">
        <f t="shared" si="1"/>
        <v>1</v>
      </c>
      <c r="Q30" s="29">
        <f>IF(Main_Working!Z29="No",0,IF(Main_Working!Z29="Yes",1))</f>
        <v>1</v>
      </c>
      <c r="R30" s="29">
        <f>IF(Main_Working!AA29="No",0,IF(Main_Working!AA29="Yes",1))</f>
        <v>1</v>
      </c>
      <c r="S30" s="29">
        <f>IF(Main_Working!AB29="No",0,IF(Main_Working!AB29="Yes",1))</f>
        <v>1</v>
      </c>
      <c r="T30" s="29">
        <f t="shared" si="2"/>
        <v>3</v>
      </c>
      <c r="U30" s="33">
        <f t="shared" si="3"/>
        <v>1</v>
      </c>
      <c r="V30" s="29">
        <f>IF(Main_Working!AC29="No",0,IF(Main_Working!AC29="Yes",1))</f>
        <v>1</v>
      </c>
      <c r="W30" s="29">
        <f>IF(Main_Working!AD29="No",0,IF(Main_Working!AD29="Yes",1))</f>
        <v>1</v>
      </c>
      <c r="X30" s="29">
        <f>IF(Main_Working!AE29="No",0,IF(Main_Working!AE29="Yes",1))</f>
        <v>1</v>
      </c>
      <c r="Y30" s="29">
        <f t="shared" si="4"/>
        <v>3</v>
      </c>
      <c r="Z30" s="33">
        <f t="shared" si="5"/>
        <v>1</v>
      </c>
      <c r="AA30" s="29">
        <f>IF(Main_Working!AF29="No",0,IF(Main_Working!AF29="Yes",1))</f>
        <v>1</v>
      </c>
      <c r="AB30" s="29">
        <f>IF(Main_Working!AG29="No",0,IF(Main_Working!AG29="Yes",1))</f>
        <v>1</v>
      </c>
      <c r="AC30" s="29">
        <f>IF(Main_Working!AH29="No",0,IF(Main_Working!AH29="Yes",1))</f>
        <v>1</v>
      </c>
      <c r="AD30" s="29">
        <f>IF(Main_Working!AI29="No",0,IF(Main_Working!AI29="Yes",1))</f>
        <v>1</v>
      </c>
      <c r="AE30" s="29">
        <f t="shared" si="6"/>
        <v>4</v>
      </c>
      <c r="AF30" s="33">
        <f t="shared" si="7"/>
        <v>1</v>
      </c>
      <c r="AG30" s="29">
        <f>IF(Main_Working!AJ29="No",0,IF(Main_Working!AJ29="Yes",1))</f>
        <v>1</v>
      </c>
      <c r="AH30" s="29">
        <f>IF(Main_Working!AK29="No",0,IF(Main_Working!AK29="Yes",1))</f>
        <v>1</v>
      </c>
      <c r="AI30" s="29">
        <f>IF(Main_Working!AL29="No",0,IF(Main_Working!AL29="Yes",1))</f>
        <v>1</v>
      </c>
      <c r="AJ30" s="29">
        <f>IF(Main_Working!AM29="No",0,IF(Main_Working!AM29="Yes",1))</f>
        <v>1</v>
      </c>
      <c r="AK30" s="29">
        <f>IF(Main_Working!AN29="No",0,IF(Main_Working!AN29="Yes",1))</f>
        <v>1</v>
      </c>
      <c r="AL30" s="29">
        <f t="shared" si="8"/>
        <v>5</v>
      </c>
      <c r="AM30" s="33">
        <f t="shared" si="9"/>
        <v>1</v>
      </c>
      <c r="AN30" s="29">
        <f>IF(Main_Working!AO29="No",0,IF(Main_Working!AO29="Yes",1))</f>
        <v>1</v>
      </c>
      <c r="AO30" s="29">
        <f>IF(Main_Working!AP29="No",0,IF(Main_Working!AP29="Yes",1))</f>
        <v>1</v>
      </c>
      <c r="AP30" s="29">
        <f>IF(Main_Working!AQ29="No",0,IF(Main_Working!AQ29="Yes",1))</f>
        <v>1</v>
      </c>
      <c r="AQ30" s="29">
        <f t="shared" si="10"/>
        <v>3</v>
      </c>
      <c r="AR30" s="33">
        <f t="shared" si="11"/>
        <v>1</v>
      </c>
      <c r="AS30" s="30">
        <f t="shared" si="12"/>
        <v>23</v>
      </c>
      <c r="AT30" s="30"/>
      <c r="AU30" s="82">
        <f>IF(Main_Working!AW29="Not true",1,IF(Main_Working!AW29="A little bit true",2,IF(Main_Working!AW29="Mostly true",3,IF(Main_Working!AW29="Completely true",4))))</f>
        <v>4</v>
      </c>
      <c r="AV30" s="29">
        <f>IF(Main_Working!AX29="Not true",1,IF(Main_Working!AX29="A little bit true",2,IF(Main_Working!AX29="Mostly true",3,IF(Main_Working!AX29="Completely true",4))))</f>
        <v>4</v>
      </c>
      <c r="AW30" s="29">
        <f>IF(Main_Working!AY29="Not true",1,IF(Main_Working!AY29="A little bit true",2,IF(Main_Working!AY29="Mostly true",3,IF(Main_Working!AY29="Completely true",4))))</f>
        <v>4</v>
      </c>
      <c r="AX30" s="29">
        <f>IF(Main_Working!AZ29="Not true",1,IF(Main_Working!AZ29="A little bit true",2,IF(Main_Working!AZ29="Mostly true",3,IF(Main_Working!AZ29="Completely true",4))))</f>
        <v>4</v>
      </c>
      <c r="AY30" s="29">
        <f>IF(Main_Working!BA29="Not true",1,IF(Main_Working!BA29="A little bit true",2,IF(Main_Working!BA29="Mostly true",3,IF(Main_Working!BA29="Completely true",4))))</f>
        <v>4</v>
      </c>
      <c r="AZ30" s="29">
        <f>IF(Main_Working!BB29="Not true",1,IF(Main_Working!BB29="A little bit true",2,IF(Main_Working!BB29="Mostly true",3,IF(Main_Working!BB29="Completely true",4))))</f>
        <v>4</v>
      </c>
      <c r="BA30" s="29">
        <f>IF(Main_Working!BC29="Not true",1,IF(Main_Working!BC29="A little bit true",2,IF(Main_Working!BC29="Mostly true",3,IF(Main_Working!BC29="Completely true",4))))</f>
        <v>4</v>
      </c>
      <c r="BB30" s="29">
        <f>IF(Main_Working!BD29="Not true",1,IF(Main_Working!BD29="A little bit true",2,IF(Main_Working!BD29="Mostly true",3,IF(Main_Working!BD29="Completely true",4))))</f>
        <v>4</v>
      </c>
      <c r="BC30" s="29">
        <f>IF(Main_Working!BE29="Not true",1,IF(Main_Working!BE29="A little bit true",2,IF(Main_Working!BE29="Mostly true",3,IF(Main_Working!BE29="Completely true",4))))</f>
        <v>4</v>
      </c>
      <c r="BD30" s="29">
        <f>IF(Main_Working!BF29="Not true",1,IF(Main_Working!BF29="A little bit true",2,IF(Main_Working!BF29="Mostly true",3,IF(Main_Working!BF29="Completely true",4))))</f>
        <v>3</v>
      </c>
      <c r="BE30" s="29">
        <f>IF(Main_Working!BG29="Not true",1,IF(Main_Working!BG29="A little bit true",2,IF(Main_Working!BG29="Mostly true",3,IF(Main_Working!BG29="Completely true",4))))</f>
        <v>3</v>
      </c>
      <c r="BF30" s="29">
        <f>IF(Main_Working!BH29="Not true",1,IF(Main_Working!BH29="A little bit true",2,IF(Main_Working!BH29="Mostly true",3,IF(Main_Working!BH29="Completely true",4))))</f>
        <v>3</v>
      </c>
      <c r="BG30" s="29">
        <f>IF(Main_Working!BI29="Not true",1,IF(Main_Working!BI29="A little bit true",2,IF(Main_Working!BI29="Mostly true",3,IF(Main_Working!BI29="Completely true",4))))</f>
        <v>3</v>
      </c>
      <c r="BH30" s="29">
        <f>IF(Main_Working!BJ29="Not true",1,IF(Main_Working!BJ29="A little bit true",2,IF(Main_Working!BJ29="Mostly true",3,IF(Main_Working!BJ29="Completely true",4))))</f>
        <v>3</v>
      </c>
      <c r="BI30" s="29">
        <f>IF(Main_Working!BK29="Not true",1,IF(Main_Working!BK29="A little bit true",2,IF(Main_Working!BK29="Mostly true",3,IF(Main_Working!BK29="Completely true",4))))</f>
        <v>3</v>
      </c>
      <c r="BJ30" s="29">
        <f>IF(Main_Working!BL29="Not true",1,IF(Main_Working!BL29="A little bit true",2,IF(Main_Working!BL29="Mostly true",3,IF(Main_Working!BL29="Completely true",4))))</f>
        <v>3</v>
      </c>
      <c r="BK30" s="29">
        <f>IF(Main_Working!BM29="Not true",1,IF(Main_Working!BM29="A little bit true",2,IF(Main_Working!BM29="Mostly true",3,IF(Main_Working!BM29="Completely true",4))))</f>
        <v>3</v>
      </c>
      <c r="BL30" s="83">
        <f>IF(Main_Working!BN29="Not true",1,IF(Main_Working!BN29="A little bit true",2,IF(Main_Working!BN29="Mostly true",3,IF(Main_Working!BN29="Completely true",4))))</f>
        <v>3</v>
      </c>
      <c r="BM30" s="29">
        <f>IF(Main_Working!BO29="Not true",1,IF(Main_Working!BO29="A little bit true",2,IF(Main_Working!BO29="Mostly true",3,IF(Main_Working!BO29="Completely true",4))))</f>
        <v>3</v>
      </c>
      <c r="BN30" s="29">
        <f>IF(Main_Working!BP29="Not true",1,IF(Main_Working!BP29="A little bit true",2,IF(Main_Working!BP29="Mostly true",3,IF(Main_Working!BP29="Completely true",4))))</f>
        <v>3</v>
      </c>
      <c r="BO30" s="29">
        <f>IF(Main_Working!BQ29="Not true",1,IF(Main_Working!BQ29="A little bit true",2,IF(Main_Working!BQ29="Mostly true",3,IF(Main_Working!BQ29="Completely true",4))))</f>
        <v>3</v>
      </c>
      <c r="BP30" s="29">
        <f>IF(Main_Working!BR29="Not true",1,IF(Main_Working!BR29="A little bit true",2,IF(Main_Working!BR29="Mostly true",3,IF(Main_Working!BR29="Completely true",4))))</f>
        <v>3</v>
      </c>
      <c r="BQ30" s="82">
        <f>IF(Main_Working!BS29="Not true",1,IF(Main_Working!BS29="A little bit true",2,IF(Main_Working!BS29="Mostly true",3,IF(Main_Working!BS29="Completely true",4))))</f>
        <v>3</v>
      </c>
      <c r="BR30" s="29">
        <f>IF(Main_Working!BT29="Not true",1,IF(Main_Working!BT29="A little bit true",2,IF(Main_Working!BT29="Mostly true",3,IF(Main_Working!BT29="Completely true",4))))</f>
        <v>3</v>
      </c>
      <c r="BS30" s="29">
        <f>IF(Main_Working!BU29="Not true",1,IF(Main_Working!BU29="A little bit true",2,IF(Main_Working!BU29="Mostly true",3,IF(Main_Working!BU29="Completely true",4))))</f>
        <v>3</v>
      </c>
      <c r="BT30" s="29">
        <f>IF(Main_Working!BV29="Not true",1,IF(Main_Working!BV29="A little bit true",2,IF(Main_Working!BV29="Mostly true",3,IF(Main_Working!BV29="Completely true",4))))</f>
        <v>3</v>
      </c>
      <c r="BU30" s="29">
        <f>IF(Main_Working!BW29="Not true",1,IF(Main_Working!BW29="A little bit true",2,IF(Main_Working!BW29="Mostly true",3,IF(Main_Working!BW29="Completely true",4))))</f>
        <v>3</v>
      </c>
      <c r="BV30" s="29">
        <f>IF(Main_Working!BX29="Not true",1,IF(Main_Working!BX29="A little bit true",2,IF(Main_Working!BX29="Mostly true",3,IF(Main_Working!BX29="Completely true",4))))</f>
        <v>3</v>
      </c>
      <c r="BW30" s="83">
        <f>IF(Main_Working!BY29="Not true",1,IF(Main_Working!BY29="A little bit true",2,IF(Main_Working!BY29="Mostly true",3,IF(Main_Working!BY29="Completely true",4))))</f>
        <v>3</v>
      </c>
      <c r="BX30" s="29">
        <f>IF(Main_Working!BZ29="Not true",1,IF(Main_Working!BZ29="A little bit true",2,IF(Main_Working!BZ29="Mostly true",3,IF(Main_Working!BZ29="Completely true",4))))</f>
        <v>3</v>
      </c>
      <c r="BY30" s="29">
        <f>IF(Main_Working!CA29="Not true",1,IF(Main_Working!CA29="A little bit true",2,IF(Main_Working!CA29="Mostly true",3,IF(Main_Working!CA29="Completely true",4))))</f>
        <v>4</v>
      </c>
      <c r="BZ30" s="29">
        <f>IF(Main_Working!CB29="Not true",1,IF(Main_Working!CB29="A little bit true",2,IF(Main_Working!CB29="Mostly true",3,IF(Main_Working!CB29="Completely true",4))))</f>
        <v>3</v>
      </c>
      <c r="CA30" s="29">
        <f>IF(Main_Working!CC29="Not true",1,IF(Main_Working!CC29="A little bit true",2,IF(Main_Working!CC29="Mostly true",3,IF(Main_Working!CC29="Completely true",4))))</f>
        <v>3</v>
      </c>
      <c r="CB30" s="29">
        <f>IF(Main_Working!CD29="Not true",1,IF(Main_Working!CD29="A little bit true",2,IF(Main_Working!CD29="Mostly true",3,IF(Main_Working!CD29="Completely true",4))))</f>
        <v>3</v>
      </c>
      <c r="CC30" s="29">
        <f>IF(Main_Working!CE29="Not true",1,IF(Main_Working!CE29="A little bit true",2,IF(Main_Working!CE29="Mostly true",3,IF(Main_Working!CE29="Completely true",4))))</f>
        <v>4</v>
      </c>
      <c r="CD30" s="29">
        <f>IF(Main_Working!CF29="Not true",1,IF(Main_Working!CF29="A little bit true",2,IF(Main_Working!CF29="Mostly true",3,IF(Main_Working!CF29="Completely true",4))))</f>
        <v>3</v>
      </c>
      <c r="CE30" s="82">
        <f>IF(Main_Working!CG29="Not true",1,IF(Main_Working!CG29="A little bit true",2,IF(Main_Working!CG29="Mostly true",3,IF(Main_Working!CG29="Completely true",4))))</f>
        <v>4</v>
      </c>
      <c r="CF30" s="29">
        <f>IF(Main_Working!CH29="Not true",1,IF(Main_Working!CH29="A little bit true",2,IF(Main_Working!CH29="Mostly true",3,IF(Main_Working!CH29="Completely true",4))))</f>
        <v>4</v>
      </c>
      <c r="CG30" s="29">
        <f>IF(Main_Working!CI29="Not true",1,IF(Main_Working!CI29="A little bit true",2,IF(Main_Working!CI29="Mostly true",3,IF(Main_Working!CI29="Completely true",4))))</f>
        <v>3</v>
      </c>
      <c r="CH30" s="83">
        <f>IF(Main_Working!CJ29="Not true",1,IF(Main_Working!CJ29="A little bit true",2,IF(Main_Working!CJ29="Mostly true",3,IF(Main_Working!CJ29="Completely true",4))))</f>
        <v>4</v>
      </c>
      <c r="CI30" s="29">
        <f>Main_Working!AR29</f>
        <v>7</v>
      </c>
      <c r="CJ30" s="29">
        <f>Main_Working!AS29</f>
        <v>7</v>
      </c>
      <c r="CK30" s="29">
        <f>Main_Working!CK29</f>
        <v>8</v>
      </c>
      <c r="CL30" s="29">
        <v>10</v>
      </c>
      <c r="CM30" s="31" t="str">
        <f>Main_Working!AT29</f>
        <v>Our school has child safe policies and procedures that are explicit and in line with child safe standards.</v>
      </c>
      <c r="CN30" s="31" t="str">
        <f>Main_Working!AU29</f>
        <v>The school would adhere to our child safety and student management policies ensuring external organizations would be involved.</v>
      </c>
      <c r="CO30" s="31" t="str">
        <f>Main_Working!AV29</f>
        <v>Our school would address the matter internally to initiate immediate gathering of essential information and work with Child Protection accordingly.</v>
      </c>
      <c r="CP30" s="32">
        <f>IF(Main_Working!CM29="Not at all",1,IF(Main_Working!CM29="A little bit",2,IF(Main_Working!CM29="A fair bit",3,IF(Main_Working!CM29="Completely",4))))</f>
        <v>3</v>
      </c>
      <c r="CQ30" s="32">
        <f>IF(Main_Working!CN29="Not at all",1,IF(Main_Working!CN29="A little bit",2,IF(Main_Working!CN29="A fair bit",3,IF(Main_Working!CN29="Completely",4))))</f>
        <v>3</v>
      </c>
      <c r="CR30" s="32">
        <f>IF(Main_Working!CO29="Not at all",1,IF(Main_Working!CO29="A little bit",2,IF(Main_Working!CO29="A fair bit",3,IF(Main_Working!CO29="Completely",4))))</f>
        <v>3</v>
      </c>
      <c r="CS30" s="31"/>
      <c r="CT30" s="31"/>
      <c r="CU30" s="82">
        <f t="shared" si="46"/>
        <v>20</v>
      </c>
      <c r="CV30" s="29">
        <f t="shared" si="47"/>
        <v>2.8571428571428568</v>
      </c>
      <c r="CW30" s="29">
        <f t="shared" si="48"/>
        <v>2.8571428571428568</v>
      </c>
      <c r="CX30" s="29">
        <f t="shared" si="49"/>
        <v>2.8571428571428568</v>
      </c>
      <c r="CY30" s="29">
        <f t="shared" si="50"/>
        <v>2.8571428571428568</v>
      </c>
      <c r="CZ30" s="29">
        <f t="shared" si="51"/>
        <v>0.71428571428571419</v>
      </c>
      <c r="DA30" s="29">
        <f t="shared" si="52"/>
        <v>0.71428571428571419</v>
      </c>
      <c r="DB30" s="29">
        <f t="shared" si="53"/>
        <v>0.71428571428571419</v>
      </c>
      <c r="DC30" s="29">
        <f t="shared" si="54"/>
        <v>0.71428571428571419</v>
      </c>
      <c r="DD30" s="29">
        <f t="shared" si="55"/>
        <v>2.1428571428571423</v>
      </c>
      <c r="DE30" s="29">
        <f t="shared" si="56"/>
        <v>2.1428571428571423</v>
      </c>
      <c r="DF30" s="29">
        <f t="shared" si="57"/>
        <v>15</v>
      </c>
      <c r="DG30" s="29">
        <f t="shared" si="58"/>
        <v>2.5</v>
      </c>
      <c r="DH30" s="29">
        <f t="shared" si="59"/>
        <v>2.5</v>
      </c>
      <c r="DI30" s="29">
        <f t="shared" si="60"/>
        <v>2.5</v>
      </c>
      <c r="DJ30" s="29">
        <f t="shared" si="61"/>
        <v>2.5</v>
      </c>
      <c r="DK30" s="29">
        <f t="shared" si="62"/>
        <v>2.5</v>
      </c>
      <c r="DL30" s="29">
        <f t="shared" si="63"/>
        <v>2.5</v>
      </c>
      <c r="DM30" s="117">
        <f t="shared" si="64"/>
        <v>68.571428571428569</v>
      </c>
      <c r="DN30" s="29">
        <f t="shared" si="65"/>
        <v>15</v>
      </c>
      <c r="DO30" s="29">
        <f t="shared" si="66"/>
        <v>15</v>
      </c>
      <c r="DP30" s="29">
        <f t="shared" si="67"/>
        <v>15</v>
      </c>
      <c r="DQ30" s="29">
        <f t="shared" si="68"/>
        <v>15</v>
      </c>
      <c r="DR30" s="30">
        <f t="shared" si="69"/>
        <v>60</v>
      </c>
      <c r="DS30" s="82">
        <f t="shared" si="70"/>
        <v>8.5714285714285694</v>
      </c>
      <c r="DT30" s="29">
        <f t="shared" si="71"/>
        <v>8.5714285714285694</v>
      </c>
      <c r="DU30" s="29">
        <f t="shared" si="72"/>
        <v>8.5714285714285694</v>
      </c>
      <c r="DV30" s="29">
        <f t="shared" si="73"/>
        <v>8.5714285714285694</v>
      </c>
      <c r="DW30" s="29">
        <f t="shared" si="74"/>
        <v>8.5714285714285694</v>
      </c>
      <c r="DX30" s="29">
        <f t="shared" si="75"/>
        <v>8.5714285714285694</v>
      </c>
      <c r="DY30" s="29">
        <f t="shared" si="76"/>
        <v>8.5714285714285694</v>
      </c>
      <c r="DZ30" s="131">
        <f t="shared" si="77"/>
        <v>59.999999999999986</v>
      </c>
      <c r="EA30" s="29">
        <f t="shared" si="78"/>
        <v>8.5714285714285694</v>
      </c>
      <c r="EB30" s="29">
        <f t="shared" si="79"/>
        <v>11.428571428571427</v>
      </c>
      <c r="EC30" s="29">
        <f t="shared" si="80"/>
        <v>8.5714285714285694</v>
      </c>
      <c r="ED30" s="29">
        <f t="shared" si="81"/>
        <v>8.5714285714285694</v>
      </c>
      <c r="EE30" s="29">
        <f t="shared" si="82"/>
        <v>8.5714285714285694</v>
      </c>
      <c r="EF30" s="29">
        <f t="shared" si="83"/>
        <v>11.428571428571427</v>
      </c>
      <c r="EG30" s="29">
        <f t="shared" si="84"/>
        <v>8.5714285714285694</v>
      </c>
      <c r="EH30" s="125">
        <f t="shared" si="85"/>
        <v>65.714285714285708</v>
      </c>
      <c r="EI30" s="82">
        <f t="shared" si="86"/>
        <v>40</v>
      </c>
      <c r="EJ30" s="29">
        <f t="shared" si="87"/>
        <v>13.333333333333332</v>
      </c>
      <c r="EK30" s="29">
        <f t="shared" si="88"/>
        <v>10</v>
      </c>
      <c r="EL30" s="83">
        <f t="shared" si="89"/>
        <v>13.333333333333332</v>
      </c>
      <c r="EM30" s="125">
        <f t="shared" si="90"/>
        <v>76.666666666666657</v>
      </c>
      <c r="EN30" s="125">
        <f t="shared" si="91"/>
        <v>330.95238095238096</v>
      </c>
      <c r="EO30" s="31"/>
      <c r="EP30" s="254">
        <f t="shared" si="92"/>
        <v>68.571428571428569</v>
      </c>
      <c r="EQ30" s="254">
        <f t="shared" si="93"/>
        <v>60</v>
      </c>
      <c r="ER30" s="254">
        <f t="shared" si="94"/>
        <v>59.999999999999986</v>
      </c>
      <c r="ES30" s="254">
        <f t="shared" si="95"/>
        <v>65.714285714285708</v>
      </c>
      <c r="ET30" s="254">
        <f t="shared" si="96"/>
        <v>76.666666666666657</v>
      </c>
      <c r="EU30" s="254">
        <f t="shared" si="97"/>
        <v>330.95238095238096</v>
      </c>
      <c r="EV30" s="31"/>
      <c r="EW30" s="29" t="str">
        <f t="shared" si="98"/>
        <v>Q4</v>
      </c>
      <c r="EX30" s="31" t="str">
        <f t="shared" si="99"/>
        <v>Flourishing</v>
      </c>
      <c r="EY30" s="31"/>
      <c r="EZ30" s="31"/>
      <c r="FA30" s="31"/>
      <c r="FB30" s="31"/>
      <c r="FC30" s="29" t="s">
        <v>138</v>
      </c>
      <c r="FD30" s="31"/>
      <c r="FE30" s="31"/>
      <c r="FF30" s="31"/>
      <c r="FG30" s="31"/>
      <c r="FH30" s="31"/>
      <c r="FI30" s="31"/>
      <c r="FJ30" s="31"/>
      <c r="FK30" s="31"/>
      <c r="FL30" s="31"/>
      <c r="FM30" s="31"/>
      <c r="FN30" s="31"/>
      <c r="FO30" s="31"/>
      <c r="FP30" s="31"/>
      <c r="FQ30" s="31"/>
      <c r="FR30" s="31"/>
      <c r="FS30" s="31"/>
      <c r="FT30" s="31"/>
      <c r="FU30" s="31"/>
      <c r="FV30" s="31"/>
      <c r="FW30" s="31"/>
      <c r="FX30" s="31"/>
      <c r="FY30" s="31"/>
      <c r="FZ30" s="31"/>
      <c r="GA30" s="31"/>
      <c r="GB30" s="31"/>
      <c r="GC30" s="31"/>
      <c r="GD30" s="31"/>
      <c r="GE30" s="31"/>
      <c r="GF30" s="31"/>
      <c r="GG30" s="31"/>
      <c r="GH30" s="31"/>
      <c r="GI30" s="31"/>
      <c r="GJ30" s="31"/>
      <c r="GK30" s="31"/>
      <c r="GL30" s="31"/>
      <c r="GM30" s="31"/>
      <c r="GN30" s="31"/>
      <c r="GO30" s="31"/>
      <c r="GP30" s="31"/>
      <c r="GQ30" s="31"/>
      <c r="GR30" s="31"/>
      <c r="GS30" s="31"/>
      <c r="GT30" s="31"/>
      <c r="GU30" s="31"/>
      <c r="GV30" s="31"/>
      <c r="GW30" s="31"/>
      <c r="GX30" s="31"/>
      <c r="GY30" s="31"/>
      <c r="GZ30" s="31"/>
      <c r="HA30" s="31"/>
      <c r="HB30" s="31"/>
      <c r="HC30" s="31"/>
      <c r="HD30" s="31"/>
      <c r="HE30" s="31"/>
      <c r="HF30" s="31"/>
      <c r="HG30" s="31"/>
      <c r="HH30" s="31"/>
      <c r="HI30" s="31"/>
      <c r="HJ30" s="31"/>
      <c r="HK30" s="31"/>
      <c r="HL30" s="31"/>
      <c r="HM30" s="31"/>
    </row>
    <row r="31" spans="1:221" s="26" customFormat="1" x14ac:dyDescent="0.2">
      <c r="A31" s="24">
        <v>27</v>
      </c>
      <c r="B31" s="23" t="str">
        <f>Main_Working!Q30</f>
        <v>Natimuk Primary School</v>
      </c>
      <c r="C31" s="24" t="str">
        <f>Main_Working!S30</f>
        <v>Government</v>
      </c>
      <c r="D31" s="24" t="str">
        <f>Main_Working!T30</f>
        <v>Primary</v>
      </c>
      <c r="E31" s="24" t="str">
        <f>Main_Working!N30</f>
        <v>SOUTH-WESTERN</v>
      </c>
      <c r="F31" s="24" t="str">
        <f>Main_Working!L30</f>
        <v>Registered</v>
      </c>
      <c r="G31" s="24" t="str">
        <f>Main_Working!CQ30</f>
        <v>Medium</v>
      </c>
      <c r="H31" s="24" t="str">
        <f>Main_Working!CR30</f>
        <v>Below Average</v>
      </c>
      <c r="I31" s="24" t="s">
        <v>158</v>
      </c>
      <c r="J31" s="24">
        <f>IF(Main_Working!U30="No",0,IF(Main_Working!U30="Yes",1))</f>
        <v>1</v>
      </c>
      <c r="K31" s="24">
        <f>IF(Main_Working!V30="No",0,IF(Main_Working!V30="Yes",1))</f>
        <v>1</v>
      </c>
      <c r="L31" s="24">
        <f>IF(Main_Working!W30="No",0,IF(Main_Working!W30="Yes",1))</f>
        <v>1</v>
      </c>
      <c r="M31" s="24">
        <f>IF(Main_Working!X30="No",0,IF(Main_Working!X30="Yes",1))</f>
        <v>0</v>
      </c>
      <c r="N31" s="24">
        <f>IF(Main_Working!Y30="No",0,IF(Main_Working!Y30="Yes",1))</f>
        <v>0</v>
      </c>
      <c r="O31" s="24">
        <f t="shared" si="0"/>
        <v>3</v>
      </c>
      <c r="P31" s="35">
        <f t="shared" si="1"/>
        <v>0.6</v>
      </c>
      <c r="Q31" s="24">
        <f>IF(Main_Working!Z30="No",0,IF(Main_Working!Z30="Yes",1))</f>
        <v>1</v>
      </c>
      <c r="R31" s="24">
        <f>IF(Main_Working!AA30="No",0,IF(Main_Working!AA30="Yes",1))</f>
        <v>1</v>
      </c>
      <c r="S31" s="24">
        <f>IF(Main_Working!AB30="No",0,IF(Main_Working!AB30="Yes",1))</f>
        <v>1</v>
      </c>
      <c r="T31" s="24">
        <f t="shared" si="2"/>
        <v>3</v>
      </c>
      <c r="U31" s="35">
        <f t="shared" si="3"/>
        <v>1</v>
      </c>
      <c r="V31" s="24">
        <f>IF(Main_Working!AC30="No",0,IF(Main_Working!AC30="Yes",1))</f>
        <v>1</v>
      </c>
      <c r="W31" s="24">
        <f>IF(Main_Working!AD30="No",0,IF(Main_Working!AD30="Yes",1))</f>
        <v>1</v>
      </c>
      <c r="X31" s="24">
        <f>IF(Main_Working!AE30="No",0,IF(Main_Working!AE30="Yes",1))</f>
        <v>1</v>
      </c>
      <c r="Y31" s="24">
        <f t="shared" si="4"/>
        <v>3</v>
      </c>
      <c r="Z31" s="35">
        <f t="shared" si="5"/>
        <v>1</v>
      </c>
      <c r="AA31" s="24">
        <f>IF(Main_Working!AF30="No",0,IF(Main_Working!AF30="Yes",1))</f>
        <v>1</v>
      </c>
      <c r="AB31" s="24">
        <f>IF(Main_Working!AG30="No",0,IF(Main_Working!AG30="Yes",1))</f>
        <v>1</v>
      </c>
      <c r="AC31" s="24">
        <f>IF(Main_Working!AH30="No",0,IF(Main_Working!AH30="Yes",1))</f>
        <v>0</v>
      </c>
      <c r="AD31" s="24">
        <f>IF(Main_Working!AI30="No",0,IF(Main_Working!AI30="Yes",1))</f>
        <v>0</v>
      </c>
      <c r="AE31" s="24">
        <f t="shared" si="6"/>
        <v>2</v>
      </c>
      <c r="AF31" s="35">
        <f t="shared" si="7"/>
        <v>0.5</v>
      </c>
      <c r="AG31" s="24">
        <f>IF(Main_Working!AJ30="No",0,IF(Main_Working!AJ30="Yes",1))</f>
        <v>1</v>
      </c>
      <c r="AH31" s="24">
        <f>IF(Main_Working!AK30="No",0,IF(Main_Working!AK30="Yes",1))</f>
        <v>0</v>
      </c>
      <c r="AI31" s="24">
        <f>IF(Main_Working!AL30="No",0,IF(Main_Working!AL30="Yes",1))</f>
        <v>1</v>
      </c>
      <c r="AJ31" s="24">
        <f>IF(Main_Working!AM30="No",0,IF(Main_Working!AM30="Yes",1))</f>
        <v>0</v>
      </c>
      <c r="AK31" s="24">
        <f>IF(Main_Working!AN30="No",0,IF(Main_Working!AN30="Yes",1))</f>
        <v>0</v>
      </c>
      <c r="AL31" s="24">
        <f t="shared" si="8"/>
        <v>2</v>
      </c>
      <c r="AM31" s="35">
        <f t="shared" si="9"/>
        <v>0.4</v>
      </c>
      <c r="AN31" s="24">
        <f>IF(Main_Working!AO30="No",0,IF(Main_Working!AO30="Yes",1))</f>
        <v>1</v>
      </c>
      <c r="AO31" s="24">
        <f>IF(Main_Working!AP30="No",0,IF(Main_Working!AP30="Yes",1))</f>
        <v>0</v>
      </c>
      <c r="AP31" s="24">
        <f>IF(Main_Working!AQ30="No",0,IF(Main_Working!AQ30="Yes",1))</f>
        <v>0</v>
      </c>
      <c r="AQ31" s="24">
        <f t="shared" si="10"/>
        <v>1</v>
      </c>
      <c r="AR31" s="35">
        <f t="shared" si="11"/>
        <v>0.33333333333333331</v>
      </c>
      <c r="AS31" s="25">
        <f t="shared" si="12"/>
        <v>14</v>
      </c>
      <c r="AT31" s="25"/>
      <c r="AU31" s="80">
        <f>IF(Main_Working!AW30="Not true",1,IF(Main_Working!AW30="A little bit true",2,IF(Main_Working!AW30="Mostly true",3,IF(Main_Working!AW30="Completely true",4))))</f>
        <v>4</v>
      </c>
      <c r="AV31" s="24">
        <f>IF(Main_Working!AX30="Not true",1,IF(Main_Working!AX30="A little bit true",2,IF(Main_Working!AX30="Mostly true",3,IF(Main_Working!AX30="Completely true",4))))</f>
        <v>3</v>
      </c>
      <c r="AW31" s="24">
        <f>IF(Main_Working!AY30="Not true",1,IF(Main_Working!AY30="A little bit true",2,IF(Main_Working!AY30="Mostly true",3,IF(Main_Working!AY30="Completely true",4))))</f>
        <v>3</v>
      </c>
      <c r="AX31" s="24">
        <f>IF(Main_Working!AZ30="Not true",1,IF(Main_Working!AZ30="A little bit true",2,IF(Main_Working!AZ30="Mostly true",3,IF(Main_Working!AZ30="Completely true",4))))</f>
        <v>3</v>
      </c>
      <c r="AY31" s="24">
        <f>IF(Main_Working!BA30="Not true",1,IF(Main_Working!BA30="A little bit true",2,IF(Main_Working!BA30="Mostly true",3,IF(Main_Working!BA30="Completely true",4))))</f>
        <v>4</v>
      </c>
      <c r="AZ31" s="24">
        <f>IF(Main_Working!BB30="Not true",1,IF(Main_Working!BB30="A little bit true",2,IF(Main_Working!BB30="Mostly true",3,IF(Main_Working!BB30="Completely true",4))))</f>
        <v>4</v>
      </c>
      <c r="BA31" s="24">
        <f>IF(Main_Working!BC30="Not true",1,IF(Main_Working!BC30="A little bit true",2,IF(Main_Working!BC30="Mostly true",3,IF(Main_Working!BC30="Completely true",4))))</f>
        <v>4</v>
      </c>
      <c r="BB31" s="24">
        <f>IF(Main_Working!BD30="Not true",1,IF(Main_Working!BD30="A little bit true",2,IF(Main_Working!BD30="Mostly true",3,IF(Main_Working!BD30="Completely true",4))))</f>
        <v>4</v>
      </c>
      <c r="BC31" s="24">
        <f>IF(Main_Working!BE30="Not true",1,IF(Main_Working!BE30="A little bit true",2,IF(Main_Working!BE30="Mostly true",3,IF(Main_Working!BE30="Completely true",4))))</f>
        <v>3</v>
      </c>
      <c r="BD31" s="24">
        <f>IF(Main_Working!BF30="Not true",1,IF(Main_Working!BF30="A little bit true",2,IF(Main_Working!BF30="Mostly true",3,IF(Main_Working!BF30="Completely true",4))))</f>
        <v>1</v>
      </c>
      <c r="BE31" s="24">
        <f>IF(Main_Working!BG30="Not true",1,IF(Main_Working!BG30="A little bit true",2,IF(Main_Working!BG30="Mostly true",3,IF(Main_Working!BG30="Completely true",4))))</f>
        <v>1</v>
      </c>
      <c r="BF31" s="24">
        <f>IF(Main_Working!BH30="Not true",1,IF(Main_Working!BH30="A little bit true",2,IF(Main_Working!BH30="Mostly true",3,IF(Main_Working!BH30="Completely true",4))))</f>
        <v>1</v>
      </c>
      <c r="BG31" s="24">
        <f>IF(Main_Working!BI30="Not true",1,IF(Main_Working!BI30="A little bit true",2,IF(Main_Working!BI30="Mostly true",3,IF(Main_Working!BI30="Completely true",4))))</f>
        <v>4</v>
      </c>
      <c r="BH31" s="24">
        <f>IF(Main_Working!BJ30="Not true",1,IF(Main_Working!BJ30="A little bit true",2,IF(Main_Working!BJ30="Mostly true",3,IF(Main_Working!BJ30="Completely true",4))))</f>
        <v>4</v>
      </c>
      <c r="BI31" s="24">
        <f>IF(Main_Working!BK30="Not true",1,IF(Main_Working!BK30="A little bit true",2,IF(Main_Working!BK30="Mostly true",3,IF(Main_Working!BK30="Completely true",4))))</f>
        <v>4</v>
      </c>
      <c r="BJ31" s="24">
        <f>IF(Main_Working!BL30="Not true",1,IF(Main_Working!BL30="A little bit true",2,IF(Main_Working!BL30="Mostly true",3,IF(Main_Working!BL30="Completely true",4))))</f>
        <v>4</v>
      </c>
      <c r="BK31" s="24">
        <f>IF(Main_Working!BM30="Not true",1,IF(Main_Working!BM30="A little bit true",2,IF(Main_Working!BM30="Mostly true",3,IF(Main_Working!BM30="Completely true",4))))</f>
        <v>4</v>
      </c>
      <c r="BL31" s="81">
        <f>IF(Main_Working!BN30="Not true",1,IF(Main_Working!BN30="A little bit true",2,IF(Main_Working!BN30="Mostly true",3,IF(Main_Working!BN30="Completely true",4))))</f>
        <v>4</v>
      </c>
      <c r="BM31" s="24">
        <f>IF(Main_Working!BO30="Not true",1,IF(Main_Working!BO30="A little bit true",2,IF(Main_Working!BO30="Mostly true",3,IF(Main_Working!BO30="Completely true",4))))</f>
        <v>4</v>
      </c>
      <c r="BN31" s="24">
        <f>IF(Main_Working!BP30="Not true",1,IF(Main_Working!BP30="A little bit true",2,IF(Main_Working!BP30="Mostly true",3,IF(Main_Working!BP30="Completely true",4))))</f>
        <v>2</v>
      </c>
      <c r="BO31" s="24">
        <f>IF(Main_Working!BQ30="Not true",1,IF(Main_Working!BQ30="A little bit true",2,IF(Main_Working!BQ30="Mostly true",3,IF(Main_Working!BQ30="Completely true",4))))</f>
        <v>4</v>
      </c>
      <c r="BP31" s="24">
        <f>IF(Main_Working!BR30="Not true",1,IF(Main_Working!BR30="A little bit true",2,IF(Main_Working!BR30="Mostly true",3,IF(Main_Working!BR30="Completely true",4))))</f>
        <v>3</v>
      </c>
      <c r="BQ31" s="80">
        <f>IF(Main_Working!BS30="Not true",1,IF(Main_Working!BS30="A little bit true",2,IF(Main_Working!BS30="Mostly true",3,IF(Main_Working!BS30="Completely true",4))))</f>
        <v>4</v>
      </c>
      <c r="BR31" s="24">
        <f>IF(Main_Working!BT30="Not true",1,IF(Main_Working!BT30="A little bit true",2,IF(Main_Working!BT30="Mostly true",3,IF(Main_Working!BT30="Completely true",4))))</f>
        <v>4</v>
      </c>
      <c r="BS31" s="24">
        <f>IF(Main_Working!BU30="Not true",1,IF(Main_Working!BU30="A little bit true",2,IF(Main_Working!BU30="Mostly true",3,IF(Main_Working!BU30="Completely true",4))))</f>
        <v>3</v>
      </c>
      <c r="BT31" s="24">
        <f>IF(Main_Working!BV30="Not true",1,IF(Main_Working!BV30="A little bit true",2,IF(Main_Working!BV30="Mostly true",3,IF(Main_Working!BV30="Completely true",4))))</f>
        <v>4</v>
      </c>
      <c r="BU31" s="24">
        <f>IF(Main_Working!BW30="Not true",1,IF(Main_Working!BW30="A little bit true",2,IF(Main_Working!BW30="Mostly true",3,IF(Main_Working!BW30="Completely true",4))))</f>
        <v>4</v>
      </c>
      <c r="BV31" s="24">
        <f>IF(Main_Working!BX30="Not true",1,IF(Main_Working!BX30="A little bit true",2,IF(Main_Working!BX30="Mostly true",3,IF(Main_Working!BX30="Completely true",4))))</f>
        <v>2</v>
      </c>
      <c r="BW31" s="81">
        <f>IF(Main_Working!BY30="Not true",1,IF(Main_Working!BY30="A little bit true",2,IF(Main_Working!BY30="Mostly true",3,IF(Main_Working!BY30="Completely true",4))))</f>
        <v>4</v>
      </c>
      <c r="BX31" s="24">
        <f>IF(Main_Working!BZ30="Not true",1,IF(Main_Working!BZ30="A little bit true",2,IF(Main_Working!BZ30="Mostly true",3,IF(Main_Working!BZ30="Completely true",4))))</f>
        <v>1</v>
      </c>
      <c r="BY31" s="24">
        <f>IF(Main_Working!CA30="Not true",1,IF(Main_Working!CA30="A little bit true",2,IF(Main_Working!CA30="Mostly true",3,IF(Main_Working!CA30="Completely true",4))))</f>
        <v>4</v>
      </c>
      <c r="BZ31" s="24">
        <f>IF(Main_Working!CB30="Not true",1,IF(Main_Working!CB30="A little bit true",2,IF(Main_Working!CB30="Mostly true",3,IF(Main_Working!CB30="Completely true",4))))</f>
        <v>4</v>
      </c>
      <c r="CA31" s="24">
        <f>IF(Main_Working!CC30="Not true",1,IF(Main_Working!CC30="A little bit true",2,IF(Main_Working!CC30="Mostly true",3,IF(Main_Working!CC30="Completely true",4))))</f>
        <v>4</v>
      </c>
      <c r="CB31" s="24">
        <f>IF(Main_Working!CD30="Not true",1,IF(Main_Working!CD30="A little bit true",2,IF(Main_Working!CD30="Mostly true",3,IF(Main_Working!CD30="Completely true",4))))</f>
        <v>4</v>
      </c>
      <c r="CC31" s="24">
        <f>IF(Main_Working!CE30="Not true",1,IF(Main_Working!CE30="A little bit true",2,IF(Main_Working!CE30="Mostly true",3,IF(Main_Working!CE30="Completely true",4))))</f>
        <v>4</v>
      </c>
      <c r="CD31" s="24">
        <f>IF(Main_Working!CF30="Not true",1,IF(Main_Working!CF30="A little bit true",2,IF(Main_Working!CF30="Mostly true",3,IF(Main_Working!CF30="Completely true",4))))</f>
        <v>3</v>
      </c>
      <c r="CE31" s="80">
        <f>IF(Main_Working!CG30="Not true",1,IF(Main_Working!CG30="A little bit true",2,IF(Main_Working!CG30="Mostly true",3,IF(Main_Working!CG30="Completely true",4))))</f>
        <v>4</v>
      </c>
      <c r="CF31" s="24">
        <f>IF(Main_Working!CH30="Not true",1,IF(Main_Working!CH30="A little bit true",2,IF(Main_Working!CH30="Mostly true",3,IF(Main_Working!CH30="Completely true",4))))</f>
        <v>4</v>
      </c>
      <c r="CG31" s="24">
        <f>IF(Main_Working!CI30="Not true",1,IF(Main_Working!CI30="A little bit true",2,IF(Main_Working!CI30="Mostly true",3,IF(Main_Working!CI30="Completely true",4))))</f>
        <v>4</v>
      </c>
      <c r="CH31" s="81">
        <f>IF(Main_Working!CJ30="Not true",1,IF(Main_Working!CJ30="A little bit true",2,IF(Main_Working!CJ30="Mostly true",3,IF(Main_Working!CJ30="Completely true",4))))</f>
        <v>3</v>
      </c>
      <c r="CI31" s="24">
        <f>Main_Working!AR30</f>
        <v>4</v>
      </c>
      <c r="CJ31" s="24">
        <f>Main_Working!AS30</f>
        <v>6</v>
      </c>
      <c r="CK31" s="24">
        <f>Main_Working!CK30</f>
        <v>5</v>
      </c>
      <c r="CL31" s="24">
        <f>Main_Working!CL30</f>
        <v>6</v>
      </c>
      <c r="CM31" s="26" t="str">
        <f>Main_Working!AT30</f>
        <v>Unable to see the video.  Our school does not allow personal devices at school which means all children use school devices when supervised at school.  Through behaviour and the trust that children will tell and with adult supervision I think we would see if something was brewing.  It may begin with other smaller incidental actions.</v>
      </c>
      <c r="CN31" s="26" t="str">
        <f>Main_Working!AU30</f>
        <v>Firstly speak to the child to discuss the incident.  Ask if they are ok that we speak to the perpetrator.  Speak with the perpertrator to find out the reasoning behind the actions.  If possible or with mediation have the children talk together to gain an understanding of each other's position.</v>
      </c>
      <c r="CO31" s="26" t="str">
        <f>Main_Working!AV30</f>
        <v>Often the parents are more aware and are the first informded.  They communicate with the Principal and a discussion is had as to how to proceed.  A further discussion may involved the children individually or together.  We also have the police available to assist with the law in a way appropriate to primary studens</v>
      </c>
      <c r="CP31" s="27"/>
      <c r="CQ31" s="27"/>
      <c r="CR31" s="27"/>
      <c r="CS31" s="26" t="str">
        <f>Main_Working!CP30</f>
        <v>Unfortunately I could not watch the video but hopefuly understand what the concept would be.</v>
      </c>
      <c r="CU31" s="80">
        <f t="shared" si="46"/>
        <v>20</v>
      </c>
      <c r="CV31" s="24">
        <f t="shared" si="47"/>
        <v>2.1428571428571423</v>
      </c>
      <c r="CW31" s="24">
        <f t="shared" si="48"/>
        <v>2.1428571428571423</v>
      </c>
      <c r="CX31" s="24">
        <f t="shared" si="49"/>
        <v>2.1428571428571423</v>
      </c>
      <c r="CY31" s="24">
        <f t="shared" si="50"/>
        <v>2.8571428571428568</v>
      </c>
      <c r="CZ31" s="24">
        <f t="shared" si="51"/>
        <v>0.71428571428571419</v>
      </c>
      <c r="DA31" s="24">
        <f t="shared" si="52"/>
        <v>0.71428571428571419</v>
      </c>
      <c r="DB31" s="24">
        <f t="shared" si="53"/>
        <v>0.71428571428571419</v>
      </c>
      <c r="DC31" s="24">
        <f t="shared" si="54"/>
        <v>0.53571428571428559</v>
      </c>
      <c r="DD31" s="24">
        <f t="shared" si="55"/>
        <v>0.71428571428571419</v>
      </c>
      <c r="DE31" s="24">
        <f t="shared" si="56"/>
        <v>0.71428571428571419</v>
      </c>
      <c r="DF31" s="24">
        <f t="shared" si="57"/>
        <v>5</v>
      </c>
      <c r="DG31" s="24">
        <f t="shared" si="58"/>
        <v>3.333333333333333</v>
      </c>
      <c r="DH31" s="24">
        <f t="shared" si="59"/>
        <v>3.333333333333333</v>
      </c>
      <c r="DI31" s="24">
        <f t="shared" si="60"/>
        <v>3.333333333333333</v>
      </c>
      <c r="DJ31" s="24">
        <f t="shared" si="61"/>
        <v>3.333333333333333</v>
      </c>
      <c r="DK31" s="24">
        <f t="shared" si="62"/>
        <v>3.333333333333333</v>
      </c>
      <c r="DL31" s="24">
        <f t="shared" si="63"/>
        <v>3.333333333333333</v>
      </c>
      <c r="DM31" s="116">
        <f t="shared" si="64"/>
        <v>58.39285714285716</v>
      </c>
      <c r="DN31" s="24">
        <f t="shared" si="65"/>
        <v>20</v>
      </c>
      <c r="DO31" s="24">
        <f t="shared" si="66"/>
        <v>10</v>
      </c>
      <c r="DP31" s="24">
        <f t="shared" si="67"/>
        <v>20</v>
      </c>
      <c r="DQ31" s="24">
        <f t="shared" si="68"/>
        <v>15</v>
      </c>
      <c r="DR31" s="25">
        <f t="shared" si="69"/>
        <v>65</v>
      </c>
      <c r="DS31" s="80">
        <f t="shared" si="70"/>
        <v>11.428571428571427</v>
      </c>
      <c r="DT31" s="24">
        <f t="shared" si="71"/>
        <v>11.428571428571427</v>
      </c>
      <c r="DU31" s="24">
        <f t="shared" si="72"/>
        <v>8.5714285714285694</v>
      </c>
      <c r="DV31" s="24">
        <f t="shared" si="73"/>
        <v>11.428571428571427</v>
      </c>
      <c r="DW31" s="24">
        <f t="shared" si="74"/>
        <v>11.428571428571427</v>
      </c>
      <c r="DX31" s="24">
        <f t="shared" si="75"/>
        <v>5.7142857142857135</v>
      </c>
      <c r="DY31" s="24">
        <f t="shared" si="76"/>
        <v>11.428571428571427</v>
      </c>
      <c r="DZ31" s="130">
        <f t="shared" si="77"/>
        <v>71.428571428571416</v>
      </c>
      <c r="EA31" s="24">
        <f t="shared" si="78"/>
        <v>2.8571428571428568</v>
      </c>
      <c r="EB31" s="24">
        <f t="shared" si="79"/>
        <v>11.428571428571427</v>
      </c>
      <c r="EC31" s="24">
        <f t="shared" si="80"/>
        <v>11.428571428571427</v>
      </c>
      <c r="ED31" s="24">
        <f t="shared" si="81"/>
        <v>11.428571428571427</v>
      </c>
      <c r="EE31" s="24">
        <f t="shared" si="82"/>
        <v>11.428571428571427</v>
      </c>
      <c r="EF31" s="24">
        <f t="shared" si="83"/>
        <v>11.428571428571427</v>
      </c>
      <c r="EG31" s="24">
        <f t="shared" si="84"/>
        <v>8.5714285714285694</v>
      </c>
      <c r="EH31" s="124">
        <f t="shared" si="85"/>
        <v>68.571428571428569</v>
      </c>
      <c r="EI31" s="80">
        <f t="shared" si="86"/>
        <v>40</v>
      </c>
      <c r="EJ31" s="24">
        <f t="shared" si="87"/>
        <v>13.333333333333332</v>
      </c>
      <c r="EK31" s="24">
        <f t="shared" si="88"/>
        <v>13.333333333333332</v>
      </c>
      <c r="EL31" s="81">
        <f t="shared" si="89"/>
        <v>10</v>
      </c>
      <c r="EM31" s="124">
        <f t="shared" si="90"/>
        <v>76.666666666666657</v>
      </c>
      <c r="EN31" s="124">
        <f t="shared" si="91"/>
        <v>340.05952380952385</v>
      </c>
      <c r="EP31" s="232">
        <f t="shared" si="92"/>
        <v>58.39285714285716</v>
      </c>
      <c r="EQ31" s="232">
        <f t="shared" si="93"/>
        <v>65</v>
      </c>
      <c r="ER31" s="232">
        <f t="shared" si="94"/>
        <v>71.428571428571416</v>
      </c>
      <c r="ES31" s="232">
        <f t="shared" si="95"/>
        <v>68.571428571428569</v>
      </c>
      <c r="ET31" s="232">
        <f t="shared" si="96"/>
        <v>76.666666666666657</v>
      </c>
      <c r="EU31" s="232">
        <f t="shared" si="97"/>
        <v>340.05952380952385</v>
      </c>
      <c r="EW31" s="24" t="str">
        <f t="shared" si="98"/>
        <v>Q4</v>
      </c>
      <c r="EX31" s="26" t="str">
        <f t="shared" si="99"/>
        <v>Flourishing</v>
      </c>
      <c r="FC31" s="24" t="s">
        <v>158</v>
      </c>
    </row>
    <row r="32" spans="1:221" s="26" customFormat="1" x14ac:dyDescent="0.2">
      <c r="A32" s="24">
        <v>28</v>
      </c>
      <c r="B32" s="23" t="str">
        <f>Main_Working!Q31</f>
        <v>Nungurner Primary School</v>
      </c>
      <c r="C32" s="24" t="str">
        <f>Main_Working!S31</f>
        <v>Government</v>
      </c>
      <c r="D32" s="24" t="str">
        <f>Main_Working!T31</f>
        <v>Primary</v>
      </c>
      <c r="E32" s="24" t="str">
        <f>Main_Working!N31</f>
        <v>SOUTH-EASTERN</v>
      </c>
      <c r="F32" s="24" t="str">
        <f>Main_Working!L31</f>
        <v>Registered</v>
      </c>
      <c r="G32" s="24" t="str">
        <f>Main_Working!CQ31</f>
        <v>Low</v>
      </c>
      <c r="H32" s="24" t="str">
        <f>Main_Working!CR31</f>
        <v>Below Average</v>
      </c>
      <c r="I32" s="24" t="s">
        <v>158</v>
      </c>
      <c r="J32" s="24">
        <f>IF(Main_Working!U31="No",0,IF(Main_Working!U31="Yes",1))</f>
        <v>1</v>
      </c>
      <c r="K32" s="24">
        <f>IF(Main_Working!V31="No",0,IF(Main_Working!V31="Yes",1))</f>
        <v>1</v>
      </c>
      <c r="L32" s="24">
        <f>IF(Main_Working!W31="No",0,IF(Main_Working!W31="Yes",1))</f>
        <v>0</v>
      </c>
      <c r="M32" s="24">
        <f>IF(Main_Working!X31="No",0,IF(Main_Working!X31="Yes",1))</f>
        <v>1</v>
      </c>
      <c r="N32" s="24">
        <f>IF(Main_Working!Y31="No",0,IF(Main_Working!Y31="Yes",1))</f>
        <v>1</v>
      </c>
      <c r="O32" s="24">
        <f t="shared" si="0"/>
        <v>4</v>
      </c>
      <c r="P32" s="35">
        <f t="shared" si="1"/>
        <v>0.8</v>
      </c>
      <c r="Q32" s="24">
        <f>IF(Main_Working!Z31="No",0,IF(Main_Working!Z31="Yes",1))</f>
        <v>1</v>
      </c>
      <c r="R32" s="24">
        <f>IF(Main_Working!AA31="No",0,IF(Main_Working!AA31="Yes",1))</f>
        <v>1</v>
      </c>
      <c r="S32" s="24">
        <f>IF(Main_Working!AB31="No",0,IF(Main_Working!AB31="Yes",1))</f>
        <v>0</v>
      </c>
      <c r="T32" s="24">
        <f t="shared" si="2"/>
        <v>2</v>
      </c>
      <c r="U32" s="35">
        <f t="shared" si="3"/>
        <v>0.66666666666666663</v>
      </c>
      <c r="V32" s="24">
        <f>IF(Main_Working!AC31="No",0,IF(Main_Working!AC31="Yes",1))</f>
        <v>1</v>
      </c>
      <c r="W32" s="24">
        <f>IF(Main_Working!AD31="No",0,IF(Main_Working!AD31="Yes",1))</f>
        <v>1</v>
      </c>
      <c r="X32" s="24">
        <f>IF(Main_Working!AE31="No",0,IF(Main_Working!AE31="Yes",1))</f>
        <v>1</v>
      </c>
      <c r="Y32" s="24">
        <f t="shared" si="4"/>
        <v>3</v>
      </c>
      <c r="Z32" s="35">
        <f t="shared" si="5"/>
        <v>1</v>
      </c>
      <c r="AA32" s="24">
        <f>IF(Main_Working!AF31="No",0,IF(Main_Working!AF31="Yes",1))</f>
        <v>1</v>
      </c>
      <c r="AB32" s="24">
        <f>IF(Main_Working!AG31="No",0,IF(Main_Working!AG31="Yes",1))</f>
        <v>1</v>
      </c>
      <c r="AC32" s="24">
        <f>IF(Main_Working!AH31="No",0,IF(Main_Working!AH31="Yes",1))</f>
        <v>1</v>
      </c>
      <c r="AD32" s="24">
        <f>IF(Main_Working!AI31="No",0,IF(Main_Working!AI31="Yes",1))</f>
        <v>0</v>
      </c>
      <c r="AE32" s="24">
        <f t="shared" si="6"/>
        <v>3</v>
      </c>
      <c r="AF32" s="35">
        <f t="shared" si="7"/>
        <v>0.75</v>
      </c>
      <c r="AG32" s="24">
        <f>IF(Main_Working!AJ31="No",0,IF(Main_Working!AJ31="Yes",1))</f>
        <v>1</v>
      </c>
      <c r="AH32" s="24">
        <f>IF(Main_Working!AK31="No",0,IF(Main_Working!AK31="Yes",1))</f>
        <v>0</v>
      </c>
      <c r="AI32" s="24">
        <f>IF(Main_Working!AL31="No",0,IF(Main_Working!AL31="Yes",1))</f>
        <v>0</v>
      </c>
      <c r="AJ32" s="24">
        <f>IF(Main_Working!AM31="No",0,IF(Main_Working!AM31="Yes",1))</f>
        <v>1</v>
      </c>
      <c r="AK32" s="24">
        <f>IF(Main_Working!AN31="No",0,IF(Main_Working!AN31="Yes",1))</f>
        <v>0</v>
      </c>
      <c r="AL32" s="24">
        <f t="shared" si="8"/>
        <v>2</v>
      </c>
      <c r="AM32" s="35">
        <f t="shared" si="9"/>
        <v>0.4</v>
      </c>
      <c r="AN32" s="24">
        <f>IF(Main_Working!AO31="No",0,IF(Main_Working!AO31="Yes",1))</f>
        <v>1</v>
      </c>
      <c r="AO32" s="24">
        <f>IF(Main_Working!AP31="No",0,IF(Main_Working!AP31="Yes",1))</f>
        <v>1</v>
      </c>
      <c r="AP32" s="24">
        <f>IF(Main_Working!AQ31="No",0,IF(Main_Working!AQ31="Yes",1))</f>
        <v>1</v>
      </c>
      <c r="AQ32" s="24">
        <f t="shared" si="10"/>
        <v>3</v>
      </c>
      <c r="AR32" s="35">
        <f t="shared" si="11"/>
        <v>1</v>
      </c>
      <c r="AS32" s="25">
        <f t="shared" si="12"/>
        <v>17</v>
      </c>
      <c r="AT32" s="25"/>
      <c r="AU32" s="80">
        <f>IF(Main_Working!AW31="Not true",1,IF(Main_Working!AW31="A little bit true",2,IF(Main_Working!AW31="Mostly true",3,IF(Main_Working!AW31="Completely true",4))))</f>
        <v>2</v>
      </c>
      <c r="AV32" s="24">
        <f>IF(Main_Working!AX31="Not true",1,IF(Main_Working!AX31="A little bit true",2,IF(Main_Working!AX31="Mostly true",3,IF(Main_Working!AX31="Completely true",4))))</f>
        <v>1</v>
      </c>
      <c r="AW32" s="24">
        <f>IF(Main_Working!AY31="Not true",1,IF(Main_Working!AY31="A little bit true",2,IF(Main_Working!AY31="Mostly true",3,IF(Main_Working!AY31="Completely true",4))))</f>
        <v>1</v>
      </c>
      <c r="AX32" s="24">
        <f>IF(Main_Working!AZ31="Not true",1,IF(Main_Working!AZ31="A little bit true",2,IF(Main_Working!AZ31="Mostly true",3,IF(Main_Working!AZ31="Completely true",4))))</f>
        <v>1</v>
      </c>
      <c r="AY32" s="24">
        <f>IF(Main_Working!BA31="Not true",1,IF(Main_Working!BA31="A little bit true",2,IF(Main_Working!BA31="Mostly true",3,IF(Main_Working!BA31="Completely true",4))))</f>
        <v>1</v>
      </c>
      <c r="AZ32" s="24">
        <f>IF(Main_Working!BB31="Not true",1,IF(Main_Working!BB31="A little bit true",2,IF(Main_Working!BB31="Mostly true",3,IF(Main_Working!BB31="Completely true",4))))</f>
        <v>2</v>
      </c>
      <c r="BA32" s="24">
        <f>IF(Main_Working!BC31="Not true",1,IF(Main_Working!BC31="A little bit true",2,IF(Main_Working!BC31="Mostly true",3,IF(Main_Working!BC31="Completely true",4))))</f>
        <v>2</v>
      </c>
      <c r="BB32" s="24">
        <f>IF(Main_Working!BD31="Not true",1,IF(Main_Working!BD31="A little bit true",2,IF(Main_Working!BD31="Mostly true",3,IF(Main_Working!BD31="Completely true",4))))</f>
        <v>2</v>
      </c>
      <c r="BC32" s="24">
        <f>IF(Main_Working!BE31="Not true",1,IF(Main_Working!BE31="A little bit true",2,IF(Main_Working!BE31="Mostly true",3,IF(Main_Working!BE31="Completely true",4))))</f>
        <v>2</v>
      </c>
      <c r="BD32" s="24">
        <f>IF(Main_Working!BF31="Not true",1,IF(Main_Working!BF31="A little bit true",2,IF(Main_Working!BF31="Mostly true",3,IF(Main_Working!BF31="Completely true",4))))</f>
        <v>3</v>
      </c>
      <c r="BE32" s="24">
        <f>IF(Main_Working!BG31="Not true",1,IF(Main_Working!BG31="A little bit true",2,IF(Main_Working!BG31="Mostly true",3,IF(Main_Working!BG31="Completely true",4))))</f>
        <v>3</v>
      </c>
      <c r="BF32" s="24">
        <f>IF(Main_Working!BH31="Not true",1,IF(Main_Working!BH31="A little bit true",2,IF(Main_Working!BH31="Mostly true",3,IF(Main_Working!BH31="Completely true",4))))</f>
        <v>1</v>
      </c>
      <c r="BG32" s="24">
        <f>IF(Main_Working!BI31="Not true",1,IF(Main_Working!BI31="A little bit true",2,IF(Main_Working!BI31="Mostly true",3,IF(Main_Working!BI31="Completely true",4))))</f>
        <v>3</v>
      </c>
      <c r="BH32" s="24">
        <f>IF(Main_Working!BJ31="Not true",1,IF(Main_Working!BJ31="A little bit true",2,IF(Main_Working!BJ31="Mostly true",3,IF(Main_Working!BJ31="Completely true",4))))</f>
        <v>3</v>
      </c>
      <c r="BI32" s="24">
        <f>IF(Main_Working!BK31="Not true",1,IF(Main_Working!BK31="A little bit true",2,IF(Main_Working!BK31="Mostly true",3,IF(Main_Working!BK31="Completely true",4))))</f>
        <v>3</v>
      </c>
      <c r="BJ32" s="24">
        <f>IF(Main_Working!BL31="Not true",1,IF(Main_Working!BL31="A little bit true",2,IF(Main_Working!BL31="Mostly true",3,IF(Main_Working!BL31="Completely true",4))))</f>
        <v>2</v>
      </c>
      <c r="BK32" s="24">
        <f>IF(Main_Working!BM31="Not true",1,IF(Main_Working!BM31="A little bit true",2,IF(Main_Working!BM31="Mostly true",3,IF(Main_Working!BM31="Completely true",4))))</f>
        <v>2</v>
      </c>
      <c r="BL32" s="81">
        <f>IF(Main_Working!BN31="Not true",1,IF(Main_Working!BN31="A little bit true",2,IF(Main_Working!BN31="Mostly true",3,IF(Main_Working!BN31="Completely true",4))))</f>
        <v>2</v>
      </c>
      <c r="BM32" s="24">
        <f>IF(Main_Working!BO31="Not true",1,IF(Main_Working!BO31="A little bit true",2,IF(Main_Working!BO31="Mostly true",3,IF(Main_Working!BO31="Completely true",4))))</f>
        <v>3</v>
      </c>
      <c r="BN32" s="24">
        <f>IF(Main_Working!BP31="Not true",1,IF(Main_Working!BP31="A little bit true",2,IF(Main_Working!BP31="Mostly true",3,IF(Main_Working!BP31="Completely true",4))))</f>
        <v>2</v>
      </c>
      <c r="BO32" s="24">
        <f>IF(Main_Working!BQ31="Not true",1,IF(Main_Working!BQ31="A little bit true",2,IF(Main_Working!BQ31="Mostly true",3,IF(Main_Working!BQ31="Completely true",4))))</f>
        <v>2</v>
      </c>
      <c r="BP32" s="24">
        <f>IF(Main_Working!BR31="Not true",1,IF(Main_Working!BR31="A little bit true",2,IF(Main_Working!BR31="Mostly true",3,IF(Main_Working!BR31="Completely true",4))))</f>
        <v>1</v>
      </c>
      <c r="BQ32" s="80">
        <f>IF(Main_Working!BS31="Not true",1,IF(Main_Working!BS31="A little bit true",2,IF(Main_Working!BS31="Mostly true",3,IF(Main_Working!BS31="Completely true",4))))</f>
        <v>1</v>
      </c>
      <c r="BR32" s="24">
        <f>IF(Main_Working!BT31="Not true",1,IF(Main_Working!BT31="A little bit true",2,IF(Main_Working!BT31="Mostly true",3,IF(Main_Working!BT31="Completely true",4))))</f>
        <v>3</v>
      </c>
      <c r="BS32" s="24">
        <f>IF(Main_Working!BU31="Not true",1,IF(Main_Working!BU31="A little bit true",2,IF(Main_Working!BU31="Mostly true",3,IF(Main_Working!BU31="Completely true",4))))</f>
        <v>3</v>
      </c>
      <c r="BT32" s="24">
        <f>IF(Main_Working!BV31="Not true",1,IF(Main_Working!BV31="A little bit true",2,IF(Main_Working!BV31="Mostly true",3,IF(Main_Working!BV31="Completely true",4))))</f>
        <v>3</v>
      </c>
      <c r="BU32" s="24">
        <f>IF(Main_Working!BW31="Not true",1,IF(Main_Working!BW31="A little bit true",2,IF(Main_Working!BW31="Mostly true",3,IF(Main_Working!BW31="Completely true",4))))</f>
        <v>3</v>
      </c>
      <c r="BV32" s="24">
        <f>IF(Main_Working!BX31="Not true",1,IF(Main_Working!BX31="A little bit true",2,IF(Main_Working!BX31="Mostly true",3,IF(Main_Working!BX31="Completely true",4))))</f>
        <v>3</v>
      </c>
      <c r="BW32" s="81">
        <f>IF(Main_Working!BY31="Not true",1,IF(Main_Working!BY31="A little bit true",2,IF(Main_Working!BY31="Mostly true",3,IF(Main_Working!BY31="Completely true",4))))</f>
        <v>4</v>
      </c>
      <c r="BX32" s="24">
        <f>IF(Main_Working!BZ31="Not true",1,IF(Main_Working!BZ31="A little bit true",2,IF(Main_Working!BZ31="Mostly true",3,IF(Main_Working!BZ31="Completely true",4))))</f>
        <v>4</v>
      </c>
      <c r="BY32" s="24">
        <f>IF(Main_Working!CA31="Not true",1,IF(Main_Working!CA31="A little bit true",2,IF(Main_Working!CA31="Mostly true",3,IF(Main_Working!CA31="Completely true",4))))</f>
        <v>4</v>
      </c>
      <c r="BZ32" s="24">
        <f>IF(Main_Working!CB31="Not true",1,IF(Main_Working!CB31="A little bit true",2,IF(Main_Working!CB31="Mostly true",3,IF(Main_Working!CB31="Completely true",4))))</f>
        <v>4</v>
      </c>
      <c r="CA32" s="24">
        <f>IF(Main_Working!CC31="Not true",1,IF(Main_Working!CC31="A little bit true",2,IF(Main_Working!CC31="Mostly true",3,IF(Main_Working!CC31="Completely true",4))))</f>
        <v>3</v>
      </c>
      <c r="CB32" s="24">
        <f>IF(Main_Working!CD31="Not true",1,IF(Main_Working!CD31="A little bit true",2,IF(Main_Working!CD31="Mostly true",3,IF(Main_Working!CD31="Completely true",4))))</f>
        <v>3</v>
      </c>
      <c r="CC32" s="24">
        <f>IF(Main_Working!CE31="Not true",1,IF(Main_Working!CE31="A little bit true",2,IF(Main_Working!CE31="Mostly true",3,IF(Main_Working!CE31="Completely true",4))))</f>
        <v>4</v>
      </c>
      <c r="CD32" s="24">
        <f>IF(Main_Working!CF31="Not true",1,IF(Main_Working!CF31="A little bit true",2,IF(Main_Working!CF31="Mostly true",3,IF(Main_Working!CF31="Completely true",4))))</f>
        <v>2</v>
      </c>
      <c r="CE32" s="80">
        <f>IF(Main_Working!CG31="Not true",1,IF(Main_Working!CG31="A little bit true",2,IF(Main_Working!CG31="Mostly true",3,IF(Main_Working!CG31="Completely true",4))))</f>
        <v>4</v>
      </c>
      <c r="CF32" s="24">
        <f>IF(Main_Working!CH31="Not true",1,IF(Main_Working!CH31="A little bit true",2,IF(Main_Working!CH31="Mostly true",3,IF(Main_Working!CH31="Completely true",4))))</f>
        <v>4</v>
      </c>
      <c r="CG32" s="24">
        <f>IF(Main_Working!CI31="Not true",1,IF(Main_Working!CI31="A little bit true",2,IF(Main_Working!CI31="Mostly true",3,IF(Main_Working!CI31="Completely true",4))))</f>
        <v>4</v>
      </c>
      <c r="CH32" s="81">
        <f>IF(Main_Working!CJ31="Not true",1,IF(Main_Working!CJ31="A little bit true",2,IF(Main_Working!CJ31="Mostly true",3,IF(Main_Working!CJ31="Completely true",4))))</f>
        <v>3</v>
      </c>
      <c r="CI32" s="24">
        <f>Main_Working!AR31</f>
        <v>2</v>
      </c>
      <c r="CJ32" s="24">
        <f>Main_Working!AS31</f>
        <v>3</v>
      </c>
      <c r="CK32" s="24">
        <f>Main_Working!CK31</f>
        <v>7</v>
      </c>
      <c r="CL32" s="24">
        <f>Main_Working!CL31</f>
        <v>8</v>
      </c>
      <c r="CM32" s="26" t="str">
        <f>Main_Working!AT31</f>
        <v>Teaching proactive behaviours to students - teaching students to be upstanders.</v>
      </c>
      <c r="CN32" s="26" t="str">
        <f>Main_Working!AU31</f>
        <v>Alternative playtime arrangements, students offered to work inside, staff notified, parents notified. Students work with staff to problem solve issues before they get out of hand. Depending on context this may be done together or seperately.</v>
      </c>
      <c r="CO32" s="26" t="str">
        <f>Main_Working!AV31</f>
        <v>Communicate with families, students and wider school community.  Consequences for students involved in incident.  Revisiting school values and expectations</v>
      </c>
      <c r="CP32" s="27">
        <f>IF(Main_Working!CM31="Not at all",1,IF(Main_Working!CM31="A little bit",2,IF(Main_Working!CM31="A fair bit",3,IF(Main_Working!CM31="Completely",4))))</f>
        <v>2</v>
      </c>
      <c r="CQ32" s="27">
        <f>IF(Main_Working!CN31="Not at all",1,IF(Main_Working!CN31="A little bit",2,IF(Main_Working!CN31="A fair bit",3,IF(Main_Working!CN31="Completely",4))))</f>
        <v>3</v>
      </c>
      <c r="CR32" s="27">
        <f>IF(Main_Working!CO31="Not at all",1,IF(Main_Working!CO31="A little bit",2,IF(Main_Working!CO31="A fair bit",3,IF(Main_Working!CO31="Completely",4))))</f>
        <v>3</v>
      </c>
      <c r="CS32" s="26" t="str">
        <f>Main_Working!CP31</f>
        <v xml:space="preserve">Just to give a context. We are a small school and sometimes don't have the formal groups and record keeping of larger schools. We do however understand the importance of tracking student behaviour and tackling bullying of any type. </v>
      </c>
      <c r="CU32" s="80">
        <f t="shared" si="46"/>
        <v>10</v>
      </c>
      <c r="CV32" s="24">
        <f t="shared" si="47"/>
        <v>0.71428571428571419</v>
      </c>
      <c r="CW32" s="24">
        <f t="shared" si="48"/>
        <v>0.71428571428571419</v>
      </c>
      <c r="CX32" s="24">
        <f t="shared" si="49"/>
        <v>0.71428571428571419</v>
      </c>
      <c r="CY32" s="24">
        <f t="shared" si="50"/>
        <v>0.71428571428571419</v>
      </c>
      <c r="CZ32" s="24">
        <f t="shared" si="51"/>
        <v>0.3571428571428571</v>
      </c>
      <c r="DA32" s="24">
        <f t="shared" si="52"/>
        <v>0.3571428571428571</v>
      </c>
      <c r="DB32" s="24">
        <f t="shared" si="53"/>
        <v>0.3571428571428571</v>
      </c>
      <c r="DC32" s="24">
        <f t="shared" si="54"/>
        <v>0.3571428571428571</v>
      </c>
      <c r="DD32" s="24">
        <f t="shared" si="55"/>
        <v>2.1428571428571423</v>
      </c>
      <c r="DE32" s="24">
        <f t="shared" si="56"/>
        <v>2.1428571428571423</v>
      </c>
      <c r="DF32" s="24">
        <f t="shared" si="57"/>
        <v>5</v>
      </c>
      <c r="DG32" s="24">
        <f t="shared" si="58"/>
        <v>2.5</v>
      </c>
      <c r="DH32" s="24">
        <f t="shared" si="59"/>
        <v>2.5</v>
      </c>
      <c r="DI32" s="24">
        <f t="shared" si="60"/>
        <v>2.5</v>
      </c>
      <c r="DJ32" s="24">
        <f t="shared" si="61"/>
        <v>1.6666666666666665</v>
      </c>
      <c r="DK32" s="24">
        <f t="shared" si="62"/>
        <v>1.6666666666666665</v>
      </c>
      <c r="DL32" s="24">
        <f t="shared" si="63"/>
        <v>1.6666666666666665</v>
      </c>
      <c r="DM32" s="116">
        <f t="shared" si="64"/>
        <v>36.071428571428562</v>
      </c>
      <c r="DN32" s="24">
        <f t="shared" si="65"/>
        <v>15</v>
      </c>
      <c r="DO32" s="24">
        <f t="shared" si="66"/>
        <v>10</v>
      </c>
      <c r="DP32" s="24">
        <f t="shared" si="67"/>
        <v>10</v>
      </c>
      <c r="DQ32" s="24">
        <f t="shared" si="68"/>
        <v>5</v>
      </c>
      <c r="DR32" s="25">
        <f t="shared" si="69"/>
        <v>40</v>
      </c>
      <c r="DS32" s="80">
        <f t="shared" si="70"/>
        <v>2.8571428571428568</v>
      </c>
      <c r="DT32" s="24">
        <f t="shared" si="71"/>
        <v>8.5714285714285694</v>
      </c>
      <c r="DU32" s="24">
        <f t="shared" si="72"/>
        <v>8.5714285714285694</v>
      </c>
      <c r="DV32" s="24">
        <f t="shared" si="73"/>
        <v>8.5714285714285694</v>
      </c>
      <c r="DW32" s="24">
        <f t="shared" si="74"/>
        <v>8.5714285714285694</v>
      </c>
      <c r="DX32" s="24">
        <f t="shared" si="75"/>
        <v>8.5714285714285694</v>
      </c>
      <c r="DY32" s="24">
        <f t="shared" si="76"/>
        <v>11.428571428571427</v>
      </c>
      <c r="DZ32" s="130">
        <f t="shared" si="77"/>
        <v>57.142857142857139</v>
      </c>
      <c r="EA32" s="24">
        <f t="shared" si="78"/>
        <v>11.428571428571427</v>
      </c>
      <c r="EB32" s="24">
        <f t="shared" si="79"/>
        <v>11.428571428571427</v>
      </c>
      <c r="EC32" s="24">
        <f t="shared" si="80"/>
        <v>11.428571428571427</v>
      </c>
      <c r="ED32" s="24">
        <f t="shared" si="81"/>
        <v>8.5714285714285694</v>
      </c>
      <c r="EE32" s="24">
        <f t="shared" si="82"/>
        <v>8.5714285714285694</v>
      </c>
      <c r="EF32" s="24">
        <f t="shared" si="83"/>
        <v>11.428571428571427</v>
      </c>
      <c r="EG32" s="24">
        <f t="shared" si="84"/>
        <v>5.7142857142857135</v>
      </c>
      <c r="EH32" s="124">
        <f t="shared" si="85"/>
        <v>68.571428571428555</v>
      </c>
      <c r="EI32" s="80">
        <f t="shared" si="86"/>
        <v>40</v>
      </c>
      <c r="EJ32" s="24">
        <f t="shared" si="87"/>
        <v>13.333333333333332</v>
      </c>
      <c r="EK32" s="24">
        <f t="shared" si="88"/>
        <v>13.333333333333332</v>
      </c>
      <c r="EL32" s="81">
        <f t="shared" si="89"/>
        <v>10</v>
      </c>
      <c r="EM32" s="124">
        <f t="shared" si="90"/>
        <v>76.666666666666657</v>
      </c>
      <c r="EN32" s="124">
        <f t="shared" si="91"/>
        <v>278.45238095238091</v>
      </c>
      <c r="EP32" s="232">
        <f t="shared" si="92"/>
        <v>36.071428571428562</v>
      </c>
      <c r="EQ32" s="232">
        <f t="shared" si="93"/>
        <v>40</v>
      </c>
      <c r="ER32" s="232">
        <f t="shared" si="94"/>
        <v>57.142857142857139</v>
      </c>
      <c r="ES32" s="232">
        <f t="shared" si="95"/>
        <v>68.571428571428555</v>
      </c>
      <c r="ET32" s="232">
        <f t="shared" si="96"/>
        <v>76.666666666666657</v>
      </c>
      <c r="EU32" s="232">
        <f t="shared" si="97"/>
        <v>278.45238095238091</v>
      </c>
      <c r="EW32" s="24" t="str">
        <f t="shared" si="98"/>
        <v>Q3</v>
      </c>
      <c r="EX32" s="26" t="str">
        <f t="shared" si="99"/>
        <v>Building</v>
      </c>
      <c r="FC32" s="24" t="s">
        <v>158</v>
      </c>
    </row>
    <row r="33" spans="1:221" s="26" customFormat="1" x14ac:dyDescent="0.2">
      <c r="A33" s="269">
        <v>29</v>
      </c>
      <c r="B33" s="270" t="str">
        <f>Main_Working!Q32</f>
        <v>Officer Specialist School</v>
      </c>
      <c r="C33" s="269" t="str">
        <f>Main_Working!S32</f>
        <v>Government</v>
      </c>
      <c r="D33" s="269" t="str">
        <f>Main_Working!T32</f>
        <v>Combined</v>
      </c>
      <c r="E33" s="269" t="str">
        <f>Main_Working!N32</f>
        <v>SOUTH-EASTERN</v>
      </c>
      <c r="F33" s="269" t="str">
        <f>Main_Working!L32</f>
        <v>Registered</v>
      </c>
      <c r="G33" s="269" t="str">
        <f>Main_Working!CQ32</f>
        <v>High</v>
      </c>
      <c r="H33" s="269" t="str">
        <f>Main_Working!CR32</f>
        <v>Above Average</v>
      </c>
      <c r="I33" s="269" t="s">
        <v>138</v>
      </c>
      <c r="J33" s="269">
        <f>IF(Main_Working!U32="No",0,IF(Main_Working!U32="Yes",1))</f>
        <v>0</v>
      </c>
      <c r="K33" s="269">
        <f>IF(Main_Working!V32="No",0,IF(Main_Working!V32="Yes",1))</f>
        <v>1</v>
      </c>
      <c r="L33" s="269">
        <f>IF(Main_Working!W32="No",0,IF(Main_Working!W32="Yes",1))</f>
        <v>1</v>
      </c>
      <c r="M33" s="269">
        <f>IF(Main_Working!X32="No",0,IF(Main_Working!X32="Yes",1))</f>
        <v>1</v>
      </c>
      <c r="N33" s="269">
        <f>IF(Main_Working!Y32="No",0,IF(Main_Working!Y32="Yes",1))</f>
        <v>0</v>
      </c>
      <c r="O33" s="269">
        <f t="shared" si="0"/>
        <v>3</v>
      </c>
      <c r="P33" s="279">
        <f t="shared" si="1"/>
        <v>0.6</v>
      </c>
      <c r="Q33" s="269">
        <f>IF(Main_Working!Z32="No",0,IF(Main_Working!Z32="Yes",1))</f>
        <v>1</v>
      </c>
      <c r="R33" s="269">
        <f>IF(Main_Working!AA32="No",0,IF(Main_Working!AA32="Yes",1))</f>
        <v>1</v>
      </c>
      <c r="S33" s="269">
        <f>IF(Main_Working!AB32="No",0,IF(Main_Working!AB32="Yes",1))</f>
        <v>1</v>
      </c>
      <c r="T33" s="269">
        <f t="shared" si="2"/>
        <v>3</v>
      </c>
      <c r="U33" s="279">
        <f t="shared" si="3"/>
        <v>1</v>
      </c>
      <c r="V33" s="269">
        <f>IF(Main_Working!AC32="No",0,IF(Main_Working!AC32="Yes",1))</f>
        <v>1</v>
      </c>
      <c r="W33" s="269">
        <f>IF(Main_Working!AD32="No",0,IF(Main_Working!AD32="Yes",1))</f>
        <v>1</v>
      </c>
      <c r="X33" s="269">
        <f>IF(Main_Working!AE32="No",0,IF(Main_Working!AE32="Yes",1))</f>
        <v>1</v>
      </c>
      <c r="Y33" s="269">
        <f t="shared" si="4"/>
        <v>3</v>
      </c>
      <c r="Z33" s="279">
        <f t="shared" si="5"/>
        <v>1</v>
      </c>
      <c r="AA33" s="269">
        <f>IF(Main_Working!AF32="No",0,IF(Main_Working!AF32="Yes",1))</f>
        <v>1</v>
      </c>
      <c r="AB33" s="269">
        <f>IF(Main_Working!AG32="No",0,IF(Main_Working!AG32="Yes",1))</f>
        <v>1</v>
      </c>
      <c r="AC33" s="269">
        <f>IF(Main_Working!AH32="No",0,IF(Main_Working!AH32="Yes",1))</f>
        <v>1</v>
      </c>
      <c r="AD33" s="269">
        <f>IF(Main_Working!AI32="No",0,IF(Main_Working!AI32="Yes",1))</f>
        <v>1</v>
      </c>
      <c r="AE33" s="269">
        <f t="shared" si="6"/>
        <v>4</v>
      </c>
      <c r="AF33" s="279">
        <f t="shared" si="7"/>
        <v>1</v>
      </c>
      <c r="AG33" s="269">
        <f>IF(Main_Working!AJ32="No",0,IF(Main_Working!AJ32="Yes",1))</f>
        <v>1</v>
      </c>
      <c r="AH33" s="269">
        <f>IF(Main_Working!AK32="No",0,IF(Main_Working!AK32="Yes",1))</f>
        <v>1</v>
      </c>
      <c r="AI33" s="269">
        <f>IF(Main_Working!AL32="No",0,IF(Main_Working!AL32="Yes",1))</f>
        <v>1</v>
      </c>
      <c r="AJ33" s="269">
        <f>IF(Main_Working!AM32="No",0,IF(Main_Working!AM32="Yes",1))</f>
        <v>1</v>
      </c>
      <c r="AK33" s="269">
        <f>IF(Main_Working!AN32="No",0,IF(Main_Working!AN32="Yes",1))</f>
        <v>0</v>
      </c>
      <c r="AL33" s="269">
        <f t="shared" si="8"/>
        <v>4</v>
      </c>
      <c r="AM33" s="279">
        <f t="shared" si="9"/>
        <v>0.8</v>
      </c>
      <c r="AN33" s="269">
        <f>IF(Main_Working!AO32="No",0,IF(Main_Working!AO32="Yes",1))</f>
        <v>1</v>
      </c>
      <c r="AO33" s="269">
        <f>IF(Main_Working!AP32="No",0,IF(Main_Working!AP32="Yes",1))</f>
        <v>1</v>
      </c>
      <c r="AP33" s="269">
        <f>IF(Main_Working!AQ32="No",0,IF(Main_Working!AQ32="Yes",1))</f>
        <v>0</v>
      </c>
      <c r="AQ33" s="269">
        <f t="shared" si="10"/>
        <v>2</v>
      </c>
      <c r="AR33" s="279">
        <f t="shared" si="11"/>
        <v>0.66666666666666663</v>
      </c>
      <c r="AS33" s="190">
        <f t="shared" si="12"/>
        <v>19</v>
      </c>
      <c r="AT33" s="190"/>
      <c r="AU33" s="272">
        <f>IF(Main_Working!AW32="Not true",1,IF(Main_Working!AW32="A little bit true",2,IF(Main_Working!AW32="Mostly true",3,IF(Main_Working!AW32="Completely true",4))))</f>
        <v>3</v>
      </c>
      <c r="AV33" s="269">
        <f>IF(Main_Working!AX32="Not true",1,IF(Main_Working!AX32="A little bit true",2,IF(Main_Working!AX32="Mostly true",3,IF(Main_Working!AX32="Completely true",4))))</f>
        <v>2</v>
      </c>
      <c r="AW33" s="269">
        <f>IF(Main_Working!AY32="Not true",1,IF(Main_Working!AY32="A little bit true",2,IF(Main_Working!AY32="Mostly true",3,IF(Main_Working!AY32="Completely true",4))))</f>
        <v>2</v>
      </c>
      <c r="AX33" s="269">
        <f>IF(Main_Working!AZ32="Not true",1,IF(Main_Working!AZ32="A little bit true",2,IF(Main_Working!AZ32="Mostly true",3,IF(Main_Working!AZ32="Completely true",4))))</f>
        <v>3</v>
      </c>
      <c r="AY33" s="269">
        <f>IF(Main_Working!BA32="Not true",1,IF(Main_Working!BA32="A little bit true",2,IF(Main_Working!BA32="Mostly true",3,IF(Main_Working!BA32="Completely true",4))))</f>
        <v>4</v>
      </c>
      <c r="AZ33" s="269">
        <f>IF(Main_Working!BB32="Not true",1,IF(Main_Working!BB32="A little bit true",2,IF(Main_Working!BB32="Mostly true",3,IF(Main_Working!BB32="Completely true",4))))</f>
        <v>2</v>
      </c>
      <c r="BA33" s="269">
        <f>IF(Main_Working!BC32="Not true",1,IF(Main_Working!BC32="A little bit true",2,IF(Main_Working!BC32="Mostly true",3,IF(Main_Working!BC32="Completely true",4))))</f>
        <v>3</v>
      </c>
      <c r="BB33" s="269">
        <f>IF(Main_Working!BD32="Not true",1,IF(Main_Working!BD32="A little bit true",2,IF(Main_Working!BD32="Mostly true",3,IF(Main_Working!BD32="Completely true",4))))</f>
        <v>1</v>
      </c>
      <c r="BC33" s="269">
        <f>IF(Main_Working!BE32="Not true",1,IF(Main_Working!BE32="A little bit true",2,IF(Main_Working!BE32="Mostly true",3,IF(Main_Working!BE32="Completely true",4))))</f>
        <v>2</v>
      </c>
      <c r="BD33" s="269">
        <f>IF(Main_Working!BF32="Not true",1,IF(Main_Working!BF32="A little bit true",2,IF(Main_Working!BF32="Mostly true",3,IF(Main_Working!BF32="Completely true",4))))</f>
        <v>2</v>
      </c>
      <c r="BE33" s="269">
        <f>IF(Main_Working!BG32="Not true",1,IF(Main_Working!BG32="A little bit true",2,IF(Main_Working!BG32="Mostly true",3,IF(Main_Working!BG32="Completely true",4))))</f>
        <v>2</v>
      </c>
      <c r="BF33" s="269">
        <f>IF(Main_Working!BH32="Not true",1,IF(Main_Working!BH32="A little bit true",2,IF(Main_Working!BH32="Mostly true",3,IF(Main_Working!BH32="Completely true",4))))</f>
        <v>2</v>
      </c>
      <c r="BG33" s="269">
        <f>IF(Main_Working!BI32="Not true",1,IF(Main_Working!BI32="A little bit true",2,IF(Main_Working!BI32="Mostly true",3,IF(Main_Working!BI32="Completely true",4))))</f>
        <v>3</v>
      </c>
      <c r="BH33" s="269">
        <f>IF(Main_Working!BJ32="Not true",1,IF(Main_Working!BJ32="A little bit true",2,IF(Main_Working!BJ32="Mostly true",3,IF(Main_Working!BJ32="Completely true",4))))</f>
        <v>2</v>
      </c>
      <c r="BI33" s="269">
        <f>IF(Main_Working!BK32="Not true",1,IF(Main_Working!BK32="A little bit true",2,IF(Main_Working!BK32="Mostly true",3,IF(Main_Working!BK32="Completely true",4))))</f>
        <v>2</v>
      </c>
      <c r="BJ33" s="269">
        <f>IF(Main_Working!BL32="Not true",1,IF(Main_Working!BL32="A little bit true",2,IF(Main_Working!BL32="Mostly true",3,IF(Main_Working!BL32="Completely true",4))))</f>
        <v>3</v>
      </c>
      <c r="BK33" s="269">
        <f>IF(Main_Working!BM32="Not true",1,IF(Main_Working!BM32="A little bit true",2,IF(Main_Working!BM32="Mostly true",3,IF(Main_Working!BM32="Completely true",4))))</f>
        <v>2</v>
      </c>
      <c r="BL33" s="273">
        <f>IF(Main_Working!BN32="Not true",1,IF(Main_Working!BN32="A little bit true",2,IF(Main_Working!BN32="Mostly true",3,IF(Main_Working!BN32="Completely true",4))))</f>
        <v>3</v>
      </c>
      <c r="BM33" s="269">
        <f>IF(Main_Working!BO32="Not true",1,IF(Main_Working!BO32="A little bit true",2,IF(Main_Working!BO32="Mostly true",3,IF(Main_Working!BO32="Completely true",4))))</f>
        <v>3</v>
      </c>
      <c r="BN33" s="269">
        <f>IF(Main_Working!BP32="Not true",1,IF(Main_Working!BP32="A little bit true",2,IF(Main_Working!BP32="Mostly true",3,IF(Main_Working!BP32="Completely true",4))))</f>
        <v>2</v>
      </c>
      <c r="BO33" s="269">
        <f>IF(Main_Working!BQ32="Not true",1,IF(Main_Working!BQ32="A little bit true",2,IF(Main_Working!BQ32="Mostly true",3,IF(Main_Working!BQ32="Completely true",4))))</f>
        <v>2</v>
      </c>
      <c r="BP33" s="269">
        <f>IF(Main_Working!BR32="Not true",1,IF(Main_Working!BR32="A little bit true",2,IF(Main_Working!BR32="Mostly true",3,IF(Main_Working!BR32="Completely true",4))))</f>
        <v>2</v>
      </c>
      <c r="BQ33" s="272">
        <f>IF(Main_Working!BS32="Not true",1,IF(Main_Working!BS32="A little bit true",2,IF(Main_Working!BS32="Mostly true",3,IF(Main_Working!BS32="Completely true",4))))</f>
        <v>2</v>
      </c>
      <c r="BR33" s="269">
        <f>IF(Main_Working!BT32="Not true",1,IF(Main_Working!BT32="A little bit true",2,IF(Main_Working!BT32="Mostly true",3,IF(Main_Working!BT32="Completely true",4))))</f>
        <v>2</v>
      </c>
      <c r="BS33" s="269">
        <f>IF(Main_Working!BU32="Not true",1,IF(Main_Working!BU32="A little bit true",2,IF(Main_Working!BU32="Mostly true",3,IF(Main_Working!BU32="Completely true",4))))</f>
        <v>1</v>
      </c>
      <c r="BT33" s="269">
        <f>IF(Main_Working!BV32="Not true",1,IF(Main_Working!BV32="A little bit true",2,IF(Main_Working!BV32="Mostly true",3,IF(Main_Working!BV32="Completely true",4))))</f>
        <v>2</v>
      </c>
      <c r="BU33" s="269">
        <f>IF(Main_Working!BW32="Not true",1,IF(Main_Working!BW32="A little bit true",2,IF(Main_Working!BW32="Mostly true",3,IF(Main_Working!BW32="Completely true",4))))</f>
        <v>3</v>
      </c>
      <c r="BV33" s="269">
        <f>IF(Main_Working!BX32="Not true",1,IF(Main_Working!BX32="A little bit true",2,IF(Main_Working!BX32="Mostly true",3,IF(Main_Working!BX32="Completely true",4))))</f>
        <v>2</v>
      </c>
      <c r="BW33" s="273">
        <f>IF(Main_Working!BY32="Not true",1,IF(Main_Working!BY32="A little bit true",2,IF(Main_Working!BY32="Mostly true",3,IF(Main_Working!BY32="Completely true",4))))</f>
        <v>2</v>
      </c>
      <c r="BX33" s="269">
        <f>IF(Main_Working!BZ32="Not true",1,IF(Main_Working!BZ32="A little bit true",2,IF(Main_Working!BZ32="Mostly true",3,IF(Main_Working!BZ32="Completely true",4))))</f>
        <v>2</v>
      </c>
      <c r="BY33" s="269">
        <f>IF(Main_Working!CA32="Not true",1,IF(Main_Working!CA32="A little bit true",2,IF(Main_Working!CA32="Mostly true",3,IF(Main_Working!CA32="Completely true",4))))</f>
        <v>2</v>
      </c>
      <c r="BZ33" s="269">
        <f>IF(Main_Working!CB32="Not true",1,IF(Main_Working!CB32="A little bit true",2,IF(Main_Working!CB32="Mostly true",3,IF(Main_Working!CB32="Completely true",4))))</f>
        <v>2</v>
      </c>
      <c r="CA33" s="269">
        <f>IF(Main_Working!CC32="Not true",1,IF(Main_Working!CC32="A little bit true",2,IF(Main_Working!CC32="Mostly true",3,IF(Main_Working!CC32="Completely true",4))))</f>
        <v>2</v>
      </c>
      <c r="CB33" s="269">
        <f>IF(Main_Working!CD32="Not true",1,IF(Main_Working!CD32="A little bit true",2,IF(Main_Working!CD32="Mostly true",3,IF(Main_Working!CD32="Completely true",4))))</f>
        <v>2</v>
      </c>
      <c r="CC33" s="269">
        <f>IF(Main_Working!CE32="Not true",1,IF(Main_Working!CE32="A little bit true",2,IF(Main_Working!CE32="Mostly true",3,IF(Main_Working!CE32="Completely true",4))))</f>
        <v>3</v>
      </c>
      <c r="CD33" s="269">
        <f>IF(Main_Working!CF32="Not true",1,IF(Main_Working!CF32="A little bit true",2,IF(Main_Working!CF32="Mostly true",3,IF(Main_Working!CF32="Completely true",4))))</f>
        <v>2</v>
      </c>
      <c r="CE33" s="272">
        <f>IF(Main_Working!CG32="Not true",1,IF(Main_Working!CG32="A little bit true",2,IF(Main_Working!CG32="Mostly true",3,IF(Main_Working!CG32="Completely true",4))))</f>
        <v>4</v>
      </c>
      <c r="CF33" s="269">
        <f>IF(Main_Working!CH32="Not true",1,IF(Main_Working!CH32="A little bit true",2,IF(Main_Working!CH32="Mostly true",3,IF(Main_Working!CH32="Completely true",4))))</f>
        <v>2</v>
      </c>
      <c r="CG33" s="269">
        <f>IF(Main_Working!CI32="Not true",1,IF(Main_Working!CI32="A little bit true",2,IF(Main_Working!CI32="Mostly true",3,IF(Main_Working!CI32="Completely true",4))))</f>
        <v>2</v>
      </c>
      <c r="CH33" s="273">
        <f>IF(Main_Working!CJ32="Not true",1,IF(Main_Working!CJ32="A little bit true",2,IF(Main_Working!CJ32="Mostly true",3,IF(Main_Working!CJ32="Completely true",4))))</f>
        <v>2</v>
      </c>
      <c r="CI33" s="269">
        <f>Main_Working!AR32</f>
        <v>8</v>
      </c>
      <c r="CJ33" s="269">
        <f>Main_Working!AS32</f>
        <v>9</v>
      </c>
      <c r="CK33" s="269">
        <f>Main_Working!CK32</f>
        <v>5</v>
      </c>
      <c r="CL33" s="269">
        <f>Main_Working!CL32</f>
        <v>5</v>
      </c>
      <c r="CM33" s="96" t="str">
        <f>Main_Working!AT32</f>
        <v>Students and parents are confident to come to the staff - teachers, ES, Principal - to express concerns before it gets to this stage. Our parents are very quick to let us know if something is brewing as our students require a lot of support to manage these situations.</v>
      </c>
      <c r="CN33" s="96" t="str">
        <f>Main_Working!AU32</f>
        <v>Speak with individuals involved to get their point of view - contact parents to make them aware of the issue. Restorative practices.</v>
      </c>
      <c r="CO33" s="96" t="str">
        <f>Main_Working!AV32</f>
        <v>Approach all students concerned - individually- bring all concerned parents in for individual meetings - provide counselling and support for any student wanting it, reteach appropriate behaviour and monitor interactions within classroom and playgrounds. Remove main perpetrator from the classroom and playground until satisfied undesirable behaviour has dissipated.</v>
      </c>
      <c r="CP33" s="274"/>
      <c r="CQ33" s="274"/>
      <c r="CR33" s="274"/>
      <c r="CS33" s="96" t="str">
        <f>Main_Working!CP32</f>
        <v>Audio scenario did not work for me</v>
      </c>
      <c r="CT33" s="96"/>
      <c r="CU33" s="272">
        <f t="shared" si="46"/>
        <v>15</v>
      </c>
      <c r="CV33" s="269">
        <f t="shared" si="47"/>
        <v>1.4285714285714284</v>
      </c>
      <c r="CW33" s="269">
        <f t="shared" si="48"/>
        <v>1.4285714285714284</v>
      </c>
      <c r="CX33" s="269">
        <f t="shared" si="49"/>
        <v>2.1428571428571423</v>
      </c>
      <c r="CY33" s="269">
        <f t="shared" si="50"/>
        <v>2.8571428571428568</v>
      </c>
      <c r="CZ33" s="269">
        <f t="shared" si="51"/>
        <v>0.3571428571428571</v>
      </c>
      <c r="DA33" s="269">
        <f t="shared" si="52"/>
        <v>0.53571428571428559</v>
      </c>
      <c r="DB33" s="269">
        <f t="shared" si="53"/>
        <v>0.17857142857142855</v>
      </c>
      <c r="DC33" s="269">
        <f t="shared" si="54"/>
        <v>0.3571428571428571</v>
      </c>
      <c r="DD33" s="269">
        <f t="shared" si="55"/>
        <v>1.4285714285714284</v>
      </c>
      <c r="DE33" s="269">
        <f t="shared" si="56"/>
        <v>1.4285714285714284</v>
      </c>
      <c r="DF33" s="269">
        <f t="shared" si="57"/>
        <v>10</v>
      </c>
      <c r="DG33" s="269">
        <f t="shared" si="58"/>
        <v>2.5</v>
      </c>
      <c r="DH33" s="269">
        <f t="shared" si="59"/>
        <v>1.6666666666666665</v>
      </c>
      <c r="DI33" s="269">
        <f t="shared" si="60"/>
        <v>1.6666666666666665</v>
      </c>
      <c r="DJ33" s="269">
        <f t="shared" si="61"/>
        <v>2.5</v>
      </c>
      <c r="DK33" s="269">
        <f t="shared" si="62"/>
        <v>1.6666666666666665</v>
      </c>
      <c r="DL33" s="269">
        <f t="shared" si="63"/>
        <v>2.5</v>
      </c>
      <c r="DM33" s="275">
        <f t="shared" si="64"/>
        <v>49.642857142857132</v>
      </c>
      <c r="DN33" s="269">
        <f t="shared" si="65"/>
        <v>15</v>
      </c>
      <c r="DO33" s="269">
        <f t="shared" si="66"/>
        <v>10</v>
      </c>
      <c r="DP33" s="269">
        <f t="shared" si="67"/>
        <v>10</v>
      </c>
      <c r="DQ33" s="269">
        <f t="shared" si="68"/>
        <v>10</v>
      </c>
      <c r="DR33" s="190">
        <f t="shared" si="69"/>
        <v>45</v>
      </c>
      <c r="DS33" s="272">
        <f t="shared" si="70"/>
        <v>5.7142857142857135</v>
      </c>
      <c r="DT33" s="269">
        <f t="shared" si="71"/>
        <v>5.7142857142857135</v>
      </c>
      <c r="DU33" s="269">
        <f t="shared" si="72"/>
        <v>2.8571428571428568</v>
      </c>
      <c r="DV33" s="269">
        <f t="shared" si="73"/>
        <v>5.7142857142857135</v>
      </c>
      <c r="DW33" s="269">
        <f t="shared" si="74"/>
        <v>8.5714285714285694</v>
      </c>
      <c r="DX33" s="269">
        <f t="shared" si="75"/>
        <v>5.7142857142857135</v>
      </c>
      <c r="DY33" s="269">
        <f t="shared" si="76"/>
        <v>5.7142857142857135</v>
      </c>
      <c r="DZ33" s="276">
        <f t="shared" si="77"/>
        <v>40</v>
      </c>
      <c r="EA33" s="269">
        <f t="shared" si="78"/>
        <v>5.7142857142857135</v>
      </c>
      <c r="EB33" s="269">
        <f t="shared" si="79"/>
        <v>5.7142857142857135</v>
      </c>
      <c r="EC33" s="269">
        <f t="shared" si="80"/>
        <v>5.7142857142857135</v>
      </c>
      <c r="ED33" s="269">
        <f t="shared" si="81"/>
        <v>5.7142857142857135</v>
      </c>
      <c r="EE33" s="269">
        <f t="shared" si="82"/>
        <v>5.7142857142857135</v>
      </c>
      <c r="EF33" s="269">
        <f t="shared" si="83"/>
        <v>8.5714285714285694</v>
      </c>
      <c r="EG33" s="269">
        <f t="shared" si="84"/>
        <v>5.7142857142857135</v>
      </c>
      <c r="EH33" s="277">
        <f t="shared" si="85"/>
        <v>42.857142857142854</v>
      </c>
      <c r="EI33" s="272">
        <f t="shared" si="86"/>
        <v>40</v>
      </c>
      <c r="EJ33" s="269">
        <f t="shared" si="87"/>
        <v>6.6666666666666661</v>
      </c>
      <c r="EK33" s="269">
        <f t="shared" si="88"/>
        <v>6.6666666666666661</v>
      </c>
      <c r="EL33" s="273">
        <f t="shared" si="89"/>
        <v>6.6666666666666661</v>
      </c>
      <c r="EM33" s="277">
        <f t="shared" si="90"/>
        <v>59.999999999999993</v>
      </c>
      <c r="EN33" s="277">
        <f t="shared" si="91"/>
        <v>237.5</v>
      </c>
      <c r="EO33" s="96"/>
      <c r="EP33" s="278">
        <f t="shared" si="92"/>
        <v>49.642857142857132</v>
      </c>
      <c r="EQ33" s="278">
        <f t="shared" si="93"/>
        <v>45</v>
      </c>
      <c r="ER33" s="278">
        <f t="shared" si="94"/>
        <v>40</v>
      </c>
      <c r="ES33" s="278">
        <f t="shared" si="95"/>
        <v>42.857142857142854</v>
      </c>
      <c r="ET33" s="278">
        <f t="shared" si="96"/>
        <v>59.999999999999993</v>
      </c>
      <c r="EU33" s="278">
        <f t="shared" si="97"/>
        <v>237.5</v>
      </c>
      <c r="EV33" s="96"/>
      <c r="EW33" s="269" t="str">
        <f t="shared" si="98"/>
        <v>Q3</v>
      </c>
      <c r="EX33" s="96" t="str">
        <f t="shared" si="99"/>
        <v>Building</v>
      </c>
      <c r="EY33" s="96"/>
      <c r="EZ33" s="96"/>
      <c r="FA33" s="96"/>
      <c r="FB33" s="96"/>
      <c r="FC33" s="269" t="s">
        <v>138</v>
      </c>
      <c r="FD33" s="96"/>
      <c r="FE33" s="96"/>
      <c r="FF33" s="96"/>
      <c r="FG33" s="96"/>
      <c r="FH33" s="96"/>
      <c r="FI33" s="96"/>
      <c r="FJ33" s="96"/>
      <c r="FK33" s="96"/>
      <c r="FL33" s="96"/>
      <c r="FM33" s="96"/>
      <c r="FN33" s="96"/>
      <c r="FO33" s="96"/>
      <c r="FP33" s="96"/>
      <c r="FQ33" s="96"/>
      <c r="FR33" s="96"/>
      <c r="FS33" s="96"/>
      <c r="FT33" s="96"/>
      <c r="FU33" s="96"/>
      <c r="FV33" s="96"/>
      <c r="FW33" s="96"/>
      <c r="FX33" s="96"/>
      <c r="FY33" s="96"/>
      <c r="FZ33" s="96"/>
      <c r="GA33" s="96"/>
      <c r="GB33" s="96"/>
      <c r="GC33" s="96"/>
      <c r="GD33" s="96"/>
      <c r="GE33" s="96"/>
      <c r="GF33" s="96"/>
      <c r="GG33" s="96"/>
      <c r="GH33" s="96"/>
      <c r="GI33" s="96"/>
      <c r="GJ33" s="96"/>
      <c r="GK33" s="96"/>
      <c r="GL33" s="96"/>
      <c r="GM33" s="96"/>
      <c r="GN33" s="96"/>
      <c r="GO33" s="96"/>
      <c r="GP33" s="96"/>
      <c r="GQ33" s="96"/>
      <c r="GR33" s="96"/>
      <c r="GS33" s="96"/>
      <c r="GT33" s="96"/>
      <c r="GU33" s="96"/>
      <c r="GV33" s="96"/>
      <c r="GW33" s="96"/>
      <c r="GX33" s="96"/>
      <c r="GY33" s="96"/>
      <c r="GZ33" s="96"/>
      <c r="HA33" s="96"/>
      <c r="HB33" s="96"/>
      <c r="HC33" s="96"/>
      <c r="HD33" s="96"/>
      <c r="HE33" s="96"/>
      <c r="HF33" s="96"/>
      <c r="HG33" s="96"/>
      <c r="HH33" s="96"/>
      <c r="HI33" s="96"/>
      <c r="HJ33" s="96"/>
      <c r="HK33" s="96"/>
      <c r="HL33" s="96"/>
      <c r="HM33" s="96"/>
    </row>
    <row r="34" spans="1:221" s="26" customFormat="1" x14ac:dyDescent="0.2">
      <c r="A34" s="24">
        <v>30</v>
      </c>
      <c r="B34" s="23" t="str">
        <f>Main_Working!Q33</f>
        <v>Our Lady of Mount Carmel Primary School</v>
      </c>
      <c r="C34" s="24" t="str">
        <f>Main_Working!S33</f>
        <v>Catholic</v>
      </c>
      <c r="D34" s="24" t="str">
        <f>Main_Working!T33</f>
        <v>Primary</v>
      </c>
      <c r="E34" s="24" t="str">
        <f>Main_Working!N33</f>
        <v>NORTH-WESTERN</v>
      </c>
      <c r="F34" s="24" t="str">
        <f>Main_Working!L33</f>
        <v>Unregistered</v>
      </c>
      <c r="G34" s="24" t="str">
        <f>Main_Working!CQ33</f>
        <v>Low</v>
      </c>
      <c r="H34" s="24" t="str">
        <f>Main_Working!CR33</f>
        <v>Above Average</v>
      </c>
      <c r="I34" s="24" t="s">
        <v>138</v>
      </c>
      <c r="J34" s="24">
        <f>IF(Main_Working!U33="No",0,IF(Main_Working!U33="Yes",1))</f>
        <v>0</v>
      </c>
      <c r="K34" s="24">
        <f>IF(Main_Working!V33="No",0,IF(Main_Working!V33="Yes",1))</f>
        <v>1</v>
      </c>
      <c r="L34" s="24">
        <f>IF(Main_Working!W33="No",0,IF(Main_Working!W33="Yes",1))</f>
        <v>1</v>
      </c>
      <c r="M34" s="24">
        <f>IF(Main_Working!X33="No",0,IF(Main_Working!X33="Yes",1))</f>
        <v>1</v>
      </c>
      <c r="N34" s="24">
        <f>IF(Main_Working!Y33="No",0,IF(Main_Working!Y33="Yes",1))</f>
        <v>1</v>
      </c>
      <c r="O34" s="24">
        <f t="shared" si="0"/>
        <v>4</v>
      </c>
      <c r="P34" s="199">
        <f t="shared" si="1"/>
        <v>0.8</v>
      </c>
      <c r="Q34" s="24">
        <f>IF(Main_Working!Z33="No",0,IF(Main_Working!Z33="Yes",1))</f>
        <v>1</v>
      </c>
      <c r="R34" s="24">
        <f>IF(Main_Working!AA33="No",0,IF(Main_Working!AA33="Yes",1))</f>
        <v>1</v>
      </c>
      <c r="S34" s="24">
        <f>IF(Main_Working!AB33="No",0,IF(Main_Working!AB33="Yes",1))</f>
        <v>1</v>
      </c>
      <c r="T34" s="24">
        <f t="shared" si="2"/>
        <v>3</v>
      </c>
      <c r="U34" s="199">
        <f t="shared" si="3"/>
        <v>1</v>
      </c>
      <c r="V34" s="24">
        <f>IF(Main_Working!AC33="No",0,IF(Main_Working!AC33="Yes",1))</f>
        <v>1</v>
      </c>
      <c r="W34" s="24">
        <f>IF(Main_Working!AD33="No",0,IF(Main_Working!AD33="Yes",1))</f>
        <v>1</v>
      </c>
      <c r="X34" s="24">
        <f>IF(Main_Working!AE33="No",0,IF(Main_Working!AE33="Yes",1))</f>
        <v>1</v>
      </c>
      <c r="Y34" s="24">
        <f t="shared" si="4"/>
        <v>3</v>
      </c>
      <c r="Z34" s="199">
        <f t="shared" si="5"/>
        <v>1</v>
      </c>
      <c r="AA34" s="24">
        <f>IF(Main_Working!AF33="No",0,IF(Main_Working!AF33="Yes",1))</f>
        <v>1</v>
      </c>
      <c r="AB34" s="24">
        <f>IF(Main_Working!AG33="No",0,IF(Main_Working!AG33="Yes",1))</f>
        <v>1</v>
      </c>
      <c r="AC34" s="24">
        <f>IF(Main_Working!AH33="No",0,IF(Main_Working!AH33="Yes",1))</f>
        <v>1</v>
      </c>
      <c r="AD34" s="24">
        <f>IF(Main_Working!AI33="No",0,IF(Main_Working!AI33="Yes",1))</f>
        <v>1</v>
      </c>
      <c r="AE34" s="24">
        <f t="shared" si="6"/>
        <v>4</v>
      </c>
      <c r="AF34" s="199">
        <f t="shared" si="7"/>
        <v>1</v>
      </c>
      <c r="AG34" s="24">
        <f>IF(Main_Working!AJ33="No",0,IF(Main_Working!AJ33="Yes",1))</f>
        <v>1</v>
      </c>
      <c r="AH34" s="24">
        <f>IF(Main_Working!AK33="No",0,IF(Main_Working!AK33="Yes",1))</f>
        <v>0</v>
      </c>
      <c r="AI34" s="24">
        <f>IF(Main_Working!AL33="No",0,IF(Main_Working!AL33="Yes",1))</f>
        <v>0</v>
      </c>
      <c r="AJ34" s="24">
        <f>IF(Main_Working!AM33="No",0,IF(Main_Working!AM33="Yes",1))</f>
        <v>0</v>
      </c>
      <c r="AK34" s="24">
        <f>IF(Main_Working!AN33="No",0,IF(Main_Working!AN33="Yes",1))</f>
        <v>1</v>
      </c>
      <c r="AL34" s="24">
        <f t="shared" si="8"/>
        <v>2</v>
      </c>
      <c r="AM34" s="199">
        <f t="shared" si="9"/>
        <v>0.4</v>
      </c>
      <c r="AN34" s="24">
        <f>IF(Main_Working!AO33="No",0,IF(Main_Working!AO33="Yes",1))</f>
        <v>1</v>
      </c>
      <c r="AO34" s="24">
        <f>IF(Main_Working!AP33="No",0,IF(Main_Working!AP33="Yes",1))</f>
        <v>1</v>
      </c>
      <c r="AP34" s="24">
        <f>IF(Main_Working!AQ33="No",0,IF(Main_Working!AQ33="Yes",1))</f>
        <v>0</v>
      </c>
      <c r="AQ34" s="24">
        <f t="shared" si="10"/>
        <v>2</v>
      </c>
      <c r="AR34" s="199">
        <f t="shared" si="11"/>
        <v>0.66666666666666663</v>
      </c>
      <c r="AS34" s="25">
        <f t="shared" si="12"/>
        <v>18</v>
      </c>
      <c r="AT34" s="25"/>
      <c r="AU34" s="80">
        <f>IF(Main_Working!AW33="Not true",1,IF(Main_Working!AW33="A little bit true",2,IF(Main_Working!AW33="Mostly true",3,IF(Main_Working!AW33="Completely true",4))))</f>
        <v>3</v>
      </c>
      <c r="AV34" s="24">
        <f>IF(Main_Working!AX33="Not true",1,IF(Main_Working!AX33="A little bit true",2,IF(Main_Working!AX33="Mostly true",3,IF(Main_Working!AX33="Completely true",4))))</f>
        <v>3</v>
      </c>
      <c r="AW34" s="24">
        <f>IF(Main_Working!AY33="Not true",1,IF(Main_Working!AY33="A little bit true",2,IF(Main_Working!AY33="Mostly true",3,IF(Main_Working!AY33="Completely true",4))))</f>
        <v>2</v>
      </c>
      <c r="AX34" s="24">
        <f>IF(Main_Working!AZ33="Not true",1,IF(Main_Working!AZ33="A little bit true",2,IF(Main_Working!AZ33="Mostly true",3,IF(Main_Working!AZ33="Completely true",4))))</f>
        <v>3</v>
      </c>
      <c r="AY34" s="24">
        <f>IF(Main_Working!BA33="Not true",1,IF(Main_Working!BA33="A little bit true",2,IF(Main_Working!BA33="Mostly true",3,IF(Main_Working!BA33="Completely true",4))))</f>
        <v>3</v>
      </c>
      <c r="AZ34" s="24">
        <f>IF(Main_Working!BB33="Not true",1,IF(Main_Working!BB33="A little bit true",2,IF(Main_Working!BB33="Mostly true",3,IF(Main_Working!BB33="Completely true",4))))</f>
        <v>3</v>
      </c>
      <c r="BA34" s="24">
        <f>IF(Main_Working!BC33="Not true",1,IF(Main_Working!BC33="A little bit true",2,IF(Main_Working!BC33="Mostly true",3,IF(Main_Working!BC33="Completely true",4))))</f>
        <v>3</v>
      </c>
      <c r="BB34" s="24">
        <f>IF(Main_Working!BD33="Not true",1,IF(Main_Working!BD33="A little bit true",2,IF(Main_Working!BD33="Mostly true",3,IF(Main_Working!BD33="Completely true",4))))</f>
        <v>3</v>
      </c>
      <c r="BC34" s="24">
        <f>IF(Main_Working!BE33="Not true",1,IF(Main_Working!BE33="A little bit true",2,IF(Main_Working!BE33="Mostly true",3,IF(Main_Working!BE33="Completely true",4))))</f>
        <v>4</v>
      </c>
      <c r="BD34" s="24">
        <f>IF(Main_Working!BF33="Not true",1,IF(Main_Working!BF33="A little bit true",2,IF(Main_Working!BF33="Mostly true",3,IF(Main_Working!BF33="Completely true",4))))</f>
        <v>3</v>
      </c>
      <c r="BE34" s="24">
        <f>IF(Main_Working!BG33="Not true",1,IF(Main_Working!BG33="A little bit true",2,IF(Main_Working!BG33="Mostly true",3,IF(Main_Working!BG33="Completely true",4))))</f>
        <v>3</v>
      </c>
      <c r="BF34" s="24">
        <f>IF(Main_Working!BH33="Not true",1,IF(Main_Working!BH33="A little bit true",2,IF(Main_Working!BH33="Mostly true",3,IF(Main_Working!BH33="Completely true",4))))</f>
        <v>3</v>
      </c>
      <c r="BG34" s="24">
        <f>IF(Main_Working!BI33="Not true",1,IF(Main_Working!BI33="A little bit true",2,IF(Main_Working!BI33="Mostly true",3,IF(Main_Working!BI33="Completely true",4))))</f>
        <v>4</v>
      </c>
      <c r="BH34" s="24">
        <f>IF(Main_Working!BJ33="Not true",1,IF(Main_Working!BJ33="A little bit true",2,IF(Main_Working!BJ33="Mostly true",3,IF(Main_Working!BJ33="Completely true",4))))</f>
        <v>4</v>
      </c>
      <c r="BI34" s="24">
        <f>IF(Main_Working!BK33="Not true",1,IF(Main_Working!BK33="A little bit true",2,IF(Main_Working!BK33="Mostly true",3,IF(Main_Working!BK33="Completely true",4))))</f>
        <v>4</v>
      </c>
      <c r="BJ34" s="24">
        <f>IF(Main_Working!BL33="Not true",1,IF(Main_Working!BL33="A little bit true",2,IF(Main_Working!BL33="Mostly true",3,IF(Main_Working!BL33="Completely true",4))))</f>
        <v>4</v>
      </c>
      <c r="BK34" s="24">
        <f>IF(Main_Working!BM33="Not true",1,IF(Main_Working!BM33="A little bit true",2,IF(Main_Working!BM33="Mostly true",3,IF(Main_Working!BM33="Completely true",4))))</f>
        <v>4</v>
      </c>
      <c r="BL34" s="81">
        <f>IF(Main_Working!BN33="Not true",1,IF(Main_Working!BN33="A little bit true",2,IF(Main_Working!BN33="Mostly true",3,IF(Main_Working!BN33="Completely true",4))))</f>
        <v>4</v>
      </c>
      <c r="BM34" s="24">
        <f>IF(Main_Working!BO33="Not true",1,IF(Main_Working!BO33="A little bit true",2,IF(Main_Working!BO33="Mostly true",3,IF(Main_Working!BO33="Completely true",4))))</f>
        <v>4</v>
      </c>
      <c r="BN34" s="24">
        <f>IF(Main_Working!BP33="Not true",1,IF(Main_Working!BP33="A little bit true",2,IF(Main_Working!BP33="Mostly true",3,IF(Main_Working!BP33="Completely true",4))))</f>
        <v>1</v>
      </c>
      <c r="BO34" s="24">
        <f>IF(Main_Working!BQ33="Not true",1,IF(Main_Working!BQ33="A little bit true",2,IF(Main_Working!BQ33="Mostly true",3,IF(Main_Working!BQ33="Completely true",4))))</f>
        <v>3</v>
      </c>
      <c r="BP34" s="24">
        <f>IF(Main_Working!BR33="Not true",1,IF(Main_Working!BR33="A little bit true",2,IF(Main_Working!BR33="Mostly true",3,IF(Main_Working!BR33="Completely true",4))))</f>
        <v>2</v>
      </c>
      <c r="BQ34" s="80">
        <f>IF(Main_Working!BS33="Not true",1,IF(Main_Working!BS33="A little bit true",2,IF(Main_Working!BS33="Mostly true",3,IF(Main_Working!BS33="Completely true",4))))</f>
        <v>3</v>
      </c>
      <c r="BR34" s="24">
        <f>IF(Main_Working!BT33="Not true",1,IF(Main_Working!BT33="A little bit true",2,IF(Main_Working!BT33="Mostly true",3,IF(Main_Working!BT33="Completely true",4))))</f>
        <v>3</v>
      </c>
      <c r="BS34" s="24">
        <f>IF(Main_Working!BU33="Not true",1,IF(Main_Working!BU33="A little bit true",2,IF(Main_Working!BU33="Mostly true",3,IF(Main_Working!BU33="Completely true",4))))</f>
        <v>3</v>
      </c>
      <c r="BT34" s="24">
        <f>IF(Main_Working!BV33="Not true",1,IF(Main_Working!BV33="A little bit true",2,IF(Main_Working!BV33="Mostly true",3,IF(Main_Working!BV33="Completely true",4))))</f>
        <v>2</v>
      </c>
      <c r="BU34" s="24">
        <f>IF(Main_Working!BW33="Not true",1,IF(Main_Working!BW33="A little bit true",2,IF(Main_Working!BW33="Mostly true",3,IF(Main_Working!BW33="Completely true",4))))</f>
        <v>3</v>
      </c>
      <c r="BV34" s="24">
        <f>IF(Main_Working!BX33="Not true",1,IF(Main_Working!BX33="A little bit true",2,IF(Main_Working!BX33="Mostly true",3,IF(Main_Working!BX33="Completely true",4))))</f>
        <v>2</v>
      </c>
      <c r="BW34" s="81">
        <f>IF(Main_Working!BY33="Not true",1,IF(Main_Working!BY33="A little bit true",2,IF(Main_Working!BY33="Mostly true",3,IF(Main_Working!BY33="Completely true",4))))</f>
        <v>3</v>
      </c>
      <c r="BX34" s="24">
        <f>IF(Main_Working!BZ33="Not true",1,IF(Main_Working!BZ33="A little bit true",2,IF(Main_Working!BZ33="Mostly true",3,IF(Main_Working!BZ33="Completely true",4))))</f>
        <v>2</v>
      </c>
      <c r="BY34" s="24">
        <f>IF(Main_Working!CA33="Not true",1,IF(Main_Working!CA33="A little bit true",2,IF(Main_Working!CA33="Mostly true",3,IF(Main_Working!CA33="Completely true",4))))</f>
        <v>2</v>
      </c>
      <c r="BZ34" s="24">
        <f>IF(Main_Working!CB33="Not true",1,IF(Main_Working!CB33="A little bit true",2,IF(Main_Working!CB33="Mostly true",3,IF(Main_Working!CB33="Completely true",4))))</f>
        <v>3</v>
      </c>
      <c r="CA34" s="24">
        <f>IF(Main_Working!CC33="Not true",1,IF(Main_Working!CC33="A little bit true",2,IF(Main_Working!CC33="Mostly true",3,IF(Main_Working!CC33="Completely true",4))))</f>
        <v>3</v>
      </c>
      <c r="CB34" s="24">
        <f>IF(Main_Working!CD33="Not true",1,IF(Main_Working!CD33="A little bit true",2,IF(Main_Working!CD33="Mostly true",3,IF(Main_Working!CD33="Completely true",4))))</f>
        <v>3</v>
      </c>
      <c r="CC34" s="24">
        <f>IF(Main_Working!CE33="Not true",1,IF(Main_Working!CE33="A little bit true",2,IF(Main_Working!CE33="Mostly true",3,IF(Main_Working!CE33="Completely true",4))))</f>
        <v>3</v>
      </c>
      <c r="CD34" s="24">
        <f>IF(Main_Working!CF33="Not true",1,IF(Main_Working!CF33="A little bit true",2,IF(Main_Working!CF33="Mostly true",3,IF(Main_Working!CF33="Completely true",4))))</f>
        <v>2</v>
      </c>
      <c r="CE34" s="80">
        <f>IF(Main_Working!CG33="Not true",1,IF(Main_Working!CG33="A little bit true",2,IF(Main_Working!CG33="Mostly true",3,IF(Main_Working!CG33="Completely true",4))))</f>
        <v>4</v>
      </c>
      <c r="CF34" s="24">
        <f>IF(Main_Working!CH33="Not true",1,IF(Main_Working!CH33="A little bit true",2,IF(Main_Working!CH33="Mostly true",3,IF(Main_Working!CH33="Completely true",4))))</f>
        <v>3</v>
      </c>
      <c r="CG34" s="24">
        <f>IF(Main_Working!CI33="Not true",1,IF(Main_Working!CI33="A little bit true",2,IF(Main_Working!CI33="Mostly true",3,IF(Main_Working!CI33="Completely true",4))))</f>
        <v>3</v>
      </c>
      <c r="CH34" s="81">
        <f>IF(Main_Working!CJ33="Not true",1,IF(Main_Working!CJ33="A little bit true",2,IF(Main_Working!CJ33="Mostly true",3,IF(Main_Working!CJ33="Completely true",4))))</f>
        <v>2</v>
      </c>
      <c r="CI34" s="24">
        <f>Main_Working!AR33</f>
        <v>7</v>
      </c>
      <c r="CJ34" s="24">
        <f>Main_Working!AS33</f>
        <v>7</v>
      </c>
      <c r="CK34" s="24">
        <f>Main_Working!CK33</f>
        <v>5</v>
      </c>
      <c r="CL34" s="24">
        <f>Main_Working!CL33</f>
        <v>7</v>
      </c>
      <c r="CM34" s="26" t="str">
        <f>Main_Working!AT33</f>
        <v>Annual mandatory reporting requirements  Circle time in classrooms  ICT acceptable user agreement  cyber safety education  restorative practices</v>
      </c>
      <c r="CN34" s="26" t="str">
        <f>Main_Working!AU33</f>
        <v xml:space="preserve">contact parents  circle time    </v>
      </c>
      <c r="CO34" s="26" t="str">
        <f>Main_Working!AV33</f>
        <v>speak to all parties  speak to the police where necessary</v>
      </c>
      <c r="CP34" s="27">
        <f>IF(Main_Working!CM33="Not at all",1,IF(Main_Working!CM33="A little bit",2,IF(Main_Working!CM33="A fair bit",3,IF(Main_Working!CM33="Completely",4))))</f>
        <v>3</v>
      </c>
      <c r="CQ34" s="27">
        <f>IF(Main_Working!CN33="Not at all",1,IF(Main_Working!CN33="A little bit",2,IF(Main_Working!CN33="A fair bit",3,IF(Main_Working!CN33="Completely",4))))</f>
        <v>4</v>
      </c>
      <c r="CR34" s="27">
        <f>IF(Main_Working!CO33="Not at all",1,IF(Main_Working!CO33="A little bit",2,IF(Main_Working!CO33="A fair bit",3,IF(Main_Working!CO33="Completely",4))))</f>
        <v>3</v>
      </c>
      <c r="CU34" s="80">
        <f t="shared" si="46"/>
        <v>15</v>
      </c>
      <c r="CV34" s="24">
        <f t="shared" si="47"/>
        <v>2.1428571428571423</v>
      </c>
      <c r="CW34" s="24">
        <f t="shared" si="48"/>
        <v>1.4285714285714284</v>
      </c>
      <c r="CX34" s="24">
        <f t="shared" si="49"/>
        <v>2.1428571428571423</v>
      </c>
      <c r="CY34" s="24">
        <f t="shared" si="50"/>
        <v>2.1428571428571423</v>
      </c>
      <c r="CZ34" s="24">
        <f t="shared" si="51"/>
        <v>0.53571428571428559</v>
      </c>
      <c r="DA34" s="24">
        <f t="shared" si="52"/>
        <v>0.53571428571428559</v>
      </c>
      <c r="DB34" s="24">
        <f t="shared" si="53"/>
        <v>0.53571428571428559</v>
      </c>
      <c r="DC34" s="24">
        <f t="shared" si="54"/>
        <v>0.71428571428571419</v>
      </c>
      <c r="DD34" s="24">
        <f t="shared" si="55"/>
        <v>2.1428571428571423</v>
      </c>
      <c r="DE34" s="24">
        <f t="shared" si="56"/>
        <v>2.1428571428571423</v>
      </c>
      <c r="DF34" s="24">
        <f t="shared" si="57"/>
        <v>15</v>
      </c>
      <c r="DG34" s="24">
        <f t="shared" si="58"/>
        <v>3.333333333333333</v>
      </c>
      <c r="DH34" s="24">
        <f t="shared" si="59"/>
        <v>3.333333333333333</v>
      </c>
      <c r="DI34" s="24">
        <f t="shared" si="60"/>
        <v>3.333333333333333</v>
      </c>
      <c r="DJ34" s="24">
        <f t="shared" si="61"/>
        <v>3.333333333333333</v>
      </c>
      <c r="DK34" s="24">
        <f t="shared" si="62"/>
        <v>3.333333333333333</v>
      </c>
      <c r="DL34" s="24">
        <f t="shared" si="63"/>
        <v>3.333333333333333</v>
      </c>
      <c r="DM34" s="116">
        <f t="shared" si="64"/>
        <v>64.464285714285722</v>
      </c>
      <c r="DN34" s="24">
        <f t="shared" si="65"/>
        <v>20</v>
      </c>
      <c r="DO34" s="24">
        <f t="shared" si="66"/>
        <v>5</v>
      </c>
      <c r="DP34" s="24">
        <f t="shared" si="67"/>
        <v>15</v>
      </c>
      <c r="DQ34" s="24">
        <f t="shared" si="68"/>
        <v>10</v>
      </c>
      <c r="DR34" s="25">
        <f t="shared" si="69"/>
        <v>50</v>
      </c>
      <c r="DS34" s="80">
        <f t="shared" si="70"/>
        <v>8.5714285714285694</v>
      </c>
      <c r="DT34" s="24">
        <f t="shared" si="71"/>
        <v>8.5714285714285694</v>
      </c>
      <c r="DU34" s="24">
        <f t="shared" si="72"/>
        <v>8.5714285714285694</v>
      </c>
      <c r="DV34" s="24">
        <f t="shared" si="73"/>
        <v>5.7142857142857135</v>
      </c>
      <c r="DW34" s="24">
        <f t="shared" si="74"/>
        <v>8.5714285714285694</v>
      </c>
      <c r="DX34" s="24">
        <f t="shared" si="75"/>
        <v>5.7142857142857135</v>
      </c>
      <c r="DY34" s="24">
        <f t="shared" si="76"/>
        <v>8.5714285714285694</v>
      </c>
      <c r="DZ34" s="130">
        <f t="shared" si="77"/>
        <v>54.285714285714278</v>
      </c>
      <c r="EA34" s="24">
        <f t="shared" si="78"/>
        <v>5.7142857142857135</v>
      </c>
      <c r="EB34" s="24">
        <f t="shared" si="79"/>
        <v>5.7142857142857135</v>
      </c>
      <c r="EC34" s="24">
        <f t="shared" si="80"/>
        <v>8.5714285714285694</v>
      </c>
      <c r="ED34" s="24">
        <f t="shared" si="81"/>
        <v>8.5714285714285694</v>
      </c>
      <c r="EE34" s="24">
        <f t="shared" si="82"/>
        <v>8.5714285714285694</v>
      </c>
      <c r="EF34" s="24">
        <f t="shared" si="83"/>
        <v>8.5714285714285694</v>
      </c>
      <c r="EG34" s="24">
        <f t="shared" si="84"/>
        <v>5.7142857142857135</v>
      </c>
      <c r="EH34" s="124">
        <f t="shared" si="85"/>
        <v>51.428571428571423</v>
      </c>
      <c r="EI34" s="80">
        <f t="shared" si="86"/>
        <v>40</v>
      </c>
      <c r="EJ34" s="24">
        <f t="shared" si="87"/>
        <v>10</v>
      </c>
      <c r="EK34" s="24">
        <f t="shared" si="88"/>
        <v>10</v>
      </c>
      <c r="EL34" s="81">
        <f t="shared" si="89"/>
        <v>6.6666666666666661</v>
      </c>
      <c r="EM34" s="124">
        <f t="shared" si="90"/>
        <v>66.666666666666671</v>
      </c>
      <c r="EN34" s="124">
        <f t="shared" si="91"/>
        <v>286.84523809523807</v>
      </c>
      <c r="EP34" s="232">
        <f t="shared" si="92"/>
        <v>64.464285714285722</v>
      </c>
      <c r="EQ34" s="232">
        <f t="shared" si="93"/>
        <v>50</v>
      </c>
      <c r="ER34" s="232">
        <f t="shared" si="94"/>
        <v>54.285714285714278</v>
      </c>
      <c r="ES34" s="232">
        <f t="shared" si="95"/>
        <v>51.428571428571423</v>
      </c>
      <c r="ET34" s="232">
        <f t="shared" si="96"/>
        <v>66.666666666666671</v>
      </c>
      <c r="EU34" s="232">
        <f t="shared" si="97"/>
        <v>286.84523809523807</v>
      </c>
      <c r="EW34" s="24" t="str">
        <f t="shared" si="98"/>
        <v>Q3</v>
      </c>
      <c r="EX34" s="26" t="str">
        <f t="shared" si="99"/>
        <v>Building</v>
      </c>
      <c r="FC34" s="24" t="s">
        <v>138</v>
      </c>
    </row>
    <row r="35" spans="1:221" s="26" customFormat="1" x14ac:dyDescent="0.2">
      <c r="A35" s="24">
        <v>31</v>
      </c>
      <c r="B35" s="23" t="str">
        <f>Main_Working!Q34</f>
        <v>Our Lady Star of the Sea</v>
      </c>
      <c r="C35" s="24" t="str">
        <f>Main_Working!S34</f>
        <v>Catholic</v>
      </c>
      <c r="D35" s="24" t="str">
        <f>Main_Working!T34</f>
        <v>Primary</v>
      </c>
      <c r="E35" s="24" t="str">
        <f>Main_Working!N34</f>
        <v>SOUTH-EASTERN</v>
      </c>
      <c r="F35" s="24" t="str">
        <f>Main_Working!L34</f>
        <v>Registered</v>
      </c>
      <c r="G35" s="24" t="str">
        <f>Main_Working!CQ34</f>
        <v>Medium</v>
      </c>
      <c r="H35" s="24" t="str">
        <f>Main_Working!CR34</f>
        <v>Below Average</v>
      </c>
      <c r="I35" s="24" t="s">
        <v>158</v>
      </c>
      <c r="J35" s="24">
        <f>IF(Main_Working!U34="No",0,IF(Main_Working!U34="Yes",1))</f>
        <v>1</v>
      </c>
      <c r="K35" s="24">
        <f>IF(Main_Working!V34="No",0,IF(Main_Working!V34="Yes",1))</f>
        <v>1</v>
      </c>
      <c r="L35" s="24">
        <f>IF(Main_Working!W34="No",0,IF(Main_Working!W34="Yes",1))</f>
        <v>1</v>
      </c>
      <c r="M35" s="24">
        <f>IF(Main_Working!X34="No",0,IF(Main_Working!X34="Yes",1))</f>
        <v>0</v>
      </c>
      <c r="N35" s="24">
        <f>IF(Main_Working!Y34="No",0,IF(Main_Working!Y34="Yes",1))</f>
        <v>0</v>
      </c>
      <c r="O35" s="24">
        <f t="shared" si="0"/>
        <v>3</v>
      </c>
      <c r="P35" s="35">
        <f t="shared" si="1"/>
        <v>0.6</v>
      </c>
      <c r="Q35" s="24">
        <f>IF(Main_Working!Z34="No",0,IF(Main_Working!Z34="Yes",1))</f>
        <v>1</v>
      </c>
      <c r="R35" s="24">
        <f>IF(Main_Working!AA34="No",0,IF(Main_Working!AA34="Yes",1))</f>
        <v>1</v>
      </c>
      <c r="S35" s="24">
        <f>IF(Main_Working!AB34="No",0,IF(Main_Working!AB34="Yes",1))</f>
        <v>1</v>
      </c>
      <c r="T35" s="24">
        <f t="shared" si="2"/>
        <v>3</v>
      </c>
      <c r="U35" s="35">
        <f t="shared" si="3"/>
        <v>1</v>
      </c>
      <c r="V35" s="24">
        <f>IF(Main_Working!AC34="No",0,IF(Main_Working!AC34="Yes",1))</f>
        <v>1</v>
      </c>
      <c r="W35" s="24">
        <f>IF(Main_Working!AD34="No",0,IF(Main_Working!AD34="Yes",1))</f>
        <v>1</v>
      </c>
      <c r="X35" s="24">
        <f>IF(Main_Working!AE34="No",0,IF(Main_Working!AE34="Yes",1))</f>
        <v>1</v>
      </c>
      <c r="Y35" s="24">
        <f t="shared" si="4"/>
        <v>3</v>
      </c>
      <c r="Z35" s="35">
        <f t="shared" si="5"/>
        <v>1</v>
      </c>
      <c r="AA35" s="24">
        <f>IF(Main_Working!AF34="No",0,IF(Main_Working!AF34="Yes",1))</f>
        <v>1</v>
      </c>
      <c r="AB35" s="24">
        <f>IF(Main_Working!AG34="No",0,IF(Main_Working!AG34="Yes",1))</f>
        <v>1</v>
      </c>
      <c r="AC35" s="24">
        <f>IF(Main_Working!AH34="No",0,IF(Main_Working!AH34="Yes",1))</f>
        <v>1</v>
      </c>
      <c r="AD35" s="24">
        <f>IF(Main_Working!AI34="No",0,IF(Main_Working!AI34="Yes",1))</f>
        <v>0</v>
      </c>
      <c r="AE35" s="24">
        <f t="shared" si="6"/>
        <v>3</v>
      </c>
      <c r="AF35" s="35">
        <f t="shared" si="7"/>
        <v>0.75</v>
      </c>
      <c r="AG35" s="24">
        <f>IF(Main_Working!AJ34="No",0,IF(Main_Working!AJ34="Yes",1))</f>
        <v>1</v>
      </c>
      <c r="AH35" s="24">
        <f>IF(Main_Working!AK34="No",0,IF(Main_Working!AK34="Yes",1))</f>
        <v>0</v>
      </c>
      <c r="AI35" s="24">
        <f>IF(Main_Working!AL34="No",0,IF(Main_Working!AL34="Yes",1))</f>
        <v>1</v>
      </c>
      <c r="AJ35" s="24">
        <f>IF(Main_Working!AM34="No",0,IF(Main_Working!AM34="Yes",1))</f>
        <v>1</v>
      </c>
      <c r="AK35" s="24">
        <f>IF(Main_Working!AN34="No",0,IF(Main_Working!AN34="Yes",1))</f>
        <v>0</v>
      </c>
      <c r="AL35" s="24">
        <f t="shared" si="8"/>
        <v>3</v>
      </c>
      <c r="AM35" s="35">
        <f t="shared" si="9"/>
        <v>0.6</v>
      </c>
      <c r="AN35" s="24">
        <f>IF(Main_Working!AO34="No",0,IF(Main_Working!AO34="Yes",1))</f>
        <v>0</v>
      </c>
      <c r="AO35" s="24">
        <f>IF(Main_Working!AP34="No",0,IF(Main_Working!AP34="Yes",1))</f>
        <v>1</v>
      </c>
      <c r="AP35" s="24">
        <f>IF(Main_Working!AQ34="No",0,IF(Main_Working!AQ34="Yes",1))</f>
        <v>0</v>
      </c>
      <c r="AQ35" s="24">
        <f t="shared" si="10"/>
        <v>1</v>
      </c>
      <c r="AR35" s="35">
        <f t="shared" si="11"/>
        <v>0.33333333333333331</v>
      </c>
      <c r="AS35" s="25">
        <f t="shared" si="12"/>
        <v>16</v>
      </c>
      <c r="AT35" s="25"/>
      <c r="AU35" s="80">
        <f>IF(Main_Working!AW34="Not true",1,IF(Main_Working!AW34="A little bit true",2,IF(Main_Working!AW34="Mostly true",3,IF(Main_Working!AW34="Completely true",4))))</f>
        <v>3</v>
      </c>
      <c r="AV35" s="24">
        <f>IF(Main_Working!AX34="Not true",1,IF(Main_Working!AX34="A little bit true",2,IF(Main_Working!AX34="Mostly true",3,IF(Main_Working!AX34="Completely true",4))))</f>
        <v>3</v>
      </c>
      <c r="AW35" s="24">
        <f>IF(Main_Working!AY34="Not true",1,IF(Main_Working!AY34="A little bit true",2,IF(Main_Working!AY34="Mostly true",3,IF(Main_Working!AY34="Completely true",4))))</f>
        <v>4</v>
      </c>
      <c r="AX35" s="24">
        <f>IF(Main_Working!AZ34="Not true",1,IF(Main_Working!AZ34="A little bit true",2,IF(Main_Working!AZ34="Mostly true",3,IF(Main_Working!AZ34="Completely true",4))))</f>
        <v>4</v>
      </c>
      <c r="AY35" s="24">
        <f>IF(Main_Working!BA34="Not true",1,IF(Main_Working!BA34="A little bit true",2,IF(Main_Working!BA34="Mostly true",3,IF(Main_Working!BA34="Completely true",4))))</f>
        <v>4</v>
      </c>
      <c r="AZ35" s="24">
        <f>IF(Main_Working!BB34="Not true",1,IF(Main_Working!BB34="A little bit true",2,IF(Main_Working!BB34="Mostly true",3,IF(Main_Working!BB34="Completely true",4))))</f>
        <v>4</v>
      </c>
      <c r="BA35" s="24">
        <f>IF(Main_Working!BC34="Not true",1,IF(Main_Working!BC34="A little bit true",2,IF(Main_Working!BC34="Mostly true",3,IF(Main_Working!BC34="Completely true",4))))</f>
        <v>4</v>
      </c>
      <c r="BB35" s="24">
        <f>IF(Main_Working!BD34="Not true",1,IF(Main_Working!BD34="A little bit true",2,IF(Main_Working!BD34="Mostly true",3,IF(Main_Working!BD34="Completely true",4))))</f>
        <v>3</v>
      </c>
      <c r="BC35" s="24">
        <f>IF(Main_Working!BE34="Not true",1,IF(Main_Working!BE34="A little bit true",2,IF(Main_Working!BE34="Mostly true",3,IF(Main_Working!BE34="Completely true",4))))</f>
        <v>3</v>
      </c>
      <c r="BD35" s="24">
        <f>IF(Main_Working!BF34="Not true",1,IF(Main_Working!BF34="A little bit true",2,IF(Main_Working!BF34="Mostly true",3,IF(Main_Working!BF34="Completely true",4))))</f>
        <v>4</v>
      </c>
      <c r="BE35" s="24">
        <f>IF(Main_Working!BG34="Not true",1,IF(Main_Working!BG34="A little bit true",2,IF(Main_Working!BG34="Mostly true",3,IF(Main_Working!BG34="Completely true",4))))</f>
        <v>4</v>
      </c>
      <c r="BF35" s="24">
        <f>IF(Main_Working!BH34="Not true",1,IF(Main_Working!BH34="A little bit true",2,IF(Main_Working!BH34="Mostly true",3,IF(Main_Working!BH34="Completely true",4))))</f>
        <v>4</v>
      </c>
      <c r="BG35" s="24">
        <f>IF(Main_Working!BI34="Not true",1,IF(Main_Working!BI34="A little bit true",2,IF(Main_Working!BI34="Mostly true",3,IF(Main_Working!BI34="Completely true",4))))</f>
        <v>4</v>
      </c>
      <c r="BH35" s="24">
        <f>IF(Main_Working!BJ34="Not true",1,IF(Main_Working!BJ34="A little bit true",2,IF(Main_Working!BJ34="Mostly true",3,IF(Main_Working!BJ34="Completely true",4))))</f>
        <v>4</v>
      </c>
      <c r="BI35" s="24">
        <f>IF(Main_Working!BK34="Not true",1,IF(Main_Working!BK34="A little bit true",2,IF(Main_Working!BK34="Mostly true",3,IF(Main_Working!BK34="Completely true",4))))</f>
        <v>4</v>
      </c>
      <c r="BJ35" s="24">
        <f>IF(Main_Working!BL34="Not true",1,IF(Main_Working!BL34="A little bit true",2,IF(Main_Working!BL34="Mostly true",3,IF(Main_Working!BL34="Completely true",4))))</f>
        <v>4</v>
      </c>
      <c r="BK35" s="24">
        <f>IF(Main_Working!BM34="Not true",1,IF(Main_Working!BM34="A little bit true",2,IF(Main_Working!BM34="Mostly true",3,IF(Main_Working!BM34="Completely true",4))))</f>
        <v>3</v>
      </c>
      <c r="BL35" s="81">
        <f>IF(Main_Working!BN34="Not true",1,IF(Main_Working!BN34="A little bit true",2,IF(Main_Working!BN34="Mostly true",3,IF(Main_Working!BN34="Completely true",4))))</f>
        <v>3</v>
      </c>
      <c r="BM35" s="24">
        <f>IF(Main_Working!BO34="Not true",1,IF(Main_Working!BO34="A little bit true",2,IF(Main_Working!BO34="Mostly true",3,IF(Main_Working!BO34="Completely true",4))))</f>
        <v>4</v>
      </c>
      <c r="BN35" s="24">
        <f>IF(Main_Working!BP34="Not true",1,IF(Main_Working!BP34="A little bit true",2,IF(Main_Working!BP34="Mostly true",3,IF(Main_Working!BP34="Completely true",4))))</f>
        <v>2</v>
      </c>
      <c r="BO35" s="24">
        <f>IF(Main_Working!BQ34="Not true",1,IF(Main_Working!BQ34="A little bit true",2,IF(Main_Working!BQ34="Mostly true",3,IF(Main_Working!BQ34="Completely true",4))))</f>
        <v>3</v>
      </c>
      <c r="BP35" s="24">
        <f>IF(Main_Working!BR34="Not true",1,IF(Main_Working!BR34="A little bit true",2,IF(Main_Working!BR34="Mostly true",3,IF(Main_Working!BR34="Completely true",4))))</f>
        <v>3</v>
      </c>
      <c r="BQ35" s="80">
        <f>IF(Main_Working!BS34="Not true",1,IF(Main_Working!BS34="A little bit true",2,IF(Main_Working!BS34="Mostly true",3,IF(Main_Working!BS34="Completely true",4))))</f>
        <v>2</v>
      </c>
      <c r="BR35" s="24">
        <f>IF(Main_Working!BT34="Not true",1,IF(Main_Working!BT34="A little bit true",2,IF(Main_Working!BT34="Mostly true",3,IF(Main_Working!BT34="Completely true",4))))</f>
        <v>3</v>
      </c>
      <c r="BS35" s="24">
        <f>IF(Main_Working!BU34="Not true",1,IF(Main_Working!BU34="A little bit true",2,IF(Main_Working!BU34="Mostly true",3,IF(Main_Working!BU34="Completely true",4))))</f>
        <v>3</v>
      </c>
      <c r="BT35" s="24">
        <f>IF(Main_Working!BV34="Not true",1,IF(Main_Working!BV34="A little bit true",2,IF(Main_Working!BV34="Mostly true",3,IF(Main_Working!BV34="Completely true",4))))</f>
        <v>1</v>
      </c>
      <c r="BU35" s="24">
        <f>IF(Main_Working!BW34="Not true",1,IF(Main_Working!BW34="A little bit true",2,IF(Main_Working!BW34="Mostly true",3,IF(Main_Working!BW34="Completely true",4))))</f>
        <v>3</v>
      </c>
      <c r="BV35" s="24">
        <f>IF(Main_Working!BX34="Not true",1,IF(Main_Working!BX34="A little bit true",2,IF(Main_Working!BX34="Mostly true",3,IF(Main_Working!BX34="Completely true",4))))</f>
        <v>2</v>
      </c>
      <c r="BW35" s="81">
        <f>IF(Main_Working!BY34="Not true",1,IF(Main_Working!BY34="A little bit true",2,IF(Main_Working!BY34="Mostly true",3,IF(Main_Working!BY34="Completely true",4))))</f>
        <v>4</v>
      </c>
      <c r="BX35" s="24">
        <f>IF(Main_Working!BZ34="Not true",1,IF(Main_Working!BZ34="A little bit true",2,IF(Main_Working!BZ34="Mostly true",3,IF(Main_Working!BZ34="Completely true",4))))</f>
        <v>2</v>
      </c>
      <c r="BY35" s="24">
        <f>IF(Main_Working!CA34="Not true",1,IF(Main_Working!CA34="A little bit true",2,IF(Main_Working!CA34="Mostly true",3,IF(Main_Working!CA34="Completely true",4))))</f>
        <v>3</v>
      </c>
      <c r="BZ35" s="24">
        <f>IF(Main_Working!CB34="Not true",1,IF(Main_Working!CB34="A little bit true",2,IF(Main_Working!CB34="Mostly true",3,IF(Main_Working!CB34="Completely true",4))))</f>
        <v>1</v>
      </c>
      <c r="CA35" s="24">
        <f>IF(Main_Working!CC34="Not true",1,IF(Main_Working!CC34="A little bit true",2,IF(Main_Working!CC34="Mostly true",3,IF(Main_Working!CC34="Completely true",4))))</f>
        <v>2</v>
      </c>
      <c r="CB35" s="24">
        <f>IF(Main_Working!CD34="Not true",1,IF(Main_Working!CD34="A little bit true",2,IF(Main_Working!CD34="Mostly true",3,IF(Main_Working!CD34="Completely true",4))))</f>
        <v>4</v>
      </c>
      <c r="CC35" s="24">
        <f>IF(Main_Working!CE34="Not true",1,IF(Main_Working!CE34="A little bit true",2,IF(Main_Working!CE34="Mostly true",3,IF(Main_Working!CE34="Completely true",4))))</f>
        <v>4</v>
      </c>
      <c r="CD35" s="24">
        <f>IF(Main_Working!CF34="Not true",1,IF(Main_Working!CF34="A little bit true",2,IF(Main_Working!CF34="Mostly true",3,IF(Main_Working!CF34="Completely true",4))))</f>
        <v>4</v>
      </c>
      <c r="CE35" s="80">
        <f>IF(Main_Working!CG34="Not true",1,IF(Main_Working!CG34="A little bit true",2,IF(Main_Working!CG34="Mostly true",3,IF(Main_Working!CG34="Completely true",4))))</f>
        <v>4</v>
      </c>
      <c r="CF35" s="24">
        <f>IF(Main_Working!CH34="Not true",1,IF(Main_Working!CH34="A little bit true",2,IF(Main_Working!CH34="Mostly true",3,IF(Main_Working!CH34="Completely true",4))))</f>
        <v>3</v>
      </c>
      <c r="CG35" s="24">
        <f>IF(Main_Working!CI34="Not true",1,IF(Main_Working!CI34="A little bit true",2,IF(Main_Working!CI34="Mostly true",3,IF(Main_Working!CI34="Completely true",4))))</f>
        <v>3</v>
      </c>
      <c r="CH35" s="81">
        <f>IF(Main_Working!CJ34="Not true",1,IF(Main_Working!CJ34="A little bit true",2,IF(Main_Working!CJ34="Mostly true",3,IF(Main_Working!CJ34="Completely true",4))))</f>
        <v>3</v>
      </c>
      <c r="CI35" s="24">
        <f>Main_Working!AR34</f>
        <v>9</v>
      </c>
      <c r="CJ35" s="24">
        <f>Main_Working!AS34</f>
        <v>9</v>
      </c>
      <c r="CK35" s="24">
        <f>Main_Working!CK34</f>
        <v>9</v>
      </c>
      <c r="CL35" s="24">
        <f>Main_Working!CL34</f>
        <v>9</v>
      </c>
      <c r="CM35" s="26" t="str">
        <f>Main_Working!AT34</f>
        <v xml:space="preserve">Supervision of students inside/ outside  School Counseling available to students  Weekly whole-staff discussion targeting student welfare concerns.   </v>
      </c>
      <c r="CN35" s="26" t="str">
        <f>Main_Working!AU34</f>
        <v>Communication between teachers and student/s and incidents reported to Principal. Phone call made to parents. Meeting with parents set up.</v>
      </c>
      <c r="CO35" s="26" t="str">
        <f>Main_Working!AV34</f>
        <v xml:space="preserve">Meeting with student and parents (both parties) including teacher and Principal. Issue identified. Whole class discussion regarding behavior/ issue. Referral to school wide positive behavior pyramid to discuss consequences. </v>
      </c>
      <c r="CP35" s="27">
        <f>IF(Main_Working!CM34="Not at all",1,IF(Main_Working!CM34="A little bit",2,IF(Main_Working!CM34="A fair bit",3,IF(Main_Working!CM34="Completely",4))))</f>
        <v>4</v>
      </c>
      <c r="CQ35" s="27">
        <f>IF(Main_Working!CN34="Not at all",1,IF(Main_Working!CN34="A little bit",2,IF(Main_Working!CN34="A fair bit",3,IF(Main_Working!CN34="Completely",4))))</f>
        <v>3</v>
      </c>
      <c r="CR35" s="27">
        <f>IF(Main_Working!CO34="Not at all",1,IF(Main_Working!CO34="A little bit",2,IF(Main_Working!CO34="A fair bit",3,IF(Main_Working!CO34="Completely",4))))</f>
        <v>3</v>
      </c>
      <c r="CU35" s="80">
        <f t="shared" si="46"/>
        <v>15</v>
      </c>
      <c r="CV35" s="24">
        <f t="shared" si="47"/>
        <v>2.1428571428571423</v>
      </c>
      <c r="CW35" s="24">
        <f t="shared" si="48"/>
        <v>2.8571428571428568</v>
      </c>
      <c r="CX35" s="24">
        <f t="shared" si="49"/>
        <v>2.8571428571428568</v>
      </c>
      <c r="CY35" s="24">
        <f t="shared" si="50"/>
        <v>2.8571428571428568</v>
      </c>
      <c r="CZ35" s="24">
        <f t="shared" si="51"/>
        <v>0.71428571428571419</v>
      </c>
      <c r="DA35" s="24">
        <f t="shared" si="52"/>
        <v>0.71428571428571419</v>
      </c>
      <c r="DB35" s="24">
        <f t="shared" si="53"/>
        <v>0.53571428571428559</v>
      </c>
      <c r="DC35" s="24">
        <f t="shared" si="54"/>
        <v>0.53571428571428559</v>
      </c>
      <c r="DD35" s="24">
        <f t="shared" si="55"/>
        <v>2.8571428571428568</v>
      </c>
      <c r="DE35" s="24">
        <f t="shared" si="56"/>
        <v>2.8571428571428568</v>
      </c>
      <c r="DF35" s="24">
        <f t="shared" si="57"/>
        <v>20</v>
      </c>
      <c r="DG35" s="24">
        <f t="shared" si="58"/>
        <v>3.333333333333333</v>
      </c>
      <c r="DH35" s="24">
        <f t="shared" si="59"/>
        <v>3.333333333333333</v>
      </c>
      <c r="DI35" s="24">
        <f t="shared" si="60"/>
        <v>3.333333333333333</v>
      </c>
      <c r="DJ35" s="24">
        <f t="shared" si="61"/>
        <v>3.333333333333333</v>
      </c>
      <c r="DK35" s="24">
        <f t="shared" si="62"/>
        <v>2.5</v>
      </c>
      <c r="DL35" s="24">
        <f t="shared" si="63"/>
        <v>2.5</v>
      </c>
      <c r="DM35" s="116">
        <f t="shared" si="64"/>
        <v>72.261904761904773</v>
      </c>
      <c r="DN35" s="24">
        <f t="shared" si="65"/>
        <v>20</v>
      </c>
      <c r="DO35" s="24">
        <f t="shared" si="66"/>
        <v>10</v>
      </c>
      <c r="DP35" s="24">
        <f t="shared" si="67"/>
        <v>15</v>
      </c>
      <c r="DQ35" s="24">
        <f t="shared" si="68"/>
        <v>15</v>
      </c>
      <c r="DR35" s="25">
        <f t="shared" si="69"/>
        <v>60</v>
      </c>
      <c r="DS35" s="80">
        <f t="shared" si="70"/>
        <v>5.7142857142857135</v>
      </c>
      <c r="DT35" s="24">
        <f t="shared" si="71"/>
        <v>8.5714285714285694</v>
      </c>
      <c r="DU35" s="24">
        <f t="shared" si="72"/>
        <v>8.5714285714285694</v>
      </c>
      <c r="DV35" s="24">
        <f t="shared" si="73"/>
        <v>2.8571428571428568</v>
      </c>
      <c r="DW35" s="24">
        <f t="shared" si="74"/>
        <v>8.5714285714285694</v>
      </c>
      <c r="DX35" s="24">
        <f t="shared" si="75"/>
        <v>5.7142857142857135</v>
      </c>
      <c r="DY35" s="24">
        <f t="shared" si="76"/>
        <v>11.428571428571427</v>
      </c>
      <c r="DZ35" s="130">
        <f t="shared" si="77"/>
        <v>51.428571428571416</v>
      </c>
      <c r="EA35" s="24">
        <f t="shared" si="78"/>
        <v>5.7142857142857135</v>
      </c>
      <c r="EB35" s="24">
        <f t="shared" si="79"/>
        <v>8.5714285714285694</v>
      </c>
      <c r="EC35" s="24">
        <f t="shared" si="80"/>
        <v>2.8571428571428568</v>
      </c>
      <c r="ED35" s="24">
        <f t="shared" si="81"/>
        <v>5.7142857142857135</v>
      </c>
      <c r="EE35" s="24">
        <f t="shared" si="82"/>
        <v>11.428571428571427</v>
      </c>
      <c r="EF35" s="24">
        <f t="shared" si="83"/>
        <v>11.428571428571427</v>
      </c>
      <c r="EG35" s="24">
        <f t="shared" si="84"/>
        <v>11.428571428571427</v>
      </c>
      <c r="EH35" s="124">
        <f t="shared" si="85"/>
        <v>57.142857142857139</v>
      </c>
      <c r="EI35" s="80">
        <f t="shared" si="86"/>
        <v>40</v>
      </c>
      <c r="EJ35" s="24">
        <f t="shared" si="87"/>
        <v>10</v>
      </c>
      <c r="EK35" s="24">
        <f t="shared" si="88"/>
        <v>10</v>
      </c>
      <c r="EL35" s="81">
        <f t="shared" si="89"/>
        <v>10</v>
      </c>
      <c r="EM35" s="124">
        <f t="shared" si="90"/>
        <v>70</v>
      </c>
      <c r="EN35" s="124">
        <f t="shared" si="91"/>
        <v>310.83333333333331</v>
      </c>
      <c r="EP35" s="232">
        <f t="shared" si="92"/>
        <v>72.261904761904773</v>
      </c>
      <c r="EQ35" s="232">
        <f t="shared" si="93"/>
        <v>60</v>
      </c>
      <c r="ER35" s="232">
        <f t="shared" si="94"/>
        <v>51.428571428571416</v>
      </c>
      <c r="ES35" s="232">
        <f t="shared" si="95"/>
        <v>57.142857142857139</v>
      </c>
      <c r="ET35" s="232">
        <f t="shared" si="96"/>
        <v>70</v>
      </c>
      <c r="EU35" s="232">
        <f t="shared" si="97"/>
        <v>310.83333333333331</v>
      </c>
      <c r="EW35" s="24" t="str">
        <f t="shared" si="98"/>
        <v>Q4</v>
      </c>
      <c r="EX35" s="26" t="str">
        <f t="shared" si="99"/>
        <v>Flourishing</v>
      </c>
      <c r="FC35" s="24" t="s">
        <v>158</v>
      </c>
    </row>
    <row r="36" spans="1:221" s="26" customFormat="1" x14ac:dyDescent="0.2">
      <c r="A36" s="24">
        <v>32</v>
      </c>
      <c r="B36" s="23" t="str">
        <f>Main_Working!Q35</f>
        <v xml:space="preserve">St John's </v>
      </c>
      <c r="C36" s="24" t="str">
        <f>Main_Working!S35</f>
        <v>Catholic</v>
      </c>
      <c r="D36" s="24" t="str">
        <f>Main_Working!T35</f>
        <v>Primary</v>
      </c>
      <c r="E36" s="24" t="str">
        <f>Main_Working!N35</f>
        <v>NORTH-EASTERN</v>
      </c>
      <c r="F36" s="24" t="str">
        <f>Main_Working!L35</f>
        <v>Unregistered</v>
      </c>
      <c r="G36" s="24" t="str">
        <f>Main_Working!CQ35</f>
        <v>Medium</v>
      </c>
      <c r="H36" s="24" t="str">
        <f>Main_Working!CR35</f>
        <v>Below Average</v>
      </c>
      <c r="I36" s="24" t="s">
        <v>158</v>
      </c>
      <c r="J36" s="24">
        <f>IF(Main_Working!U35="No",0,IF(Main_Working!U35="Yes",1))</f>
        <v>1</v>
      </c>
      <c r="K36" s="24">
        <f>IF(Main_Working!V35="No",0,IF(Main_Working!V35="Yes",1))</f>
        <v>1</v>
      </c>
      <c r="L36" s="24">
        <f>IF(Main_Working!W35="No",0,IF(Main_Working!W35="Yes",1))</f>
        <v>1</v>
      </c>
      <c r="M36" s="24">
        <f>IF(Main_Working!X35="No",0,IF(Main_Working!X35="Yes",1))</f>
        <v>1</v>
      </c>
      <c r="N36" s="24">
        <f>IF(Main_Working!Y35="No",0,IF(Main_Working!Y35="Yes",1))</f>
        <v>1</v>
      </c>
      <c r="O36" s="24">
        <f t="shared" si="0"/>
        <v>5</v>
      </c>
      <c r="P36" s="35">
        <f t="shared" si="1"/>
        <v>1</v>
      </c>
      <c r="Q36" s="24">
        <f>IF(Main_Working!Z35="No",0,IF(Main_Working!Z35="Yes",1))</f>
        <v>1</v>
      </c>
      <c r="R36" s="24">
        <f>IF(Main_Working!AA35="No",0,IF(Main_Working!AA35="Yes",1))</f>
        <v>1</v>
      </c>
      <c r="S36" s="24">
        <f>IF(Main_Working!AB35="No",0,IF(Main_Working!AB35="Yes",1))</f>
        <v>1</v>
      </c>
      <c r="T36" s="24">
        <f t="shared" si="2"/>
        <v>3</v>
      </c>
      <c r="U36" s="35">
        <f t="shared" si="3"/>
        <v>1</v>
      </c>
      <c r="V36" s="24">
        <f>IF(Main_Working!AC35="No",0,IF(Main_Working!AC35="Yes",1))</f>
        <v>1</v>
      </c>
      <c r="W36" s="24">
        <f>IF(Main_Working!AD35="No",0,IF(Main_Working!AD35="Yes",1))</f>
        <v>1</v>
      </c>
      <c r="X36" s="24">
        <f>IF(Main_Working!AE35="No",0,IF(Main_Working!AE35="Yes",1))</f>
        <v>1</v>
      </c>
      <c r="Y36" s="24">
        <f t="shared" si="4"/>
        <v>3</v>
      </c>
      <c r="Z36" s="35">
        <f t="shared" si="5"/>
        <v>1</v>
      </c>
      <c r="AA36" s="24">
        <f>IF(Main_Working!AF35="No",0,IF(Main_Working!AF35="Yes",1))</f>
        <v>1</v>
      </c>
      <c r="AB36" s="24">
        <f>IF(Main_Working!AG35="No",0,IF(Main_Working!AG35="Yes",1))</f>
        <v>1</v>
      </c>
      <c r="AC36" s="24">
        <f>IF(Main_Working!AH35="No",0,IF(Main_Working!AH35="Yes",1))</f>
        <v>1</v>
      </c>
      <c r="AD36" s="24">
        <f>IF(Main_Working!AI35="No",0,IF(Main_Working!AI35="Yes",1))</f>
        <v>1</v>
      </c>
      <c r="AE36" s="24">
        <f t="shared" si="6"/>
        <v>4</v>
      </c>
      <c r="AF36" s="35">
        <f t="shared" si="7"/>
        <v>1</v>
      </c>
      <c r="AG36" s="24">
        <f>IF(Main_Working!AJ35="No",0,IF(Main_Working!AJ35="Yes",1))</f>
        <v>1</v>
      </c>
      <c r="AH36" s="24">
        <f>IF(Main_Working!AK35="No",0,IF(Main_Working!AK35="Yes",1))</f>
        <v>1</v>
      </c>
      <c r="AI36" s="24">
        <f>IF(Main_Working!AL35="No",0,IF(Main_Working!AL35="Yes",1))</f>
        <v>1</v>
      </c>
      <c r="AJ36" s="24">
        <f>IF(Main_Working!AM35="No",0,IF(Main_Working!AM35="Yes",1))</f>
        <v>1</v>
      </c>
      <c r="AK36" s="24">
        <f>IF(Main_Working!AN35="No",0,IF(Main_Working!AN35="Yes",1))</f>
        <v>1</v>
      </c>
      <c r="AL36" s="24">
        <f t="shared" si="8"/>
        <v>5</v>
      </c>
      <c r="AM36" s="35">
        <f t="shared" si="9"/>
        <v>1</v>
      </c>
      <c r="AN36" s="24">
        <f>IF(Main_Working!AO35="No",0,IF(Main_Working!AO35="Yes",1))</f>
        <v>1</v>
      </c>
      <c r="AO36" s="24">
        <f>IF(Main_Working!AP35="No",0,IF(Main_Working!AP35="Yes",1))</f>
        <v>1</v>
      </c>
      <c r="AP36" s="24">
        <f>IF(Main_Working!AQ35="No",0,IF(Main_Working!AQ35="Yes",1))</f>
        <v>1</v>
      </c>
      <c r="AQ36" s="24">
        <f t="shared" si="10"/>
        <v>3</v>
      </c>
      <c r="AR36" s="35">
        <f t="shared" si="11"/>
        <v>1</v>
      </c>
      <c r="AS36" s="25">
        <f t="shared" si="12"/>
        <v>23</v>
      </c>
      <c r="AT36" s="25"/>
      <c r="AU36" s="80">
        <f>IF(Main_Working!AW35="Not true",1,IF(Main_Working!AW35="A little bit true",2,IF(Main_Working!AW35="Mostly true",3,IF(Main_Working!AW35="Completely true",4))))</f>
        <v>4</v>
      </c>
      <c r="AV36" s="24">
        <f>IF(Main_Working!AX35="Not true",1,IF(Main_Working!AX35="A little bit true",2,IF(Main_Working!AX35="Mostly true",3,IF(Main_Working!AX35="Completely true",4))))</f>
        <v>3</v>
      </c>
      <c r="AW36" s="24">
        <f>IF(Main_Working!AY35="Not true",1,IF(Main_Working!AY35="A little bit true",2,IF(Main_Working!AY35="Mostly true",3,IF(Main_Working!AY35="Completely true",4))))</f>
        <v>3</v>
      </c>
      <c r="AX36" s="24">
        <f>IF(Main_Working!AZ35="Not true",1,IF(Main_Working!AZ35="A little bit true",2,IF(Main_Working!AZ35="Mostly true",3,IF(Main_Working!AZ35="Completely true",4))))</f>
        <v>3</v>
      </c>
      <c r="AY36" s="24">
        <f>IF(Main_Working!BA35="Not true",1,IF(Main_Working!BA35="A little bit true",2,IF(Main_Working!BA35="Mostly true",3,IF(Main_Working!BA35="Completely true",4))))</f>
        <v>3</v>
      </c>
      <c r="AZ36" s="24">
        <f>IF(Main_Working!BB35="Not true",1,IF(Main_Working!BB35="A little bit true",2,IF(Main_Working!BB35="Mostly true",3,IF(Main_Working!BB35="Completely true",4))))</f>
        <v>3</v>
      </c>
      <c r="BA36" s="24">
        <f>IF(Main_Working!BC35="Not true",1,IF(Main_Working!BC35="A little bit true",2,IF(Main_Working!BC35="Mostly true",3,IF(Main_Working!BC35="Completely true",4))))</f>
        <v>3</v>
      </c>
      <c r="BB36" s="24">
        <f>IF(Main_Working!BD35="Not true",1,IF(Main_Working!BD35="A little bit true",2,IF(Main_Working!BD35="Mostly true",3,IF(Main_Working!BD35="Completely true",4))))</f>
        <v>3</v>
      </c>
      <c r="BC36" s="24">
        <f>IF(Main_Working!BE35="Not true",1,IF(Main_Working!BE35="A little bit true",2,IF(Main_Working!BE35="Mostly true",3,IF(Main_Working!BE35="Completely true",4))))</f>
        <v>3</v>
      </c>
      <c r="BD36" s="24">
        <f>IF(Main_Working!BF35="Not true",1,IF(Main_Working!BF35="A little bit true",2,IF(Main_Working!BF35="Mostly true",3,IF(Main_Working!BF35="Completely true",4))))</f>
        <v>3</v>
      </c>
      <c r="BE36" s="24">
        <f>IF(Main_Working!BG35="Not true",1,IF(Main_Working!BG35="A little bit true",2,IF(Main_Working!BG35="Mostly true",3,IF(Main_Working!BG35="Completely true",4))))</f>
        <v>3</v>
      </c>
      <c r="BF36" s="24">
        <f>IF(Main_Working!BH35="Not true",1,IF(Main_Working!BH35="A little bit true",2,IF(Main_Working!BH35="Mostly true",3,IF(Main_Working!BH35="Completely true",4))))</f>
        <v>3</v>
      </c>
      <c r="BG36" s="24">
        <f>IF(Main_Working!BI35="Not true",1,IF(Main_Working!BI35="A little bit true",2,IF(Main_Working!BI35="Mostly true",3,IF(Main_Working!BI35="Completely true",4))))</f>
        <v>3</v>
      </c>
      <c r="BH36" s="24">
        <f>IF(Main_Working!BJ35="Not true",1,IF(Main_Working!BJ35="A little bit true",2,IF(Main_Working!BJ35="Mostly true",3,IF(Main_Working!BJ35="Completely true",4))))</f>
        <v>3</v>
      </c>
      <c r="BI36" s="24">
        <f>IF(Main_Working!BK35="Not true",1,IF(Main_Working!BK35="A little bit true",2,IF(Main_Working!BK35="Mostly true",3,IF(Main_Working!BK35="Completely true",4))))</f>
        <v>3</v>
      </c>
      <c r="BJ36" s="24">
        <f>IF(Main_Working!BL35="Not true",1,IF(Main_Working!BL35="A little bit true",2,IF(Main_Working!BL35="Mostly true",3,IF(Main_Working!BL35="Completely true",4))))</f>
        <v>3</v>
      </c>
      <c r="BK36" s="24">
        <f>IF(Main_Working!BM35="Not true",1,IF(Main_Working!BM35="A little bit true",2,IF(Main_Working!BM35="Mostly true",3,IF(Main_Working!BM35="Completely true",4))))</f>
        <v>3</v>
      </c>
      <c r="BL36" s="81">
        <f>IF(Main_Working!BN35="Not true",1,IF(Main_Working!BN35="A little bit true",2,IF(Main_Working!BN35="Mostly true",3,IF(Main_Working!BN35="Completely true",4))))</f>
        <v>3</v>
      </c>
      <c r="BM36" s="24">
        <f>IF(Main_Working!BO35="Not true",1,IF(Main_Working!BO35="A little bit true",2,IF(Main_Working!BO35="Mostly true",3,IF(Main_Working!BO35="Completely true",4))))</f>
        <v>4</v>
      </c>
      <c r="BN36" s="24">
        <f>IF(Main_Working!BP35="Not true",1,IF(Main_Working!BP35="A little bit true",2,IF(Main_Working!BP35="Mostly true",3,IF(Main_Working!BP35="Completely true",4))))</f>
        <v>3</v>
      </c>
      <c r="BO36" s="24">
        <f>IF(Main_Working!BQ35="Not true",1,IF(Main_Working!BQ35="A little bit true",2,IF(Main_Working!BQ35="Mostly true",3,IF(Main_Working!BQ35="Completely true",4))))</f>
        <v>4</v>
      </c>
      <c r="BP36" s="24">
        <f>IF(Main_Working!BR35="Not true",1,IF(Main_Working!BR35="A little bit true",2,IF(Main_Working!BR35="Mostly true",3,IF(Main_Working!BR35="Completely true",4))))</f>
        <v>4</v>
      </c>
      <c r="BQ36" s="80">
        <f>IF(Main_Working!BS35="Not true",1,IF(Main_Working!BS35="A little bit true",2,IF(Main_Working!BS35="Mostly true",3,IF(Main_Working!BS35="Completely true",4))))</f>
        <v>4</v>
      </c>
      <c r="BR36" s="24">
        <f>IF(Main_Working!BT35="Not true",1,IF(Main_Working!BT35="A little bit true",2,IF(Main_Working!BT35="Mostly true",3,IF(Main_Working!BT35="Completely true",4))))</f>
        <v>3</v>
      </c>
      <c r="BS36" s="24">
        <f>IF(Main_Working!BU35="Not true",1,IF(Main_Working!BU35="A little bit true",2,IF(Main_Working!BU35="Mostly true",3,IF(Main_Working!BU35="Completely true",4))))</f>
        <v>3</v>
      </c>
      <c r="BT36" s="24">
        <f>IF(Main_Working!BV35="Not true",1,IF(Main_Working!BV35="A little bit true",2,IF(Main_Working!BV35="Mostly true",3,IF(Main_Working!BV35="Completely true",4))))</f>
        <v>3</v>
      </c>
      <c r="BU36" s="24">
        <f>IF(Main_Working!BW35="Not true",1,IF(Main_Working!BW35="A little bit true",2,IF(Main_Working!BW35="Mostly true",3,IF(Main_Working!BW35="Completely true",4))))</f>
        <v>3</v>
      </c>
      <c r="BV36" s="24">
        <f>IF(Main_Working!BX35="Not true",1,IF(Main_Working!BX35="A little bit true",2,IF(Main_Working!BX35="Mostly true",3,IF(Main_Working!BX35="Completely true",4))))</f>
        <v>3</v>
      </c>
      <c r="BW36" s="81">
        <f>IF(Main_Working!BY35="Not true",1,IF(Main_Working!BY35="A little bit true",2,IF(Main_Working!BY35="Mostly true",3,IF(Main_Working!BY35="Completely true",4))))</f>
        <v>3</v>
      </c>
      <c r="BX36" s="24">
        <f>IF(Main_Working!BZ35="Not true",1,IF(Main_Working!BZ35="A little bit true",2,IF(Main_Working!BZ35="Mostly true",3,IF(Main_Working!BZ35="Completely true",4))))</f>
        <v>4</v>
      </c>
      <c r="BY36" s="24">
        <f>IF(Main_Working!CA35="Not true",1,IF(Main_Working!CA35="A little bit true",2,IF(Main_Working!CA35="Mostly true",3,IF(Main_Working!CA35="Completely true",4))))</f>
        <v>3</v>
      </c>
      <c r="BZ36" s="24">
        <f>IF(Main_Working!CB35="Not true",1,IF(Main_Working!CB35="A little bit true",2,IF(Main_Working!CB35="Mostly true",3,IF(Main_Working!CB35="Completely true",4))))</f>
        <v>3</v>
      </c>
      <c r="CA36" s="24">
        <f>IF(Main_Working!CC35="Not true",1,IF(Main_Working!CC35="A little bit true",2,IF(Main_Working!CC35="Mostly true",3,IF(Main_Working!CC35="Completely true",4))))</f>
        <v>3</v>
      </c>
      <c r="CB36" s="24">
        <f>IF(Main_Working!CD35="Not true",1,IF(Main_Working!CD35="A little bit true",2,IF(Main_Working!CD35="Mostly true",3,IF(Main_Working!CD35="Completely true",4))))</f>
        <v>3</v>
      </c>
      <c r="CC36" s="24">
        <f>IF(Main_Working!CE35="Not true",1,IF(Main_Working!CE35="A little bit true",2,IF(Main_Working!CE35="Mostly true",3,IF(Main_Working!CE35="Completely true",4))))</f>
        <v>3</v>
      </c>
      <c r="CD36" s="24">
        <f>IF(Main_Working!CF35="Not true",1,IF(Main_Working!CF35="A little bit true",2,IF(Main_Working!CF35="Mostly true",3,IF(Main_Working!CF35="Completely true",4))))</f>
        <v>3</v>
      </c>
      <c r="CE36" s="80">
        <f>IF(Main_Working!CG35="Not true",1,IF(Main_Working!CG35="A little bit true",2,IF(Main_Working!CG35="Mostly true",3,IF(Main_Working!CG35="Completely true",4))))</f>
        <v>4</v>
      </c>
      <c r="CF36" s="24">
        <f>IF(Main_Working!CH35="Not true",1,IF(Main_Working!CH35="A little bit true",2,IF(Main_Working!CH35="Mostly true",3,IF(Main_Working!CH35="Completely true",4))))</f>
        <v>4</v>
      </c>
      <c r="CG36" s="24">
        <f>IF(Main_Working!CI35="Not true",1,IF(Main_Working!CI35="A little bit true",2,IF(Main_Working!CI35="Mostly true",3,IF(Main_Working!CI35="Completely true",4))))</f>
        <v>4</v>
      </c>
      <c r="CH36" s="81">
        <f>IF(Main_Working!CJ35="Not true",1,IF(Main_Working!CJ35="A little bit true",2,IF(Main_Working!CJ35="Mostly true",3,IF(Main_Working!CJ35="Completely true",4))))</f>
        <v>4</v>
      </c>
      <c r="CI36" s="24">
        <f>Main_Working!AR35</f>
        <v>8</v>
      </c>
      <c r="CJ36" s="24">
        <f>Main_Working!AS35</f>
        <v>8</v>
      </c>
      <c r="CK36" s="24">
        <f>Main_Working!CK35</f>
        <v>8</v>
      </c>
      <c r="CL36" s="24">
        <f>Main_Working!CL35</f>
        <v>8</v>
      </c>
      <c r="CM36" s="26" t="str">
        <f>Main_Working!AT35</f>
        <v>We use the SIMON platform to record social behaviour, We have a Behaviour audit half way through each term.</v>
      </c>
      <c r="CN36" s="26" t="str">
        <f>Main_Working!AU35</f>
        <v>Speak to students, teachers and parents.  Educate students</v>
      </c>
      <c r="CO36" s="26" t="str">
        <f>Main_Working!AV35</f>
        <v>Speak to students, teachers and parents.  Educate students</v>
      </c>
      <c r="CP36" s="27">
        <f>IF(Main_Working!CM35="Not at all",1,IF(Main_Working!CM35="A little bit",2,IF(Main_Working!CM35="A fair bit",3,IF(Main_Working!CM35="Completely",4))))</f>
        <v>4</v>
      </c>
      <c r="CQ36" s="27">
        <f>IF(Main_Working!CN35="Not at all",1,IF(Main_Working!CN35="A little bit",2,IF(Main_Working!CN35="A fair bit",3,IF(Main_Working!CN35="Completely",4))))</f>
        <v>4</v>
      </c>
      <c r="CR36" s="27">
        <f>IF(Main_Working!CO35="Not at all",1,IF(Main_Working!CO35="A little bit",2,IF(Main_Working!CO35="A fair bit",3,IF(Main_Working!CO35="Completely",4))))</f>
        <v>4</v>
      </c>
      <c r="CU36" s="80">
        <f t="shared" si="46"/>
        <v>20</v>
      </c>
      <c r="CV36" s="24">
        <f t="shared" si="47"/>
        <v>2.1428571428571423</v>
      </c>
      <c r="CW36" s="24">
        <f t="shared" si="48"/>
        <v>2.1428571428571423</v>
      </c>
      <c r="CX36" s="24">
        <f t="shared" si="49"/>
        <v>2.1428571428571423</v>
      </c>
      <c r="CY36" s="24">
        <f t="shared" si="50"/>
        <v>2.1428571428571423</v>
      </c>
      <c r="CZ36" s="24">
        <f t="shared" si="51"/>
        <v>0.53571428571428559</v>
      </c>
      <c r="DA36" s="24">
        <f t="shared" si="52"/>
        <v>0.53571428571428559</v>
      </c>
      <c r="DB36" s="24">
        <f t="shared" si="53"/>
        <v>0.53571428571428559</v>
      </c>
      <c r="DC36" s="24">
        <f t="shared" si="54"/>
        <v>0.53571428571428559</v>
      </c>
      <c r="DD36" s="24">
        <f t="shared" si="55"/>
        <v>2.1428571428571423</v>
      </c>
      <c r="DE36" s="24">
        <f t="shared" si="56"/>
        <v>2.1428571428571423</v>
      </c>
      <c r="DF36" s="24">
        <f t="shared" si="57"/>
        <v>15</v>
      </c>
      <c r="DG36" s="24">
        <f t="shared" si="58"/>
        <v>2.5</v>
      </c>
      <c r="DH36" s="24">
        <f t="shared" si="59"/>
        <v>2.5</v>
      </c>
      <c r="DI36" s="24">
        <f t="shared" si="60"/>
        <v>2.5</v>
      </c>
      <c r="DJ36" s="24">
        <f t="shared" si="61"/>
        <v>2.5</v>
      </c>
      <c r="DK36" s="24">
        <f t="shared" si="62"/>
        <v>2.5</v>
      </c>
      <c r="DL36" s="24">
        <f t="shared" si="63"/>
        <v>2.5</v>
      </c>
      <c r="DM36" s="116">
        <f t="shared" si="64"/>
        <v>64.999999999999986</v>
      </c>
      <c r="DN36" s="24">
        <f t="shared" si="65"/>
        <v>20</v>
      </c>
      <c r="DO36" s="24">
        <f t="shared" si="66"/>
        <v>15</v>
      </c>
      <c r="DP36" s="24">
        <f t="shared" si="67"/>
        <v>20</v>
      </c>
      <c r="DQ36" s="24">
        <f t="shared" si="68"/>
        <v>20</v>
      </c>
      <c r="DR36" s="25">
        <f t="shared" si="69"/>
        <v>75</v>
      </c>
      <c r="DS36" s="80">
        <f t="shared" si="70"/>
        <v>11.428571428571427</v>
      </c>
      <c r="DT36" s="24">
        <f t="shared" si="71"/>
        <v>8.5714285714285694</v>
      </c>
      <c r="DU36" s="24">
        <f t="shared" si="72"/>
        <v>8.5714285714285694</v>
      </c>
      <c r="DV36" s="24">
        <f t="shared" si="73"/>
        <v>8.5714285714285694</v>
      </c>
      <c r="DW36" s="24">
        <f t="shared" si="74"/>
        <v>8.5714285714285694</v>
      </c>
      <c r="DX36" s="24">
        <f t="shared" si="75"/>
        <v>8.5714285714285694</v>
      </c>
      <c r="DY36" s="24">
        <f t="shared" si="76"/>
        <v>8.5714285714285694</v>
      </c>
      <c r="DZ36" s="130">
        <f t="shared" si="77"/>
        <v>62.857142857142847</v>
      </c>
      <c r="EA36" s="24">
        <f t="shared" si="78"/>
        <v>11.428571428571427</v>
      </c>
      <c r="EB36" s="24">
        <f t="shared" si="79"/>
        <v>8.5714285714285694</v>
      </c>
      <c r="EC36" s="24">
        <f t="shared" si="80"/>
        <v>8.5714285714285694</v>
      </c>
      <c r="ED36" s="24">
        <f t="shared" si="81"/>
        <v>8.5714285714285694</v>
      </c>
      <c r="EE36" s="24">
        <f t="shared" si="82"/>
        <v>8.5714285714285694</v>
      </c>
      <c r="EF36" s="24">
        <f t="shared" si="83"/>
        <v>8.5714285714285694</v>
      </c>
      <c r="EG36" s="24">
        <f t="shared" si="84"/>
        <v>8.5714285714285694</v>
      </c>
      <c r="EH36" s="124">
        <f t="shared" si="85"/>
        <v>62.857142857142847</v>
      </c>
      <c r="EI36" s="80">
        <f t="shared" si="86"/>
        <v>40</v>
      </c>
      <c r="EJ36" s="24">
        <f t="shared" si="87"/>
        <v>13.333333333333332</v>
      </c>
      <c r="EK36" s="24">
        <f t="shared" si="88"/>
        <v>13.333333333333332</v>
      </c>
      <c r="EL36" s="81">
        <f t="shared" si="89"/>
        <v>13.333333333333332</v>
      </c>
      <c r="EM36" s="124">
        <f t="shared" si="90"/>
        <v>79.999999999999986</v>
      </c>
      <c r="EN36" s="124">
        <f t="shared" si="91"/>
        <v>345.71428571428567</v>
      </c>
      <c r="EP36" s="232">
        <f t="shared" si="92"/>
        <v>64.999999999999986</v>
      </c>
      <c r="EQ36" s="232">
        <f t="shared" si="93"/>
        <v>75</v>
      </c>
      <c r="ER36" s="232">
        <f t="shared" si="94"/>
        <v>62.857142857142847</v>
      </c>
      <c r="ES36" s="232">
        <f t="shared" si="95"/>
        <v>62.857142857142847</v>
      </c>
      <c r="ET36" s="232">
        <f t="shared" si="96"/>
        <v>79.999999999999986</v>
      </c>
      <c r="EU36" s="232">
        <f t="shared" si="97"/>
        <v>345.71428571428567</v>
      </c>
      <c r="EW36" s="24" t="str">
        <f t="shared" si="98"/>
        <v>Q4</v>
      </c>
      <c r="EX36" s="26" t="str">
        <f t="shared" si="99"/>
        <v>Flourishing</v>
      </c>
      <c r="FC36" s="24" t="s">
        <v>158</v>
      </c>
    </row>
    <row r="37" spans="1:221" s="26" customFormat="1" x14ac:dyDescent="0.2">
      <c r="A37" s="24">
        <v>33</v>
      </c>
      <c r="B37" s="23" t="str">
        <f>Main_Working!Q36</f>
        <v>St Jospeh's Primary School</v>
      </c>
      <c r="C37" s="24" t="str">
        <f>Main_Working!S36</f>
        <v>Catholic</v>
      </c>
      <c r="D37" s="24" t="str">
        <f>Main_Working!T36</f>
        <v>Primary</v>
      </c>
      <c r="E37" s="24" t="str">
        <f>Main_Working!N36</f>
        <v>SOUTH-EASTERN</v>
      </c>
      <c r="F37" s="24" t="str">
        <f>Main_Working!L36</f>
        <v>Unregistered</v>
      </c>
      <c r="G37" s="24" t="str">
        <f>Main_Working!CQ36</f>
        <v>High</v>
      </c>
      <c r="H37" s="24" t="str">
        <f>Main_Working!CR36</f>
        <v>Below Average</v>
      </c>
      <c r="I37" s="24" t="s">
        <v>158</v>
      </c>
      <c r="J37" s="24">
        <f>IF(Main_Working!U36="No",0,IF(Main_Working!U36="Yes",1))</f>
        <v>1</v>
      </c>
      <c r="K37" s="24">
        <f>IF(Main_Working!V36="No",0,IF(Main_Working!V36="Yes",1))</f>
        <v>1</v>
      </c>
      <c r="L37" s="24">
        <f>IF(Main_Working!W36="No",0,IF(Main_Working!W36="Yes",1))</f>
        <v>1</v>
      </c>
      <c r="M37" s="24">
        <f>IF(Main_Working!X36="No",0,IF(Main_Working!X36="Yes",1))</f>
        <v>1</v>
      </c>
      <c r="N37" s="24">
        <f>IF(Main_Working!Y36="No",0,IF(Main_Working!Y36="Yes",1))</f>
        <v>1</v>
      </c>
      <c r="O37" s="24">
        <f t="shared" si="0"/>
        <v>5</v>
      </c>
      <c r="P37" s="35">
        <f t="shared" si="1"/>
        <v>1</v>
      </c>
      <c r="Q37" s="24">
        <f>IF(Main_Working!Z36="No",0,IF(Main_Working!Z36="Yes",1))</f>
        <v>1</v>
      </c>
      <c r="R37" s="24">
        <f>IF(Main_Working!AA36="No",0,IF(Main_Working!AA36="Yes",1))</f>
        <v>1</v>
      </c>
      <c r="S37" s="24">
        <f>IF(Main_Working!AB36="No",0,IF(Main_Working!AB36="Yes",1))</f>
        <v>1</v>
      </c>
      <c r="T37" s="24">
        <f t="shared" si="2"/>
        <v>3</v>
      </c>
      <c r="U37" s="35">
        <f t="shared" si="3"/>
        <v>1</v>
      </c>
      <c r="V37" s="24">
        <f>IF(Main_Working!AC36="No",0,IF(Main_Working!AC36="Yes",1))</f>
        <v>1</v>
      </c>
      <c r="W37" s="24">
        <f>IF(Main_Working!AD36="No",0,IF(Main_Working!AD36="Yes",1))</f>
        <v>1</v>
      </c>
      <c r="X37" s="24">
        <f>IF(Main_Working!AE36="No",0,IF(Main_Working!AE36="Yes",1))</f>
        <v>1</v>
      </c>
      <c r="Y37" s="24">
        <f t="shared" si="4"/>
        <v>3</v>
      </c>
      <c r="Z37" s="35">
        <f t="shared" si="5"/>
        <v>1</v>
      </c>
      <c r="AA37" s="24">
        <f>IF(Main_Working!AF36="No",0,IF(Main_Working!AF36="Yes",1))</f>
        <v>1</v>
      </c>
      <c r="AB37" s="24">
        <f>IF(Main_Working!AG36="No",0,IF(Main_Working!AG36="Yes",1))</f>
        <v>1</v>
      </c>
      <c r="AC37" s="24">
        <f>IF(Main_Working!AH36="No",0,IF(Main_Working!AH36="Yes",1))</f>
        <v>1</v>
      </c>
      <c r="AD37" s="24">
        <f>IF(Main_Working!AI36="No",0,IF(Main_Working!AI36="Yes",1))</f>
        <v>1</v>
      </c>
      <c r="AE37" s="24">
        <f t="shared" si="6"/>
        <v>4</v>
      </c>
      <c r="AF37" s="35">
        <f t="shared" si="7"/>
        <v>1</v>
      </c>
      <c r="AG37" s="24">
        <f>IF(Main_Working!AJ36="No",0,IF(Main_Working!AJ36="Yes",1))</f>
        <v>1</v>
      </c>
      <c r="AH37" s="24">
        <f>IF(Main_Working!AK36="No",0,IF(Main_Working!AK36="Yes",1))</f>
        <v>1</v>
      </c>
      <c r="AI37" s="24">
        <f>IF(Main_Working!AL36="No",0,IF(Main_Working!AL36="Yes",1))</f>
        <v>1</v>
      </c>
      <c r="AJ37" s="24">
        <f>IF(Main_Working!AM36="No",0,IF(Main_Working!AM36="Yes",1))</f>
        <v>1</v>
      </c>
      <c r="AK37" s="24">
        <f>IF(Main_Working!AN36="No",0,IF(Main_Working!AN36="Yes",1))</f>
        <v>0</v>
      </c>
      <c r="AL37" s="24">
        <f t="shared" si="8"/>
        <v>4</v>
      </c>
      <c r="AM37" s="35">
        <f t="shared" si="9"/>
        <v>0.8</v>
      </c>
      <c r="AN37" s="24">
        <f>IF(Main_Working!AO36="No",0,IF(Main_Working!AO36="Yes",1))</f>
        <v>1</v>
      </c>
      <c r="AO37" s="24">
        <f>IF(Main_Working!AP36="No",0,IF(Main_Working!AP36="Yes",1))</f>
        <v>1</v>
      </c>
      <c r="AP37" s="24">
        <f>IF(Main_Working!AQ36="No",0,IF(Main_Working!AQ36="Yes",1))</f>
        <v>1</v>
      </c>
      <c r="AQ37" s="24">
        <f t="shared" si="10"/>
        <v>3</v>
      </c>
      <c r="AR37" s="35">
        <f t="shared" si="11"/>
        <v>1</v>
      </c>
      <c r="AS37" s="25">
        <f t="shared" si="12"/>
        <v>22</v>
      </c>
      <c r="AT37" s="25"/>
      <c r="AU37" s="80">
        <f>IF(Main_Working!AW36="Not true",1,IF(Main_Working!AW36="A little bit true",2,IF(Main_Working!AW36="Mostly true",3,IF(Main_Working!AW36="Completely true",4))))</f>
        <v>4</v>
      </c>
      <c r="AV37" s="24">
        <f>IF(Main_Working!AX36="Not true",1,IF(Main_Working!AX36="A little bit true",2,IF(Main_Working!AX36="Mostly true",3,IF(Main_Working!AX36="Completely true",4))))</f>
        <v>3</v>
      </c>
      <c r="AW37" s="24">
        <f>IF(Main_Working!AY36="Not true",1,IF(Main_Working!AY36="A little bit true",2,IF(Main_Working!AY36="Mostly true",3,IF(Main_Working!AY36="Completely true",4))))</f>
        <v>3</v>
      </c>
      <c r="AX37" s="24">
        <f>IF(Main_Working!AZ36="Not true",1,IF(Main_Working!AZ36="A little bit true",2,IF(Main_Working!AZ36="Mostly true",3,IF(Main_Working!AZ36="Completely true",4))))</f>
        <v>3</v>
      </c>
      <c r="AY37" s="24">
        <f>IF(Main_Working!BA36="Not true",1,IF(Main_Working!BA36="A little bit true",2,IF(Main_Working!BA36="Mostly true",3,IF(Main_Working!BA36="Completely true",4))))</f>
        <v>4</v>
      </c>
      <c r="AZ37" s="24">
        <f>IF(Main_Working!BB36="Not true",1,IF(Main_Working!BB36="A little bit true",2,IF(Main_Working!BB36="Mostly true",3,IF(Main_Working!BB36="Completely true",4))))</f>
        <v>2</v>
      </c>
      <c r="BA37" s="24">
        <f>IF(Main_Working!BC36="Not true",1,IF(Main_Working!BC36="A little bit true",2,IF(Main_Working!BC36="Mostly true",3,IF(Main_Working!BC36="Completely true",4))))</f>
        <v>3</v>
      </c>
      <c r="BB37" s="24">
        <f>IF(Main_Working!BD36="Not true",1,IF(Main_Working!BD36="A little bit true",2,IF(Main_Working!BD36="Mostly true",3,IF(Main_Working!BD36="Completely true",4))))</f>
        <v>2</v>
      </c>
      <c r="BC37" s="24">
        <f>IF(Main_Working!BE36="Not true",1,IF(Main_Working!BE36="A little bit true",2,IF(Main_Working!BE36="Mostly true",3,IF(Main_Working!BE36="Completely true",4))))</f>
        <v>3</v>
      </c>
      <c r="BD37" s="24">
        <f>IF(Main_Working!BF36="Not true",1,IF(Main_Working!BF36="A little bit true",2,IF(Main_Working!BF36="Mostly true",3,IF(Main_Working!BF36="Completely true",4))))</f>
        <v>3</v>
      </c>
      <c r="BE37" s="24">
        <f>IF(Main_Working!BG36="Not true",1,IF(Main_Working!BG36="A little bit true",2,IF(Main_Working!BG36="Mostly true",3,IF(Main_Working!BG36="Completely true",4))))</f>
        <v>2</v>
      </c>
      <c r="BF37" s="24">
        <f>IF(Main_Working!BH36="Not true",1,IF(Main_Working!BH36="A little bit true",2,IF(Main_Working!BH36="Mostly true",3,IF(Main_Working!BH36="Completely true",4))))</f>
        <v>2</v>
      </c>
      <c r="BG37" s="24">
        <f>IF(Main_Working!BI36="Not true",1,IF(Main_Working!BI36="A little bit true",2,IF(Main_Working!BI36="Mostly true",3,IF(Main_Working!BI36="Completely true",4))))</f>
        <v>4</v>
      </c>
      <c r="BH37" s="24">
        <f>IF(Main_Working!BJ36="Not true",1,IF(Main_Working!BJ36="A little bit true",2,IF(Main_Working!BJ36="Mostly true",3,IF(Main_Working!BJ36="Completely true",4))))</f>
        <v>4</v>
      </c>
      <c r="BI37" s="24">
        <f>IF(Main_Working!BK36="Not true",1,IF(Main_Working!BK36="A little bit true",2,IF(Main_Working!BK36="Mostly true",3,IF(Main_Working!BK36="Completely true",4))))</f>
        <v>4</v>
      </c>
      <c r="BJ37" s="24">
        <f>IF(Main_Working!BL36="Not true",1,IF(Main_Working!BL36="A little bit true",2,IF(Main_Working!BL36="Mostly true",3,IF(Main_Working!BL36="Completely true",4))))</f>
        <v>4</v>
      </c>
      <c r="BK37" s="24">
        <f>IF(Main_Working!BM36="Not true",1,IF(Main_Working!BM36="A little bit true",2,IF(Main_Working!BM36="Mostly true",3,IF(Main_Working!BM36="Completely true",4))))</f>
        <v>4</v>
      </c>
      <c r="BL37" s="81">
        <f>IF(Main_Working!BN36="Not true",1,IF(Main_Working!BN36="A little bit true",2,IF(Main_Working!BN36="Mostly true",3,IF(Main_Working!BN36="Completely true",4))))</f>
        <v>4</v>
      </c>
      <c r="BM37" s="24">
        <f>IF(Main_Working!BO36="Not true",1,IF(Main_Working!BO36="A little bit true",2,IF(Main_Working!BO36="Mostly true",3,IF(Main_Working!BO36="Completely true",4))))</f>
        <v>3</v>
      </c>
      <c r="BN37" s="24">
        <f>IF(Main_Working!BP36="Not true",1,IF(Main_Working!BP36="A little bit true",2,IF(Main_Working!BP36="Mostly true",3,IF(Main_Working!BP36="Completely true",4))))</f>
        <v>2</v>
      </c>
      <c r="BO37" s="24">
        <f>IF(Main_Working!BQ36="Not true",1,IF(Main_Working!BQ36="A little bit true",2,IF(Main_Working!BQ36="Mostly true",3,IF(Main_Working!BQ36="Completely true",4))))</f>
        <v>3</v>
      </c>
      <c r="BP37" s="24">
        <f>IF(Main_Working!BR36="Not true",1,IF(Main_Working!BR36="A little bit true",2,IF(Main_Working!BR36="Mostly true",3,IF(Main_Working!BR36="Completely true",4))))</f>
        <v>2</v>
      </c>
      <c r="BQ37" s="80">
        <f>IF(Main_Working!BS36="Not true",1,IF(Main_Working!BS36="A little bit true",2,IF(Main_Working!BS36="Mostly true",3,IF(Main_Working!BS36="Completely true",4))))</f>
        <v>3</v>
      </c>
      <c r="BR37" s="24">
        <f>IF(Main_Working!BT36="Not true",1,IF(Main_Working!BT36="A little bit true",2,IF(Main_Working!BT36="Mostly true",3,IF(Main_Working!BT36="Completely true",4))))</f>
        <v>3</v>
      </c>
      <c r="BS37" s="24">
        <f>IF(Main_Working!BU36="Not true",1,IF(Main_Working!BU36="A little bit true",2,IF(Main_Working!BU36="Mostly true",3,IF(Main_Working!BU36="Completely true",4))))</f>
        <v>3</v>
      </c>
      <c r="BT37" s="24">
        <f>IF(Main_Working!BV36="Not true",1,IF(Main_Working!BV36="A little bit true",2,IF(Main_Working!BV36="Mostly true",3,IF(Main_Working!BV36="Completely true",4))))</f>
        <v>3</v>
      </c>
      <c r="BU37" s="24">
        <f>IF(Main_Working!BW36="Not true",1,IF(Main_Working!BW36="A little bit true",2,IF(Main_Working!BW36="Mostly true",3,IF(Main_Working!BW36="Completely true",4))))</f>
        <v>3</v>
      </c>
      <c r="BV37" s="24">
        <f>IF(Main_Working!BX36="Not true",1,IF(Main_Working!BX36="A little bit true",2,IF(Main_Working!BX36="Mostly true",3,IF(Main_Working!BX36="Completely true",4))))</f>
        <v>3</v>
      </c>
      <c r="BW37" s="81">
        <f>IF(Main_Working!BY36="Not true",1,IF(Main_Working!BY36="A little bit true",2,IF(Main_Working!BY36="Mostly true",3,IF(Main_Working!BY36="Completely true",4))))</f>
        <v>3</v>
      </c>
      <c r="BX37" s="24">
        <f>IF(Main_Working!BZ36="Not true",1,IF(Main_Working!BZ36="A little bit true",2,IF(Main_Working!BZ36="Mostly true",3,IF(Main_Working!BZ36="Completely true",4))))</f>
        <v>3</v>
      </c>
      <c r="BY37" s="24">
        <f>IF(Main_Working!CA36="Not true",1,IF(Main_Working!CA36="A little bit true",2,IF(Main_Working!CA36="Mostly true",3,IF(Main_Working!CA36="Completely true",4))))</f>
        <v>4</v>
      </c>
      <c r="BZ37" s="24">
        <f>IF(Main_Working!CB36="Not true",1,IF(Main_Working!CB36="A little bit true",2,IF(Main_Working!CB36="Mostly true",3,IF(Main_Working!CB36="Completely true",4))))</f>
        <v>3</v>
      </c>
      <c r="CA37" s="24">
        <f>IF(Main_Working!CC36="Not true",1,IF(Main_Working!CC36="A little bit true",2,IF(Main_Working!CC36="Mostly true",3,IF(Main_Working!CC36="Completely true",4))))</f>
        <v>3</v>
      </c>
      <c r="CB37" s="24">
        <f>IF(Main_Working!CD36="Not true",1,IF(Main_Working!CD36="A little bit true",2,IF(Main_Working!CD36="Mostly true",3,IF(Main_Working!CD36="Completely true",4))))</f>
        <v>4</v>
      </c>
      <c r="CC37" s="24">
        <f>IF(Main_Working!CE36="Not true",1,IF(Main_Working!CE36="A little bit true",2,IF(Main_Working!CE36="Mostly true",3,IF(Main_Working!CE36="Completely true",4))))</f>
        <v>4</v>
      </c>
      <c r="CD37" s="24">
        <f>IF(Main_Working!CF36="Not true",1,IF(Main_Working!CF36="A little bit true",2,IF(Main_Working!CF36="Mostly true",3,IF(Main_Working!CF36="Completely true",4))))</f>
        <v>4</v>
      </c>
      <c r="CE37" s="80">
        <f>IF(Main_Working!CG36="Not true",1,IF(Main_Working!CG36="A little bit true",2,IF(Main_Working!CG36="Mostly true",3,IF(Main_Working!CG36="Completely true",4))))</f>
        <v>4</v>
      </c>
      <c r="CF37" s="24">
        <f>IF(Main_Working!CH36="Not true",1,IF(Main_Working!CH36="A little bit true",2,IF(Main_Working!CH36="Mostly true",3,IF(Main_Working!CH36="Completely true",4))))</f>
        <v>3</v>
      </c>
      <c r="CG37" s="24">
        <f>IF(Main_Working!CI36="Not true",1,IF(Main_Working!CI36="A little bit true",2,IF(Main_Working!CI36="Mostly true",3,IF(Main_Working!CI36="Completely true",4))))</f>
        <v>3</v>
      </c>
      <c r="CH37" s="81">
        <f>IF(Main_Working!CJ36="Not true",1,IF(Main_Working!CJ36="A little bit true",2,IF(Main_Working!CJ36="Mostly true",3,IF(Main_Working!CJ36="Completely true",4))))</f>
        <v>3</v>
      </c>
      <c r="CI37" s="24">
        <f>Main_Working!AR36</f>
        <v>8</v>
      </c>
      <c r="CJ37" s="24">
        <f>Main_Working!AS36</f>
        <v>8</v>
      </c>
      <c r="CK37" s="24">
        <f>Main_Working!CK36</f>
        <v>8</v>
      </c>
      <c r="CL37" s="24">
        <f>Main_Working!CL36</f>
        <v>8</v>
      </c>
      <c r="CM37" s="26" t="str">
        <f>Main_Working!AT36</f>
        <v xml:space="preserve">Formal education with students about bullying, the downfalls of social media etc.  Documenting of social behaviour incidents between the students and then tracking of these by the Child Safety team. </v>
      </c>
      <c r="CN37" s="26" t="str">
        <f>Main_Working!AU36</f>
        <v xml:space="preserve">Alerting all staff to the ongoing incidents that have occurred.  Daily check ins with the students involved to track their day etc.  Continued education of social media, cyber bullying </v>
      </c>
      <c r="CO37" s="26" t="str">
        <f>Main_Working!AV36</f>
        <v>Parents bought in for a formal meeting.    In school suspension put in place  Restorative conversations  Designated areas of the playground if required</v>
      </c>
      <c r="CP37" s="27">
        <f>IF(Main_Working!CM36="Not at all",1,IF(Main_Working!CM36="A little bit",2,IF(Main_Working!CM36="A fair bit",3,IF(Main_Working!CM36="Completely",4))))</f>
        <v>3</v>
      </c>
      <c r="CQ37" s="27">
        <f>IF(Main_Working!CN36="Not at all",1,IF(Main_Working!CN36="A little bit",2,IF(Main_Working!CN36="A fair bit",3,IF(Main_Working!CN36="Completely",4))))</f>
        <v>4</v>
      </c>
      <c r="CR37" s="27">
        <f>IF(Main_Working!CO36="Not at all",1,IF(Main_Working!CO36="A little bit",2,IF(Main_Working!CO36="A fair bit",3,IF(Main_Working!CO36="Completely",4))))</f>
        <v>3</v>
      </c>
      <c r="CU37" s="80">
        <f t="shared" si="46"/>
        <v>20</v>
      </c>
      <c r="CV37" s="24">
        <f t="shared" si="47"/>
        <v>2.1428571428571423</v>
      </c>
      <c r="CW37" s="24">
        <f t="shared" si="48"/>
        <v>2.1428571428571423</v>
      </c>
      <c r="CX37" s="24">
        <f t="shared" si="49"/>
        <v>2.1428571428571423</v>
      </c>
      <c r="CY37" s="24">
        <f t="shared" si="50"/>
        <v>2.8571428571428568</v>
      </c>
      <c r="CZ37" s="24">
        <f t="shared" si="51"/>
        <v>0.3571428571428571</v>
      </c>
      <c r="DA37" s="24">
        <f t="shared" si="52"/>
        <v>0.53571428571428559</v>
      </c>
      <c r="DB37" s="24">
        <f t="shared" si="53"/>
        <v>0.3571428571428571</v>
      </c>
      <c r="DC37" s="24">
        <f t="shared" si="54"/>
        <v>0.53571428571428559</v>
      </c>
      <c r="DD37" s="24">
        <f t="shared" si="55"/>
        <v>2.1428571428571423</v>
      </c>
      <c r="DE37" s="24">
        <f t="shared" si="56"/>
        <v>1.4285714285714284</v>
      </c>
      <c r="DF37" s="24">
        <f t="shared" si="57"/>
        <v>10</v>
      </c>
      <c r="DG37" s="24">
        <f t="shared" si="58"/>
        <v>3.333333333333333</v>
      </c>
      <c r="DH37" s="24">
        <f t="shared" si="59"/>
        <v>3.333333333333333</v>
      </c>
      <c r="DI37" s="24">
        <f t="shared" si="60"/>
        <v>3.333333333333333</v>
      </c>
      <c r="DJ37" s="24">
        <f t="shared" si="61"/>
        <v>3.333333333333333</v>
      </c>
      <c r="DK37" s="24">
        <f t="shared" si="62"/>
        <v>3.333333333333333</v>
      </c>
      <c r="DL37" s="24">
        <f t="shared" si="63"/>
        <v>3.333333333333333</v>
      </c>
      <c r="DM37" s="116">
        <f t="shared" si="64"/>
        <v>64.642857142857153</v>
      </c>
      <c r="DN37" s="24">
        <f t="shared" si="65"/>
        <v>15</v>
      </c>
      <c r="DO37" s="24">
        <f t="shared" si="66"/>
        <v>10</v>
      </c>
      <c r="DP37" s="24">
        <f t="shared" si="67"/>
        <v>15</v>
      </c>
      <c r="DQ37" s="24">
        <f t="shared" si="68"/>
        <v>10</v>
      </c>
      <c r="DR37" s="25">
        <f t="shared" si="69"/>
        <v>50</v>
      </c>
      <c r="DS37" s="80">
        <f t="shared" si="70"/>
        <v>8.5714285714285694</v>
      </c>
      <c r="DT37" s="24">
        <f t="shared" si="71"/>
        <v>8.5714285714285694</v>
      </c>
      <c r="DU37" s="24">
        <f t="shared" si="72"/>
        <v>8.5714285714285694</v>
      </c>
      <c r="DV37" s="24">
        <f t="shared" si="73"/>
        <v>8.5714285714285694</v>
      </c>
      <c r="DW37" s="24">
        <f t="shared" si="74"/>
        <v>8.5714285714285694</v>
      </c>
      <c r="DX37" s="24">
        <f t="shared" si="75"/>
        <v>8.5714285714285694</v>
      </c>
      <c r="DY37" s="24">
        <f t="shared" si="76"/>
        <v>8.5714285714285694</v>
      </c>
      <c r="DZ37" s="130">
        <f t="shared" si="77"/>
        <v>59.999999999999986</v>
      </c>
      <c r="EA37" s="24">
        <f t="shared" si="78"/>
        <v>8.5714285714285694</v>
      </c>
      <c r="EB37" s="24">
        <f t="shared" si="79"/>
        <v>11.428571428571427</v>
      </c>
      <c r="EC37" s="24">
        <f t="shared" si="80"/>
        <v>8.5714285714285694</v>
      </c>
      <c r="ED37" s="24">
        <f t="shared" si="81"/>
        <v>8.5714285714285694</v>
      </c>
      <c r="EE37" s="24">
        <f t="shared" si="82"/>
        <v>11.428571428571427</v>
      </c>
      <c r="EF37" s="24">
        <f t="shared" si="83"/>
        <v>11.428571428571427</v>
      </c>
      <c r="EG37" s="24">
        <f t="shared" si="84"/>
        <v>11.428571428571427</v>
      </c>
      <c r="EH37" s="124">
        <f t="shared" si="85"/>
        <v>71.428571428571431</v>
      </c>
      <c r="EI37" s="80">
        <f t="shared" si="86"/>
        <v>40</v>
      </c>
      <c r="EJ37" s="24">
        <f t="shared" si="87"/>
        <v>10</v>
      </c>
      <c r="EK37" s="24">
        <f t="shared" si="88"/>
        <v>10</v>
      </c>
      <c r="EL37" s="81">
        <f t="shared" si="89"/>
        <v>10</v>
      </c>
      <c r="EM37" s="124">
        <f t="shared" si="90"/>
        <v>70</v>
      </c>
      <c r="EN37" s="124">
        <f t="shared" si="91"/>
        <v>316.07142857142856</v>
      </c>
      <c r="EP37" s="232">
        <f t="shared" si="92"/>
        <v>64.642857142857153</v>
      </c>
      <c r="EQ37" s="232">
        <f t="shared" si="93"/>
        <v>50</v>
      </c>
      <c r="ER37" s="232">
        <f t="shared" si="94"/>
        <v>59.999999999999986</v>
      </c>
      <c r="ES37" s="232">
        <f t="shared" si="95"/>
        <v>71.428571428571431</v>
      </c>
      <c r="ET37" s="232">
        <f t="shared" si="96"/>
        <v>70</v>
      </c>
      <c r="EU37" s="232">
        <f t="shared" si="97"/>
        <v>316.07142857142856</v>
      </c>
      <c r="EW37" s="24" t="str">
        <f t="shared" si="98"/>
        <v>Q4</v>
      </c>
      <c r="EX37" s="26" t="str">
        <f t="shared" si="99"/>
        <v>Flourishing</v>
      </c>
      <c r="FC37" s="24" t="s">
        <v>158</v>
      </c>
    </row>
    <row r="38" spans="1:221" s="26" customFormat="1" x14ac:dyDescent="0.2">
      <c r="A38" s="24">
        <v>34</v>
      </c>
      <c r="B38" s="23" t="str">
        <f>Main_Working!Q37</f>
        <v>St Leonard's</v>
      </c>
      <c r="C38" s="24" t="str">
        <f>Main_Working!S37</f>
        <v>Catholic</v>
      </c>
      <c r="D38" s="24" t="str">
        <f>Main_Working!T37</f>
        <v>Primary</v>
      </c>
      <c r="E38" s="24" t="str">
        <f>Main_Working!N37</f>
        <v>NORTH-EASTERN</v>
      </c>
      <c r="F38" s="24" t="str">
        <f>Main_Working!L37</f>
        <v>Registered</v>
      </c>
      <c r="G38" s="24" t="str">
        <f>Main_Working!CQ37</f>
        <v>High</v>
      </c>
      <c r="H38" s="24" t="str">
        <f>Main_Working!CR37</f>
        <v>Above Average</v>
      </c>
      <c r="I38" s="24" t="s">
        <v>138</v>
      </c>
      <c r="J38" s="24">
        <f>IF(Main_Working!U37="No",0,IF(Main_Working!U37="Yes",1))</f>
        <v>0</v>
      </c>
      <c r="K38" s="24">
        <f>IF(Main_Working!V37="No",0,IF(Main_Working!V37="Yes",1))</f>
        <v>1</v>
      </c>
      <c r="L38" s="24">
        <f>IF(Main_Working!W37="No",0,IF(Main_Working!W37="Yes",1))</f>
        <v>1</v>
      </c>
      <c r="M38" s="24">
        <f>IF(Main_Working!X37="No",0,IF(Main_Working!X37="Yes",1))</f>
        <v>1</v>
      </c>
      <c r="N38" s="24">
        <f>IF(Main_Working!Y37="No",0,IF(Main_Working!Y37="Yes",1))</f>
        <v>1</v>
      </c>
      <c r="O38" s="24">
        <f t="shared" si="0"/>
        <v>4</v>
      </c>
      <c r="P38" s="35">
        <f t="shared" si="1"/>
        <v>0.8</v>
      </c>
      <c r="Q38" s="24">
        <f>IF(Main_Working!Z37="No",0,IF(Main_Working!Z37="Yes",1))</f>
        <v>1</v>
      </c>
      <c r="R38" s="24">
        <f>IF(Main_Working!AA37="No",0,IF(Main_Working!AA37="Yes",1))</f>
        <v>1</v>
      </c>
      <c r="S38" s="24">
        <f>IF(Main_Working!AB37="No",0,IF(Main_Working!AB37="Yes",1))</f>
        <v>1</v>
      </c>
      <c r="T38" s="24">
        <f t="shared" si="2"/>
        <v>3</v>
      </c>
      <c r="U38" s="35">
        <f t="shared" si="3"/>
        <v>1</v>
      </c>
      <c r="V38" s="24">
        <f>IF(Main_Working!AC37="No",0,IF(Main_Working!AC37="Yes",1))</f>
        <v>1</v>
      </c>
      <c r="W38" s="24">
        <f>IF(Main_Working!AD37="No",0,IF(Main_Working!AD37="Yes",1))</f>
        <v>1</v>
      </c>
      <c r="X38" s="24">
        <f>IF(Main_Working!AE37="No",0,IF(Main_Working!AE37="Yes",1))</f>
        <v>1</v>
      </c>
      <c r="Y38" s="24">
        <f t="shared" si="4"/>
        <v>3</v>
      </c>
      <c r="Z38" s="35">
        <f t="shared" si="5"/>
        <v>1</v>
      </c>
      <c r="AA38" s="24">
        <f>IF(Main_Working!AF37="No",0,IF(Main_Working!AF37="Yes",1))</f>
        <v>1</v>
      </c>
      <c r="AB38" s="24">
        <f>IF(Main_Working!AG37="No",0,IF(Main_Working!AG37="Yes",1))</f>
        <v>1</v>
      </c>
      <c r="AC38" s="24">
        <f>IF(Main_Working!AH37="No",0,IF(Main_Working!AH37="Yes",1))</f>
        <v>1</v>
      </c>
      <c r="AD38" s="24">
        <f>IF(Main_Working!AI37="No",0,IF(Main_Working!AI37="Yes",1))</f>
        <v>1</v>
      </c>
      <c r="AE38" s="24">
        <f t="shared" si="6"/>
        <v>4</v>
      </c>
      <c r="AF38" s="35">
        <f t="shared" si="7"/>
        <v>1</v>
      </c>
      <c r="AG38" s="24">
        <f>IF(Main_Working!AJ37="No",0,IF(Main_Working!AJ37="Yes",1))</f>
        <v>1</v>
      </c>
      <c r="AH38" s="24">
        <f>IF(Main_Working!AK37="No",0,IF(Main_Working!AK37="Yes",1))</f>
        <v>0</v>
      </c>
      <c r="AI38" s="24">
        <f>IF(Main_Working!AL37="No",0,IF(Main_Working!AL37="Yes",1))</f>
        <v>0</v>
      </c>
      <c r="AJ38" s="24">
        <f>IF(Main_Working!AM37="No",0,IF(Main_Working!AM37="Yes",1))</f>
        <v>0</v>
      </c>
      <c r="AK38" s="24">
        <f>IF(Main_Working!AN37="No",0,IF(Main_Working!AN37="Yes",1))</f>
        <v>0</v>
      </c>
      <c r="AL38" s="24">
        <f t="shared" si="8"/>
        <v>1</v>
      </c>
      <c r="AM38" s="35">
        <f t="shared" si="9"/>
        <v>0.2</v>
      </c>
      <c r="AN38" s="24">
        <f>IF(Main_Working!AO37="No",0,IF(Main_Working!AO37="Yes",1))</f>
        <v>1</v>
      </c>
      <c r="AO38" s="24">
        <f>IF(Main_Working!AP37="No",0,IF(Main_Working!AP37="Yes",1))</f>
        <v>1</v>
      </c>
      <c r="AP38" s="24">
        <f>IF(Main_Working!AQ37="No",0,IF(Main_Working!AQ37="Yes",1))</f>
        <v>0</v>
      </c>
      <c r="AQ38" s="24">
        <f t="shared" si="10"/>
        <v>2</v>
      </c>
      <c r="AR38" s="35">
        <f t="shared" si="11"/>
        <v>0.66666666666666663</v>
      </c>
      <c r="AS38" s="25">
        <f t="shared" si="12"/>
        <v>17</v>
      </c>
      <c r="AT38" s="25"/>
      <c r="AU38" s="80">
        <f>IF(Main_Working!AW37="Not true",1,IF(Main_Working!AW37="A little bit true",2,IF(Main_Working!AW37="Mostly true",3,IF(Main_Working!AW37="Completely true",4))))</f>
        <v>4</v>
      </c>
      <c r="AV38" s="24">
        <f>IF(Main_Working!AX37="Not true",1,IF(Main_Working!AX37="A little bit true",2,IF(Main_Working!AX37="Mostly true",3,IF(Main_Working!AX37="Completely true",4))))</f>
        <v>2</v>
      </c>
      <c r="AW38" s="24">
        <f>IF(Main_Working!AY37="Not true",1,IF(Main_Working!AY37="A little bit true",2,IF(Main_Working!AY37="Mostly true",3,IF(Main_Working!AY37="Completely true",4))))</f>
        <v>4</v>
      </c>
      <c r="AX38" s="24">
        <f>IF(Main_Working!AZ37="Not true",1,IF(Main_Working!AZ37="A little bit true",2,IF(Main_Working!AZ37="Mostly true",3,IF(Main_Working!AZ37="Completely true",4))))</f>
        <v>4</v>
      </c>
      <c r="AY38" s="24">
        <f>IF(Main_Working!BA37="Not true",1,IF(Main_Working!BA37="A little bit true",2,IF(Main_Working!BA37="Mostly true",3,IF(Main_Working!BA37="Completely true",4))))</f>
        <v>4</v>
      </c>
      <c r="AZ38" s="24">
        <f>IF(Main_Working!BB37="Not true",1,IF(Main_Working!BB37="A little bit true",2,IF(Main_Working!BB37="Mostly true",3,IF(Main_Working!BB37="Completely true",4))))</f>
        <v>1</v>
      </c>
      <c r="BA38" s="24">
        <f>IF(Main_Working!BC37="Not true",1,IF(Main_Working!BC37="A little bit true",2,IF(Main_Working!BC37="Mostly true",3,IF(Main_Working!BC37="Completely true",4))))</f>
        <v>1</v>
      </c>
      <c r="BB38" s="24">
        <f>IF(Main_Working!BD37="Not true",1,IF(Main_Working!BD37="A little bit true",2,IF(Main_Working!BD37="Mostly true",3,IF(Main_Working!BD37="Completely true",4))))</f>
        <v>1</v>
      </c>
      <c r="BC38" s="24">
        <f>IF(Main_Working!BE37="Not true",1,IF(Main_Working!BE37="A little bit true",2,IF(Main_Working!BE37="Mostly true",3,IF(Main_Working!BE37="Completely true",4))))</f>
        <v>1</v>
      </c>
      <c r="BD38" s="24">
        <f>IF(Main_Working!BF37="Not true",1,IF(Main_Working!BF37="A little bit true",2,IF(Main_Working!BF37="Mostly true",3,IF(Main_Working!BF37="Completely true",4))))</f>
        <v>1</v>
      </c>
      <c r="BE38" s="24">
        <f>IF(Main_Working!BG37="Not true",1,IF(Main_Working!BG37="A little bit true",2,IF(Main_Working!BG37="Mostly true",3,IF(Main_Working!BG37="Completely true",4))))</f>
        <v>1</v>
      </c>
      <c r="BF38" s="24">
        <f>IF(Main_Working!BH37="Not true",1,IF(Main_Working!BH37="A little bit true",2,IF(Main_Working!BH37="Mostly true",3,IF(Main_Working!BH37="Completely true",4))))</f>
        <v>1</v>
      </c>
      <c r="BG38" s="24">
        <f>IF(Main_Working!BI37="Not true",1,IF(Main_Working!BI37="A little bit true",2,IF(Main_Working!BI37="Mostly true",3,IF(Main_Working!BI37="Completely true",4))))</f>
        <v>1</v>
      </c>
      <c r="BH38" s="24">
        <f>IF(Main_Working!BJ37="Not true",1,IF(Main_Working!BJ37="A little bit true",2,IF(Main_Working!BJ37="Mostly true",3,IF(Main_Working!BJ37="Completely true",4))))</f>
        <v>1</v>
      </c>
      <c r="BI38" s="24">
        <f>IF(Main_Working!BK37="Not true",1,IF(Main_Working!BK37="A little bit true",2,IF(Main_Working!BK37="Mostly true",3,IF(Main_Working!BK37="Completely true",4))))</f>
        <v>1</v>
      </c>
      <c r="BJ38" s="24">
        <f>IF(Main_Working!BL37="Not true",1,IF(Main_Working!BL37="A little bit true",2,IF(Main_Working!BL37="Mostly true",3,IF(Main_Working!BL37="Completely true",4))))</f>
        <v>1</v>
      </c>
      <c r="BK38" s="24">
        <f>IF(Main_Working!BM37="Not true",1,IF(Main_Working!BM37="A little bit true",2,IF(Main_Working!BM37="Mostly true",3,IF(Main_Working!BM37="Completely true",4))))</f>
        <v>1</v>
      </c>
      <c r="BL38" s="81">
        <f>IF(Main_Working!BN37="Not true",1,IF(Main_Working!BN37="A little bit true",2,IF(Main_Working!BN37="Mostly true",3,IF(Main_Working!BN37="Completely true",4))))</f>
        <v>1</v>
      </c>
      <c r="BM38" s="24">
        <f>IF(Main_Working!BO37="Not true",1,IF(Main_Working!BO37="A little bit true",2,IF(Main_Working!BO37="Mostly true",3,IF(Main_Working!BO37="Completely true",4))))</f>
        <v>4</v>
      </c>
      <c r="BN38" s="24">
        <f>IF(Main_Working!BP37="Not true",1,IF(Main_Working!BP37="A little bit true",2,IF(Main_Working!BP37="Mostly true",3,IF(Main_Working!BP37="Completely true",4))))</f>
        <v>1</v>
      </c>
      <c r="BO38" s="24">
        <f>IF(Main_Working!BQ37="Not true",1,IF(Main_Working!BQ37="A little bit true",2,IF(Main_Working!BQ37="Mostly true",3,IF(Main_Working!BQ37="Completely true",4))))</f>
        <v>2</v>
      </c>
      <c r="BP38" s="24">
        <f>IF(Main_Working!BR37="Not true",1,IF(Main_Working!BR37="A little bit true",2,IF(Main_Working!BR37="Mostly true",3,IF(Main_Working!BR37="Completely true",4))))</f>
        <v>1</v>
      </c>
      <c r="BQ38" s="80">
        <f>IF(Main_Working!BS37="Not true",1,IF(Main_Working!BS37="A little bit true",2,IF(Main_Working!BS37="Mostly true",3,IF(Main_Working!BS37="Completely true",4))))</f>
        <v>4</v>
      </c>
      <c r="BR38" s="24">
        <f>IF(Main_Working!BT37="Not true",1,IF(Main_Working!BT37="A little bit true",2,IF(Main_Working!BT37="Mostly true",3,IF(Main_Working!BT37="Completely true",4))))</f>
        <v>3</v>
      </c>
      <c r="BS38" s="24">
        <f>IF(Main_Working!BU37="Not true",1,IF(Main_Working!BU37="A little bit true",2,IF(Main_Working!BU37="Mostly true",3,IF(Main_Working!BU37="Completely true",4))))</f>
        <v>3</v>
      </c>
      <c r="BT38" s="24">
        <f>IF(Main_Working!BV37="Not true",1,IF(Main_Working!BV37="A little bit true",2,IF(Main_Working!BV37="Mostly true",3,IF(Main_Working!BV37="Completely true",4))))</f>
        <v>2</v>
      </c>
      <c r="BU38" s="24">
        <f>IF(Main_Working!BW37="Not true",1,IF(Main_Working!BW37="A little bit true",2,IF(Main_Working!BW37="Mostly true",3,IF(Main_Working!BW37="Completely true",4))))</f>
        <v>3</v>
      </c>
      <c r="BV38" s="24">
        <f>IF(Main_Working!BX37="Not true",1,IF(Main_Working!BX37="A little bit true",2,IF(Main_Working!BX37="Mostly true",3,IF(Main_Working!BX37="Completely true",4))))</f>
        <v>1</v>
      </c>
      <c r="BW38" s="81">
        <f>IF(Main_Working!BY37="Not true",1,IF(Main_Working!BY37="A little bit true",2,IF(Main_Working!BY37="Mostly true",3,IF(Main_Working!BY37="Completely true",4))))</f>
        <v>4</v>
      </c>
      <c r="BX38" s="24">
        <f>IF(Main_Working!BZ37="Not true",1,IF(Main_Working!BZ37="A little bit true",2,IF(Main_Working!BZ37="Mostly true",3,IF(Main_Working!BZ37="Completely true",4))))</f>
        <v>4</v>
      </c>
      <c r="BY38" s="24">
        <f>IF(Main_Working!CA37="Not true",1,IF(Main_Working!CA37="A little bit true",2,IF(Main_Working!CA37="Mostly true",3,IF(Main_Working!CA37="Completely true",4))))</f>
        <v>4</v>
      </c>
      <c r="BZ38" s="24">
        <f>IF(Main_Working!CB37="Not true",1,IF(Main_Working!CB37="A little bit true",2,IF(Main_Working!CB37="Mostly true",3,IF(Main_Working!CB37="Completely true",4))))</f>
        <v>1</v>
      </c>
      <c r="CA38" s="24">
        <f>IF(Main_Working!CC37="Not true",1,IF(Main_Working!CC37="A little bit true",2,IF(Main_Working!CC37="Mostly true",3,IF(Main_Working!CC37="Completely true",4))))</f>
        <v>2</v>
      </c>
      <c r="CB38" s="24">
        <f>IF(Main_Working!CD37="Not true",1,IF(Main_Working!CD37="A little bit true",2,IF(Main_Working!CD37="Mostly true",3,IF(Main_Working!CD37="Completely true",4))))</f>
        <v>4</v>
      </c>
      <c r="CC38" s="24">
        <f>IF(Main_Working!CE37="Not true",1,IF(Main_Working!CE37="A little bit true",2,IF(Main_Working!CE37="Mostly true",3,IF(Main_Working!CE37="Completely true",4))))</f>
        <v>4</v>
      </c>
      <c r="CD38" s="24">
        <f>IF(Main_Working!CF37="Not true",1,IF(Main_Working!CF37="A little bit true",2,IF(Main_Working!CF37="Mostly true",3,IF(Main_Working!CF37="Completely true",4))))</f>
        <v>3</v>
      </c>
      <c r="CE38" s="80">
        <f>IF(Main_Working!CG37="Not true",1,IF(Main_Working!CG37="A little bit true",2,IF(Main_Working!CG37="Mostly true",3,IF(Main_Working!CG37="Completely true",4))))</f>
        <v>4</v>
      </c>
      <c r="CF38" s="24">
        <f>IF(Main_Working!CH37="Not true",1,IF(Main_Working!CH37="A little bit true",2,IF(Main_Working!CH37="Mostly true",3,IF(Main_Working!CH37="Completely true",4))))</f>
        <v>1</v>
      </c>
      <c r="CG38" s="24">
        <f>IF(Main_Working!CI37="Not true",1,IF(Main_Working!CI37="A little bit true",2,IF(Main_Working!CI37="Mostly true",3,IF(Main_Working!CI37="Completely true",4))))</f>
        <v>1</v>
      </c>
      <c r="CH38" s="81">
        <f>IF(Main_Working!CJ37="Not true",1,IF(Main_Working!CJ37="A little bit true",2,IF(Main_Working!CJ37="Mostly true",3,IF(Main_Working!CJ37="Completely true",4))))</f>
        <v>1</v>
      </c>
      <c r="CI38" s="24">
        <f>Main_Working!AR37</f>
        <v>7</v>
      </c>
      <c r="CJ38" s="24">
        <f>Main_Working!AS37</f>
        <v>8</v>
      </c>
      <c r="CK38" s="24">
        <f>Main_Working!CK37</f>
        <v>8</v>
      </c>
      <c r="CL38" s="24">
        <f>Main_Working!CL37</f>
        <v>8</v>
      </c>
      <c r="CM38" s="26" t="str">
        <f>Main_Working!AT37</f>
        <v>Anonymous Google Form for students to report incidents via student desktop.</v>
      </c>
      <c r="CN38" s="26" t="str">
        <f>Main_Working!AU37</f>
        <v>Student and Staff discussion to prevent escalation. Incident forms filled if necessary. Involvement of parents. Staff informed using staff bulletin, staff meeting and recording of incident on combined documents accessible by all staff.</v>
      </c>
      <c r="CO38" s="26" t="str">
        <f>Main_Working!AV37</f>
        <v>Investigate, gather evidence such as screenshots, Hapara and check usage history. School incident forms completed. Acceptable use agreements referred back to and points revised. Usage suspended for a period of time if necessary. Relevant student, parent and staff parties addressed. Clear documentation and communication. Principal or senior staff address cohort if necessary. Referral to Child safety team, if necessary. Newsletter or cohort directed letters to support parents in working with their children on these issues.</v>
      </c>
      <c r="CP38" s="27">
        <f>IF(Main_Working!CM37="Not at all",1,IF(Main_Working!CM37="A little bit",2,IF(Main_Working!CM37="A fair bit",3,IF(Main_Working!CM37="Completely",4))))</f>
        <v>4</v>
      </c>
      <c r="CQ38" s="27">
        <f>IF(Main_Working!CN37="Not at all",1,IF(Main_Working!CN37="A little bit",2,IF(Main_Working!CN37="A fair bit",3,IF(Main_Working!CN37="Completely",4))))</f>
        <v>4</v>
      </c>
      <c r="CR38" s="27">
        <f>IF(Main_Working!CO37="Not at all",1,IF(Main_Working!CO37="A little bit",2,IF(Main_Working!CO37="A fair bit",3,IF(Main_Working!CO37="Completely",4))))</f>
        <v>4</v>
      </c>
      <c r="CS38" s="26" t="str">
        <f>Main_Working!CP37</f>
        <v>Some questions were difficult to answer as we have not been faced with these scenarios. We wonder if this is because we have not completed the surveys and collected the data.</v>
      </c>
      <c r="CU38" s="80">
        <f t="shared" si="46"/>
        <v>20</v>
      </c>
      <c r="CV38" s="24">
        <f t="shared" si="47"/>
        <v>1.4285714285714284</v>
      </c>
      <c r="CW38" s="24">
        <f t="shared" si="48"/>
        <v>2.8571428571428568</v>
      </c>
      <c r="CX38" s="24">
        <f t="shared" si="49"/>
        <v>2.8571428571428568</v>
      </c>
      <c r="CY38" s="24">
        <f t="shared" si="50"/>
        <v>2.8571428571428568</v>
      </c>
      <c r="CZ38" s="24">
        <f t="shared" si="51"/>
        <v>0.17857142857142855</v>
      </c>
      <c r="DA38" s="24">
        <f t="shared" si="52"/>
        <v>0.17857142857142855</v>
      </c>
      <c r="DB38" s="24">
        <f t="shared" si="53"/>
        <v>0.17857142857142855</v>
      </c>
      <c r="DC38" s="24">
        <f t="shared" si="54"/>
        <v>0.17857142857142855</v>
      </c>
      <c r="DD38" s="24">
        <f t="shared" si="55"/>
        <v>0.71428571428571419</v>
      </c>
      <c r="DE38" s="24">
        <f t="shared" si="56"/>
        <v>0.71428571428571419</v>
      </c>
      <c r="DF38" s="24">
        <f t="shared" si="57"/>
        <v>5</v>
      </c>
      <c r="DG38" s="24">
        <f t="shared" si="58"/>
        <v>0.83333333333333326</v>
      </c>
      <c r="DH38" s="24">
        <f t="shared" si="59"/>
        <v>0.83333333333333326</v>
      </c>
      <c r="DI38" s="24">
        <f t="shared" si="60"/>
        <v>0.83333333333333326</v>
      </c>
      <c r="DJ38" s="24">
        <f t="shared" si="61"/>
        <v>0.83333333333333326</v>
      </c>
      <c r="DK38" s="24">
        <f t="shared" si="62"/>
        <v>0.83333333333333326</v>
      </c>
      <c r="DL38" s="24">
        <f t="shared" si="63"/>
        <v>0.83333333333333326</v>
      </c>
      <c r="DM38" s="116">
        <f t="shared" si="64"/>
        <v>42.142857142857153</v>
      </c>
      <c r="DN38" s="24">
        <f t="shared" si="65"/>
        <v>20</v>
      </c>
      <c r="DO38" s="24">
        <f t="shared" si="66"/>
        <v>5</v>
      </c>
      <c r="DP38" s="24">
        <f t="shared" si="67"/>
        <v>10</v>
      </c>
      <c r="DQ38" s="24">
        <f t="shared" si="68"/>
        <v>5</v>
      </c>
      <c r="DR38" s="25">
        <f t="shared" si="69"/>
        <v>40</v>
      </c>
      <c r="DS38" s="80">
        <f t="shared" si="70"/>
        <v>11.428571428571427</v>
      </c>
      <c r="DT38" s="24">
        <f t="shared" si="71"/>
        <v>8.5714285714285694</v>
      </c>
      <c r="DU38" s="24">
        <f t="shared" si="72"/>
        <v>8.5714285714285694</v>
      </c>
      <c r="DV38" s="24">
        <f t="shared" si="73"/>
        <v>5.7142857142857135</v>
      </c>
      <c r="DW38" s="24">
        <f t="shared" si="74"/>
        <v>8.5714285714285694</v>
      </c>
      <c r="DX38" s="24">
        <f t="shared" si="75"/>
        <v>2.8571428571428568</v>
      </c>
      <c r="DY38" s="24">
        <f t="shared" si="76"/>
        <v>11.428571428571427</v>
      </c>
      <c r="DZ38" s="130">
        <f t="shared" si="77"/>
        <v>57.142857142857125</v>
      </c>
      <c r="EA38" s="24">
        <f t="shared" si="78"/>
        <v>11.428571428571427</v>
      </c>
      <c r="EB38" s="24">
        <f t="shared" si="79"/>
        <v>11.428571428571427</v>
      </c>
      <c r="EC38" s="24">
        <f t="shared" si="80"/>
        <v>2.8571428571428568</v>
      </c>
      <c r="ED38" s="24">
        <f t="shared" si="81"/>
        <v>5.7142857142857135</v>
      </c>
      <c r="EE38" s="24">
        <f t="shared" si="82"/>
        <v>11.428571428571427</v>
      </c>
      <c r="EF38" s="24">
        <f t="shared" si="83"/>
        <v>11.428571428571427</v>
      </c>
      <c r="EG38" s="24">
        <f t="shared" si="84"/>
        <v>8.5714285714285694</v>
      </c>
      <c r="EH38" s="124">
        <f t="shared" si="85"/>
        <v>62.857142857142847</v>
      </c>
      <c r="EI38" s="80">
        <f t="shared" si="86"/>
        <v>40</v>
      </c>
      <c r="EJ38" s="24">
        <f t="shared" si="87"/>
        <v>3.333333333333333</v>
      </c>
      <c r="EK38" s="24">
        <f t="shared" si="88"/>
        <v>3.333333333333333</v>
      </c>
      <c r="EL38" s="81">
        <f t="shared" si="89"/>
        <v>3.333333333333333</v>
      </c>
      <c r="EM38" s="124">
        <f t="shared" si="90"/>
        <v>50.000000000000007</v>
      </c>
      <c r="EN38" s="124">
        <f t="shared" si="91"/>
        <v>252.14285714285711</v>
      </c>
      <c r="EP38" s="232">
        <f t="shared" si="92"/>
        <v>42.142857142857153</v>
      </c>
      <c r="EQ38" s="232">
        <f t="shared" si="93"/>
        <v>40</v>
      </c>
      <c r="ER38" s="232">
        <f t="shared" si="94"/>
        <v>57.142857142857125</v>
      </c>
      <c r="ES38" s="232">
        <f t="shared" si="95"/>
        <v>62.857142857142847</v>
      </c>
      <c r="ET38" s="232">
        <f t="shared" si="96"/>
        <v>50.000000000000007</v>
      </c>
      <c r="EU38" s="232">
        <f t="shared" si="97"/>
        <v>252.14285714285711</v>
      </c>
      <c r="EW38" s="24" t="str">
        <f t="shared" si="98"/>
        <v>Q3</v>
      </c>
      <c r="EX38" s="26" t="str">
        <f t="shared" si="99"/>
        <v>Building</v>
      </c>
      <c r="FC38" s="24" t="s">
        <v>138</v>
      </c>
    </row>
    <row r="39" spans="1:221" s="31" customFormat="1" x14ac:dyDescent="0.2">
      <c r="A39" s="24">
        <v>35</v>
      </c>
      <c r="B39" s="23" t="str">
        <f>Main_Working!Q38</f>
        <v>St Mary MacKillop</v>
      </c>
      <c r="C39" s="24" t="str">
        <f>Main_Working!S38</f>
        <v>Catholic</v>
      </c>
      <c r="D39" s="24" t="str">
        <f>Main_Working!T38</f>
        <v>Primary</v>
      </c>
      <c r="E39" s="24" t="str">
        <f>Main_Working!N38</f>
        <v>SOUTH-WESTERN</v>
      </c>
      <c r="F39" s="24" t="str">
        <f>Main_Working!L38</f>
        <v>Registered</v>
      </c>
      <c r="G39" s="24" t="str">
        <f>Main_Working!CQ38</f>
        <v>High</v>
      </c>
      <c r="H39" s="24" t="str">
        <f>Main_Working!CR38</f>
        <v>Above Average</v>
      </c>
      <c r="I39" s="24" t="s">
        <v>158</v>
      </c>
      <c r="J39" s="24">
        <f>IF(Main_Working!U38="No",0,IF(Main_Working!U38="Yes",1))</f>
        <v>1</v>
      </c>
      <c r="K39" s="24">
        <f>IF(Main_Working!V38="No",0,IF(Main_Working!V38="Yes",1))</f>
        <v>0</v>
      </c>
      <c r="L39" s="24">
        <f>IF(Main_Working!W38="No",0,IF(Main_Working!W38="Yes",1))</f>
        <v>0</v>
      </c>
      <c r="M39" s="24">
        <f>IF(Main_Working!X38="No",0,IF(Main_Working!X38="Yes",1))</f>
        <v>0</v>
      </c>
      <c r="N39" s="24">
        <f>IF(Main_Working!Y38="No",0,IF(Main_Working!Y38="Yes",1))</f>
        <v>0</v>
      </c>
      <c r="O39" s="24">
        <f t="shared" si="0"/>
        <v>1</v>
      </c>
      <c r="P39" s="199">
        <f t="shared" si="1"/>
        <v>0.2</v>
      </c>
      <c r="Q39" s="24">
        <f>IF(Main_Working!Z38="No",0,IF(Main_Working!Z38="Yes",1))</f>
        <v>1</v>
      </c>
      <c r="R39" s="24">
        <f>IF(Main_Working!AA38="No",0,IF(Main_Working!AA38="Yes",1))</f>
        <v>1</v>
      </c>
      <c r="S39" s="24">
        <f>IF(Main_Working!AB38="No",0,IF(Main_Working!AB38="Yes",1))</f>
        <v>1</v>
      </c>
      <c r="T39" s="24">
        <f t="shared" si="2"/>
        <v>3</v>
      </c>
      <c r="U39" s="199">
        <f t="shared" si="3"/>
        <v>1</v>
      </c>
      <c r="V39" s="24">
        <f>IF(Main_Working!AC38="No",0,IF(Main_Working!AC38="Yes",1))</f>
        <v>1</v>
      </c>
      <c r="W39" s="24">
        <f>IF(Main_Working!AD38="No",0,IF(Main_Working!AD38="Yes",1))</f>
        <v>0</v>
      </c>
      <c r="X39" s="24">
        <f>IF(Main_Working!AE38="No",0,IF(Main_Working!AE38="Yes",1))</f>
        <v>1</v>
      </c>
      <c r="Y39" s="24">
        <f t="shared" si="4"/>
        <v>2</v>
      </c>
      <c r="Z39" s="199">
        <f t="shared" si="5"/>
        <v>0.66666666666666663</v>
      </c>
      <c r="AA39" s="24">
        <f>IF(Main_Working!AF38="No",0,IF(Main_Working!AF38="Yes",1))</f>
        <v>1</v>
      </c>
      <c r="AB39" s="24">
        <f>IF(Main_Working!AG38="No",0,IF(Main_Working!AG38="Yes",1))</f>
        <v>0</v>
      </c>
      <c r="AC39" s="24">
        <f>IF(Main_Working!AH38="No",0,IF(Main_Working!AH38="Yes",1))</f>
        <v>0</v>
      </c>
      <c r="AD39" s="24">
        <f>IF(Main_Working!AI38="No",0,IF(Main_Working!AI38="Yes",1))</f>
        <v>0</v>
      </c>
      <c r="AE39" s="24">
        <f t="shared" si="6"/>
        <v>1</v>
      </c>
      <c r="AF39" s="199">
        <f t="shared" si="7"/>
        <v>0.25</v>
      </c>
      <c r="AG39" s="24">
        <f>IF(Main_Working!AJ38="No",0,IF(Main_Working!AJ38="Yes",1))</f>
        <v>1</v>
      </c>
      <c r="AH39" s="24">
        <f>IF(Main_Working!AK38="No",0,IF(Main_Working!AK38="Yes",1))</f>
        <v>0</v>
      </c>
      <c r="AI39" s="24">
        <f>IF(Main_Working!AL38="No",0,IF(Main_Working!AL38="Yes",1))</f>
        <v>0</v>
      </c>
      <c r="AJ39" s="24">
        <f>IF(Main_Working!AM38="No",0,IF(Main_Working!AM38="Yes",1))</f>
        <v>1</v>
      </c>
      <c r="AK39" s="24">
        <f>IF(Main_Working!AN38="No",0,IF(Main_Working!AN38="Yes",1))</f>
        <v>0</v>
      </c>
      <c r="AL39" s="24">
        <f t="shared" si="8"/>
        <v>2</v>
      </c>
      <c r="AM39" s="199">
        <f t="shared" si="9"/>
        <v>0.4</v>
      </c>
      <c r="AN39" s="24">
        <f>IF(Main_Working!AO38="No",0,IF(Main_Working!AO38="Yes",1))</f>
        <v>1</v>
      </c>
      <c r="AO39" s="24">
        <f>IF(Main_Working!AP38="No",0,IF(Main_Working!AP38="Yes",1))</f>
        <v>1</v>
      </c>
      <c r="AP39" s="24">
        <f>IF(Main_Working!AQ38="No",0,IF(Main_Working!AQ38="Yes",1))</f>
        <v>0</v>
      </c>
      <c r="AQ39" s="24">
        <f t="shared" si="10"/>
        <v>2</v>
      </c>
      <c r="AR39" s="199">
        <f t="shared" si="11"/>
        <v>0.66666666666666663</v>
      </c>
      <c r="AS39" s="25">
        <f t="shared" si="12"/>
        <v>11</v>
      </c>
      <c r="AT39" s="25"/>
      <c r="AU39" s="80">
        <f>IF(Main_Working!AW38="Not true",1,IF(Main_Working!AW38="A little bit true",2,IF(Main_Working!AW38="Mostly true",3,IF(Main_Working!AW38="Completely true",4))))</f>
        <v>2</v>
      </c>
      <c r="AV39" s="24">
        <f>IF(Main_Working!AX38="Not true",1,IF(Main_Working!AX38="A little bit true",2,IF(Main_Working!AX38="Mostly true",3,IF(Main_Working!AX38="Completely true",4))))</f>
        <v>2</v>
      </c>
      <c r="AW39" s="24">
        <f>IF(Main_Working!AY38="Not true",1,IF(Main_Working!AY38="A little bit true",2,IF(Main_Working!AY38="Mostly true",3,IF(Main_Working!AY38="Completely true",4))))</f>
        <v>1</v>
      </c>
      <c r="AX39" s="24">
        <f>IF(Main_Working!AZ38="Not true",1,IF(Main_Working!AZ38="A little bit true",2,IF(Main_Working!AZ38="Mostly true",3,IF(Main_Working!AZ38="Completely true",4))))</f>
        <v>3</v>
      </c>
      <c r="AY39" s="24">
        <f>IF(Main_Working!BA38="Not true",1,IF(Main_Working!BA38="A little bit true",2,IF(Main_Working!BA38="Mostly true",3,IF(Main_Working!BA38="Completely true",4))))</f>
        <v>3</v>
      </c>
      <c r="AZ39" s="24">
        <f>IF(Main_Working!BB38="Not true",1,IF(Main_Working!BB38="A little bit true",2,IF(Main_Working!BB38="Mostly true",3,IF(Main_Working!BB38="Completely true",4))))</f>
        <v>2</v>
      </c>
      <c r="BA39" s="24">
        <f>IF(Main_Working!BC38="Not true",1,IF(Main_Working!BC38="A little bit true",2,IF(Main_Working!BC38="Mostly true",3,IF(Main_Working!BC38="Completely true",4))))</f>
        <v>2</v>
      </c>
      <c r="BB39" s="24">
        <f>IF(Main_Working!BD38="Not true",1,IF(Main_Working!BD38="A little bit true",2,IF(Main_Working!BD38="Mostly true",3,IF(Main_Working!BD38="Completely true",4))))</f>
        <v>2</v>
      </c>
      <c r="BC39" s="24">
        <f>IF(Main_Working!BE38="Not true",1,IF(Main_Working!BE38="A little bit true",2,IF(Main_Working!BE38="Mostly true",3,IF(Main_Working!BE38="Completely true",4))))</f>
        <v>2</v>
      </c>
      <c r="BD39" s="24">
        <f>IF(Main_Working!BF38="Not true",1,IF(Main_Working!BF38="A little bit true",2,IF(Main_Working!BF38="Mostly true",3,IF(Main_Working!BF38="Completely true",4))))</f>
        <v>1</v>
      </c>
      <c r="BE39" s="24">
        <f>IF(Main_Working!BG38="Not true",1,IF(Main_Working!BG38="A little bit true",2,IF(Main_Working!BG38="Mostly true",3,IF(Main_Working!BG38="Completely true",4))))</f>
        <v>1</v>
      </c>
      <c r="BF39" s="24">
        <f>IF(Main_Working!BH38="Not true",1,IF(Main_Working!BH38="A little bit true",2,IF(Main_Working!BH38="Mostly true",3,IF(Main_Working!BH38="Completely true",4))))</f>
        <v>1</v>
      </c>
      <c r="BG39" s="24">
        <f>IF(Main_Working!BI38="Not true",1,IF(Main_Working!BI38="A little bit true",2,IF(Main_Working!BI38="Mostly true",3,IF(Main_Working!BI38="Completely true",4))))</f>
        <v>3</v>
      </c>
      <c r="BH39" s="24">
        <f>IF(Main_Working!BJ38="Not true",1,IF(Main_Working!BJ38="A little bit true",2,IF(Main_Working!BJ38="Mostly true",3,IF(Main_Working!BJ38="Completely true",4))))</f>
        <v>2</v>
      </c>
      <c r="BI39" s="24">
        <f>IF(Main_Working!BK38="Not true",1,IF(Main_Working!BK38="A little bit true",2,IF(Main_Working!BK38="Mostly true",3,IF(Main_Working!BK38="Completely true",4))))</f>
        <v>3</v>
      </c>
      <c r="BJ39" s="24">
        <f>IF(Main_Working!BL38="Not true",1,IF(Main_Working!BL38="A little bit true",2,IF(Main_Working!BL38="Mostly true",3,IF(Main_Working!BL38="Completely true",4))))</f>
        <v>2</v>
      </c>
      <c r="BK39" s="24">
        <f>IF(Main_Working!BM38="Not true",1,IF(Main_Working!BM38="A little bit true",2,IF(Main_Working!BM38="Mostly true",3,IF(Main_Working!BM38="Completely true",4))))</f>
        <v>2</v>
      </c>
      <c r="BL39" s="81">
        <f>IF(Main_Working!BN38="Not true",1,IF(Main_Working!BN38="A little bit true",2,IF(Main_Working!BN38="Mostly true",3,IF(Main_Working!BN38="Completely true",4))))</f>
        <v>2</v>
      </c>
      <c r="BM39" s="24">
        <f>IF(Main_Working!BO38="Not true",1,IF(Main_Working!BO38="A little bit true",2,IF(Main_Working!BO38="Mostly true",3,IF(Main_Working!BO38="Completely true",4))))</f>
        <v>2</v>
      </c>
      <c r="BN39" s="24">
        <f>IF(Main_Working!BP38="Not true",1,IF(Main_Working!BP38="A little bit true",2,IF(Main_Working!BP38="Mostly true",3,IF(Main_Working!BP38="Completely true",4))))</f>
        <v>1</v>
      </c>
      <c r="BO39" s="24">
        <f>IF(Main_Working!BQ38="Not true",1,IF(Main_Working!BQ38="A little bit true",2,IF(Main_Working!BQ38="Mostly true",3,IF(Main_Working!BQ38="Completely true",4))))</f>
        <v>1</v>
      </c>
      <c r="BP39" s="24">
        <f>IF(Main_Working!BR38="Not true",1,IF(Main_Working!BR38="A little bit true",2,IF(Main_Working!BR38="Mostly true",3,IF(Main_Working!BR38="Completely true",4))))</f>
        <v>1</v>
      </c>
      <c r="BQ39" s="80">
        <f>IF(Main_Working!BS38="Not true",1,IF(Main_Working!BS38="A little bit true",2,IF(Main_Working!BS38="Mostly true",3,IF(Main_Working!BS38="Completely true",4))))</f>
        <v>1</v>
      </c>
      <c r="BR39" s="24">
        <f>IF(Main_Working!BT38="Not true",1,IF(Main_Working!BT38="A little bit true",2,IF(Main_Working!BT38="Mostly true",3,IF(Main_Working!BT38="Completely true",4))))</f>
        <v>1</v>
      </c>
      <c r="BS39" s="24">
        <f>IF(Main_Working!BU38="Not true",1,IF(Main_Working!BU38="A little bit true",2,IF(Main_Working!BU38="Mostly true",3,IF(Main_Working!BU38="Completely true",4))))</f>
        <v>1</v>
      </c>
      <c r="BT39" s="24">
        <f>IF(Main_Working!BV38="Not true",1,IF(Main_Working!BV38="A little bit true",2,IF(Main_Working!BV38="Mostly true",3,IF(Main_Working!BV38="Completely true",4))))</f>
        <v>1</v>
      </c>
      <c r="BU39" s="24">
        <f>IF(Main_Working!BW38="Not true",1,IF(Main_Working!BW38="A little bit true",2,IF(Main_Working!BW38="Mostly true",3,IF(Main_Working!BW38="Completely true",4))))</f>
        <v>1</v>
      </c>
      <c r="BV39" s="24">
        <f>IF(Main_Working!BX38="Not true",1,IF(Main_Working!BX38="A little bit true",2,IF(Main_Working!BX38="Mostly true",3,IF(Main_Working!BX38="Completely true",4))))</f>
        <v>1</v>
      </c>
      <c r="BW39" s="81">
        <f>IF(Main_Working!BY38="Not true",1,IF(Main_Working!BY38="A little bit true",2,IF(Main_Working!BY38="Mostly true",3,IF(Main_Working!BY38="Completely true",4))))</f>
        <v>1</v>
      </c>
      <c r="BX39" s="24">
        <f>IF(Main_Working!BZ38="Not true",1,IF(Main_Working!BZ38="A little bit true",2,IF(Main_Working!BZ38="Mostly true",3,IF(Main_Working!BZ38="Completely true",4))))</f>
        <v>2</v>
      </c>
      <c r="BY39" s="24">
        <f>IF(Main_Working!CA38="Not true",1,IF(Main_Working!CA38="A little bit true",2,IF(Main_Working!CA38="Mostly true",3,IF(Main_Working!CA38="Completely true",4))))</f>
        <v>2</v>
      </c>
      <c r="BZ39" s="24">
        <f>IF(Main_Working!CB38="Not true",1,IF(Main_Working!CB38="A little bit true",2,IF(Main_Working!CB38="Mostly true",3,IF(Main_Working!CB38="Completely true",4))))</f>
        <v>2</v>
      </c>
      <c r="CA39" s="24">
        <f>IF(Main_Working!CC38="Not true",1,IF(Main_Working!CC38="A little bit true",2,IF(Main_Working!CC38="Mostly true",3,IF(Main_Working!CC38="Completely true",4))))</f>
        <v>2</v>
      </c>
      <c r="CB39" s="24">
        <f>IF(Main_Working!CD38="Not true",1,IF(Main_Working!CD38="A little bit true",2,IF(Main_Working!CD38="Mostly true",3,IF(Main_Working!CD38="Completely true",4))))</f>
        <v>2</v>
      </c>
      <c r="CC39" s="24">
        <f>IF(Main_Working!CE38="Not true",1,IF(Main_Working!CE38="A little bit true",2,IF(Main_Working!CE38="Mostly true",3,IF(Main_Working!CE38="Completely true",4))))</f>
        <v>2</v>
      </c>
      <c r="CD39" s="24">
        <f>IF(Main_Working!CF38="Not true",1,IF(Main_Working!CF38="A little bit true",2,IF(Main_Working!CF38="Mostly true",3,IF(Main_Working!CF38="Completely true",4))))</f>
        <v>2</v>
      </c>
      <c r="CE39" s="80">
        <f>IF(Main_Working!CG38="Not true",1,IF(Main_Working!CG38="A little bit true",2,IF(Main_Working!CG38="Mostly true",3,IF(Main_Working!CG38="Completely true",4))))</f>
        <v>3</v>
      </c>
      <c r="CF39" s="24">
        <f>IF(Main_Working!CH38="Not true",1,IF(Main_Working!CH38="A little bit true",2,IF(Main_Working!CH38="Mostly true",3,IF(Main_Working!CH38="Completely true",4))))</f>
        <v>2</v>
      </c>
      <c r="CG39" s="24">
        <f>IF(Main_Working!CI38="Not true",1,IF(Main_Working!CI38="A little bit true",2,IF(Main_Working!CI38="Mostly true",3,IF(Main_Working!CI38="Completely true",4))))</f>
        <v>2</v>
      </c>
      <c r="CH39" s="81">
        <f>IF(Main_Working!CJ38="Not true",1,IF(Main_Working!CJ38="A little bit true",2,IF(Main_Working!CJ38="Mostly true",3,IF(Main_Working!CJ38="Completely true",4))))</f>
        <v>2</v>
      </c>
      <c r="CI39" s="24">
        <f>Main_Working!AR38</f>
        <v>7</v>
      </c>
      <c r="CJ39" s="24">
        <f>Main_Working!AS38</f>
        <v>7</v>
      </c>
      <c r="CK39" s="24">
        <f>Main_Working!CK38</f>
        <v>6</v>
      </c>
      <c r="CL39" s="24">
        <f>Main_Working!CL38</f>
        <v>7</v>
      </c>
      <c r="CM39" s="26" t="str">
        <f>Main_Working!AT38</f>
        <v>Children discussing the possibility of this happening with a trusted adult in the school.</v>
      </c>
      <c r="CN39" s="26" t="str">
        <f>Main_Working!AU38</f>
        <v>Discussion with students perhaps on masse or with indiviuduals.  Contacting parents about what has been planned to stop the incident.</v>
      </c>
      <c r="CO39" s="26" t="str">
        <f>Main_Working!AV38</f>
        <v>Have a conversation with both student's parents.  Perhaps have a restorative conversation with both students.  Reinforce with the whole student body what our expectations are and what the online and offline responsibilities are towards each other.</v>
      </c>
      <c r="CP39" s="27">
        <f>IF(Main_Working!CM38="Not at all",1,IF(Main_Working!CM38="A little bit",2,IF(Main_Working!CM38="A fair bit",3,IF(Main_Working!CM38="Completely",4))))</f>
        <v>2</v>
      </c>
      <c r="CQ39" s="27">
        <f>IF(Main_Working!CN38="Not at all",1,IF(Main_Working!CN38="A little bit",2,IF(Main_Working!CN38="A fair bit",3,IF(Main_Working!CN38="Completely",4))))</f>
        <v>2</v>
      </c>
      <c r="CR39" s="27">
        <f>IF(Main_Working!CO38="Not at all",1,IF(Main_Working!CO38="A little bit",2,IF(Main_Working!CO38="A fair bit",3,IF(Main_Working!CO38="Completely",4))))</f>
        <v>2</v>
      </c>
      <c r="CS39" s="26"/>
      <c r="CT39" s="26"/>
      <c r="CU39" s="80">
        <f t="shared" si="46"/>
        <v>10</v>
      </c>
      <c r="CV39" s="24">
        <f t="shared" si="47"/>
        <v>1.4285714285714284</v>
      </c>
      <c r="CW39" s="24">
        <f t="shared" si="48"/>
        <v>0.71428571428571419</v>
      </c>
      <c r="CX39" s="24">
        <f t="shared" si="49"/>
        <v>2.1428571428571423</v>
      </c>
      <c r="CY39" s="24">
        <f t="shared" si="50"/>
        <v>2.1428571428571423</v>
      </c>
      <c r="CZ39" s="24">
        <f t="shared" si="51"/>
        <v>0.3571428571428571</v>
      </c>
      <c r="DA39" s="24">
        <f t="shared" si="52"/>
        <v>0.3571428571428571</v>
      </c>
      <c r="DB39" s="24">
        <f t="shared" si="53"/>
        <v>0.3571428571428571</v>
      </c>
      <c r="DC39" s="24">
        <f t="shared" si="54"/>
        <v>0.3571428571428571</v>
      </c>
      <c r="DD39" s="24">
        <f t="shared" si="55"/>
        <v>0.71428571428571419</v>
      </c>
      <c r="DE39" s="24">
        <f t="shared" si="56"/>
        <v>0.71428571428571419</v>
      </c>
      <c r="DF39" s="24">
        <f t="shared" si="57"/>
        <v>5</v>
      </c>
      <c r="DG39" s="24">
        <f t="shared" si="58"/>
        <v>2.5</v>
      </c>
      <c r="DH39" s="24">
        <f t="shared" si="59"/>
        <v>1.6666666666666665</v>
      </c>
      <c r="DI39" s="24">
        <f t="shared" si="60"/>
        <v>2.5</v>
      </c>
      <c r="DJ39" s="24">
        <f t="shared" si="61"/>
        <v>1.6666666666666665</v>
      </c>
      <c r="DK39" s="24">
        <f t="shared" si="62"/>
        <v>1.6666666666666665</v>
      </c>
      <c r="DL39" s="24">
        <f t="shared" si="63"/>
        <v>1.6666666666666665</v>
      </c>
      <c r="DM39" s="116">
        <f t="shared" si="64"/>
        <v>35.952380952380949</v>
      </c>
      <c r="DN39" s="24">
        <f t="shared" si="65"/>
        <v>10</v>
      </c>
      <c r="DO39" s="24">
        <f t="shared" si="66"/>
        <v>5</v>
      </c>
      <c r="DP39" s="24">
        <f t="shared" si="67"/>
        <v>5</v>
      </c>
      <c r="DQ39" s="24">
        <f t="shared" si="68"/>
        <v>5</v>
      </c>
      <c r="DR39" s="25">
        <f t="shared" si="69"/>
        <v>25</v>
      </c>
      <c r="DS39" s="80">
        <f t="shared" si="70"/>
        <v>2.8571428571428568</v>
      </c>
      <c r="DT39" s="24">
        <f t="shared" si="71"/>
        <v>2.8571428571428568</v>
      </c>
      <c r="DU39" s="24">
        <f t="shared" si="72"/>
        <v>2.8571428571428568</v>
      </c>
      <c r="DV39" s="24">
        <f t="shared" si="73"/>
        <v>2.8571428571428568</v>
      </c>
      <c r="DW39" s="24">
        <f t="shared" si="74"/>
        <v>2.8571428571428568</v>
      </c>
      <c r="DX39" s="24">
        <f t="shared" si="75"/>
        <v>2.8571428571428568</v>
      </c>
      <c r="DY39" s="24">
        <f t="shared" si="76"/>
        <v>2.8571428571428568</v>
      </c>
      <c r="DZ39" s="130">
        <f t="shared" si="77"/>
        <v>20</v>
      </c>
      <c r="EA39" s="24">
        <f t="shared" si="78"/>
        <v>5.7142857142857135</v>
      </c>
      <c r="EB39" s="24">
        <f t="shared" si="79"/>
        <v>5.7142857142857135</v>
      </c>
      <c r="EC39" s="24">
        <f t="shared" si="80"/>
        <v>5.7142857142857135</v>
      </c>
      <c r="ED39" s="24">
        <f t="shared" si="81"/>
        <v>5.7142857142857135</v>
      </c>
      <c r="EE39" s="24">
        <f t="shared" si="82"/>
        <v>5.7142857142857135</v>
      </c>
      <c r="EF39" s="24">
        <f t="shared" si="83"/>
        <v>5.7142857142857135</v>
      </c>
      <c r="EG39" s="24">
        <f t="shared" si="84"/>
        <v>5.7142857142857135</v>
      </c>
      <c r="EH39" s="124">
        <f t="shared" si="85"/>
        <v>40</v>
      </c>
      <c r="EI39" s="80">
        <f t="shared" si="86"/>
        <v>30</v>
      </c>
      <c r="EJ39" s="24">
        <f t="shared" si="87"/>
        <v>6.6666666666666661</v>
      </c>
      <c r="EK39" s="24">
        <f t="shared" si="88"/>
        <v>6.6666666666666661</v>
      </c>
      <c r="EL39" s="81">
        <f t="shared" si="89"/>
        <v>6.6666666666666661</v>
      </c>
      <c r="EM39" s="124">
        <f t="shared" si="90"/>
        <v>49.999999999999993</v>
      </c>
      <c r="EN39" s="124">
        <f t="shared" si="91"/>
        <v>170.95238095238093</v>
      </c>
      <c r="EO39" s="26"/>
      <c r="EP39" s="232">
        <f t="shared" si="92"/>
        <v>35.952380952380949</v>
      </c>
      <c r="EQ39" s="232">
        <f t="shared" si="93"/>
        <v>25</v>
      </c>
      <c r="ER39" s="232">
        <f t="shared" si="94"/>
        <v>20</v>
      </c>
      <c r="ES39" s="232">
        <f t="shared" si="95"/>
        <v>40</v>
      </c>
      <c r="ET39" s="232">
        <f t="shared" si="96"/>
        <v>49.999999999999993</v>
      </c>
      <c r="EU39" s="232">
        <f t="shared" si="97"/>
        <v>170.95238095238093</v>
      </c>
      <c r="EV39" s="26"/>
      <c r="EW39" s="24" t="str">
        <f t="shared" si="98"/>
        <v>Q2</v>
      </c>
      <c r="EX39" s="26" t="str">
        <f t="shared" si="99"/>
        <v>Emerging</v>
      </c>
      <c r="EY39" s="26"/>
      <c r="EZ39" s="26"/>
      <c r="FA39" s="26"/>
      <c r="FB39" s="26"/>
      <c r="FC39" s="24" t="s">
        <v>158</v>
      </c>
      <c r="FD39" s="26"/>
      <c r="FE39" s="26"/>
      <c r="FF39" s="26"/>
      <c r="FG39" s="26"/>
      <c r="FH39" s="26"/>
      <c r="FI39" s="26"/>
      <c r="FJ39" s="26"/>
      <c r="FK39" s="26"/>
      <c r="FL39" s="26"/>
      <c r="FM39" s="26"/>
      <c r="FN39" s="26"/>
      <c r="FO39" s="26"/>
      <c r="FP39" s="26"/>
      <c r="FQ39" s="26"/>
      <c r="FR39" s="26"/>
      <c r="FS39" s="26"/>
      <c r="FT39" s="26"/>
      <c r="FU39" s="26"/>
      <c r="FV39" s="26"/>
      <c r="FW39" s="26"/>
      <c r="FX39" s="26"/>
      <c r="FY39" s="26"/>
      <c r="FZ39" s="26"/>
      <c r="GA39" s="26"/>
      <c r="GB39" s="26"/>
      <c r="GC39" s="26"/>
      <c r="GD39" s="26"/>
      <c r="GE39" s="26"/>
      <c r="GF39" s="26"/>
      <c r="GG39" s="26"/>
      <c r="GH39" s="26"/>
      <c r="GI39" s="26"/>
      <c r="GJ39" s="26"/>
      <c r="GK39" s="26"/>
      <c r="GL39" s="26"/>
      <c r="GM39" s="26"/>
      <c r="GN39" s="26"/>
      <c r="GO39" s="26"/>
      <c r="GP39" s="26"/>
      <c r="GQ39" s="26"/>
      <c r="GR39" s="26"/>
      <c r="GS39" s="26"/>
      <c r="GT39" s="26"/>
      <c r="GU39" s="26"/>
      <c r="GV39" s="26"/>
      <c r="GW39" s="26"/>
      <c r="GX39" s="26"/>
      <c r="GY39" s="26"/>
      <c r="GZ39" s="26"/>
      <c r="HA39" s="26"/>
      <c r="HB39" s="26"/>
      <c r="HC39" s="26"/>
      <c r="HD39" s="26"/>
      <c r="HE39" s="26"/>
      <c r="HF39" s="26"/>
      <c r="HG39" s="26"/>
      <c r="HH39" s="26"/>
      <c r="HI39" s="26"/>
      <c r="HJ39" s="26"/>
      <c r="HK39" s="26"/>
      <c r="HL39" s="26"/>
      <c r="HM39" s="26"/>
    </row>
    <row r="40" spans="1:221" s="31" customFormat="1" x14ac:dyDescent="0.2">
      <c r="A40" s="24">
        <v>36</v>
      </c>
      <c r="B40" s="23" t="str">
        <f>Main_Working!Q39</f>
        <v>St Mary's</v>
      </c>
      <c r="C40" s="24" t="str">
        <f>Main_Working!S39</f>
        <v>Catholic</v>
      </c>
      <c r="D40" s="24" t="str">
        <f>Main_Working!T39</f>
        <v>Primary</v>
      </c>
      <c r="E40" s="24" t="str">
        <f>Main_Working!N39</f>
        <v>SOUTH-WESTERN</v>
      </c>
      <c r="F40" s="24" t="str">
        <f>Main_Working!L39</f>
        <v>Unregistered</v>
      </c>
      <c r="G40" s="24" t="str">
        <f>Main_Working!CQ39</f>
        <v>High</v>
      </c>
      <c r="H40" s="24" t="str">
        <f>Main_Working!CR39</f>
        <v>Above Average</v>
      </c>
      <c r="I40" s="24" t="s">
        <v>138</v>
      </c>
      <c r="J40" s="24">
        <f>IF(Main_Working!U39="No",0,IF(Main_Working!U39="Yes",1))</f>
        <v>1</v>
      </c>
      <c r="K40" s="24">
        <f>IF(Main_Working!V39="No",0,IF(Main_Working!V39="Yes",1))</f>
        <v>1</v>
      </c>
      <c r="L40" s="24">
        <f>IF(Main_Working!W39="No",0,IF(Main_Working!W39="Yes",1))</f>
        <v>1</v>
      </c>
      <c r="M40" s="24">
        <f>IF(Main_Working!X39="No",0,IF(Main_Working!X39="Yes",1))</f>
        <v>1</v>
      </c>
      <c r="N40" s="24">
        <f>IF(Main_Working!Y39="No",0,IF(Main_Working!Y39="Yes",1))</f>
        <v>1</v>
      </c>
      <c r="O40" s="24">
        <f t="shared" si="0"/>
        <v>5</v>
      </c>
      <c r="P40" s="35">
        <f t="shared" si="1"/>
        <v>1</v>
      </c>
      <c r="Q40" s="24">
        <f>IF(Main_Working!Z39="No",0,IF(Main_Working!Z39="Yes",1))</f>
        <v>1</v>
      </c>
      <c r="R40" s="24">
        <f>IF(Main_Working!AA39="No",0,IF(Main_Working!AA39="Yes",1))</f>
        <v>1</v>
      </c>
      <c r="S40" s="24">
        <f>IF(Main_Working!AB39="No",0,IF(Main_Working!AB39="Yes",1))</f>
        <v>1</v>
      </c>
      <c r="T40" s="24">
        <f t="shared" si="2"/>
        <v>3</v>
      </c>
      <c r="U40" s="35">
        <f t="shared" si="3"/>
        <v>1</v>
      </c>
      <c r="V40" s="24">
        <f>IF(Main_Working!AC39="No",0,IF(Main_Working!AC39="Yes",1))</f>
        <v>1</v>
      </c>
      <c r="W40" s="24">
        <f>IF(Main_Working!AD39="No",0,IF(Main_Working!AD39="Yes",1))</f>
        <v>1</v>
      </c>
      <c r="X40" s="24">
        <f>IF(Main_Working!AE39="No",0,IF(Main_Working!AE39="Yes",1))</f>
        <v>1</v>
      </c>
      <c r="Y40" s="24">
        <f t="shared" si="4"/>
        <v>3</v>
      </c>
      <c r="Z40" s="35">
        <f t="shared" si="5"/>
        <v>1</v>
      </c>
      <c r="AA40" s="24">
        <f>IF(Main_Working!AF39="No",0,IF(Main_Working!AF39="Yes",1))</f>
        <v>1</v>
      </c>
      <c r="AB40" s="24">
        <f>IF(Main_Working!AG39="No",0,IF(Main_Working!AG39="Yes",1))</f>
        <v>1</v>
      </c>
      <c r="AC40" s="24">
        <f>IF(Main_Working!AH39="No",0,IF(Main_Working!AH39="Yes",1))</f>
        <v>1</v>
      </c>
      <c r="AD40" s="24">
        <f>IF(Main_Working!AI39="No",0,IF(Main_Working!AI39="Yes",1))</f>
        <v>1</v>
      </c>
      <c r="AE40" s="24">
        <f t="shared" si="6"/>
        <v>4</v>
      </c>
      <c r="AF40" s="35">
        <f t="shared" si="7"/>
        <v>1</v>
      </c>
      <c r="AG40" s="24">
        <f>IF(Main_Working!AJ39="No",0,IF(Main_Working!AJ39="Yes",1))</f>
        <v>1</v>
      </c>
      <c r="AH40" s="24">
        <f>IF(Main_Working!AK39="No",0,IF(Main_Working!AK39="Yes",1))</f>
        <v>1</v>
      </c>
      <c r="AI40" s="24">
        <f>IF(Main_Working!AL39="No",0,IF(Main_Working!AL39="Yes",1))</f>
        <v>1</v>
      </c>
      <c r="AJ40" s="24">
        <f>IF(Main_Working!AM39="No",0,IF(Main_Working!AM39="Yes",1))</f>
        <v>1</v>
      </c>
      <c r="AK40" s="24">
        <f>IF(Main_Working!AN39="No",0,IF(Main_Working!AN39="Yes",1))</f>
        <v>1</v>
      </c>
      <c r="AL40" s="24">
        <f t="shared" si="8"/>
        <v>5</v>
      </c>
      <c r="AM40" s="35">
        <f t="shared" si="9"/>
        <v>1</v>
      </c>
      <c r="AN40" s="24">
        <f>IF(Main_Working!AO39="No",0,IF(Main_Working!AO39="Yes",1))</f>
        <v>1</v>
      </c>
      <c r="AO40" s="24">
        <f>IF(Main_Working!AP39="No",0,IF(Main_Working!AP39="Yes",1))</f>
        <v>1</v>
      </c>
      <c r="AP40" s="24">
        <f>IF(Main_Working!AQ39="No",0,IF(Main_Working!AQ39="Yes",1))</f>
        <v>1</v>
      </c>
      <c r="AQ40" s="24">
        <f t="shared" si="10"/>
        <v>3</v>
      </c>
      <c r="AR40" s="35">
        <f t="shared" si="11"/>
        <v>1</v>
      </c>
      <c r="AS40" s="25">
        <f t="shared" si="12"/>
        <v>23</v>
      </c>
      <c r="AT40" s="25"/>
      <c r="AU40" s="80"/>
      <c r="AV40" s="24"/>
      <c r="AW40" s="24"/>
      <c r="AX40" s="24"/>
      <c r="AY40" s="24"/>
      <c r="AZ40" s="24"/>
      <c r="BA40" s="24"/>
      <c r="BB40" s="24"/>
      <c r="BC40" s="24"/>
      <c r="BD40" s="24"/>
      <c r="BE40" s="24"/>
      <c r="BF40" s="24"/>
      <c r="BG40" s="24"/>
      <c r="BH40" s="24"/>
      <c r="BI40" s="24"/>
      <c r="BJ40" s="24"/>
      <c r="BK40" s="24"/>
      <c r="BL40" s="81"/>
      <c r="BM40" s="24"/>
      <c r="BN40" s="24"/>
      <c r="BO40" s="24"/>
      <c r="BP40" s="24"/>
      <c r="BQ40" s="80"/>
      <c r="BR40" s="24"/>
      <c r="BS40" s="24"/>
      <c r="BT40" s="24"/>
      <c r="BU40" s="24"/>
      <c r="BV40" s="24"/>
      <c r="BW40" s="81"/>
      <c r="BX40" s="24"/>
      <c r="BY40" s="24"/>
      <c r="BZ40" s="24"/>
      <c r="CA40" s="24"/>
      <c r="CB40" s="24"/>
      <c r="CC40" s="24"/>
      <c r="CD40" s="24"/>
      <c r="CE40" s="80"/>
      <c r="CF40" s="24"/>
      <c r="CG40" s="24"/>
      <c r="CH40" s="81"/>
      <c r="CI40" s="24"/>
      <c r="CJ40" s="24"/>
      <c r="CK40" s="24"/>
      <c r="CL40" s="24"/>
      <c r="CM40" s="26"/>
      <c r="CN40" s="26"/>
      <c r="CO40" s="26"/>
      <c r="CP40" s="27"/>
      <c r="CQ40" s="27"/>
      <c r="CR40" s="27"/>
      <c r="CS40" s="26"/>
      <c r="CT40" s="26"/>
      <c r="CU40" s="80"/>
      <c r="CV40" s="24"/>
      <c r="CW40" s="24"/>
      <c r="CX40" s="24"/>
      <c r="CY40" s="24"/>
      <c r="CZ40" s="24"/>
      <c r="DA40" s="24"/>
      <c r="DB40" s="24"/>
      <c r="DC40" s="24"/>
      <c r="DD40" s="24"/>
      <c r="DE40" s="24"/>
      <c r="DF40" s="24"/>
      <c r="DG40" s="24"/>
      <c r="DH40" s="24"/>
      <c r="DI40" s="24"/>
      <c r="DJ40" s="24"/>
      <c r="DK40" s="24"/>
      <c r="DL40" s="24"/>
      <c r="DM40" s="116"/>
      <c r="DN40" s="24"/>
      <c r="DO40" s="24"/>
      <c r="DP40" s="24"/>
      <c r="DQ40" s="24"/>
      <c r="DR40" s="24"/>
      <c r="DS40" s="80"/>
      <c r="DT40" s="24"/>
      <c r="DU40" s="24"/>
      <c r="DV40" s="24"/>
      <c r="DW40" s="24"/>
      <c r="DX40" s="24"/>
      <c r="DY40" s="24"/>
      <c r="DZ40" s="129"/>
      <c r="EA40" s="24"/>
      <c r="EB40" s="24"/>
      <c r="EC40" s="24"/>
      <c r="ED40" s="24"/>
      <c r="EE40" s="24"/>
      <c r="EF40" s="24"/>
      <c r="EG40" s="24"/>
      <c r="EH40" s="24"/>
      <c r="EI40" s="80"/>
      <c r="EJ40" s="24"/>
      <c r="EK40" s="24"/>
      <c r="EL40" s="81"/>
      <c r="EM40" s="24"/>
      <c r="EN40" s="124"/>
      <c r="EO40" s="26"/>
      <c r="EP40" s="232"/>
      <c r="EQ40" s="232"/>
      <c r="ER40" s="232"/>
      <c r="ES40" s="232"/>
      <c r="ET40" s="232"/>
      <c r="EU40" s="232"/>
      <c r="EV40" s="26"/>
      <c r="EW40" s="24"/>
      <c r="EX40" s="26"/>
      <c r="EY40" s="26"/>
      <c r="EZ40" s="26"/>
      <c r="FA40" s="26"/>
      <c r="FB40" s="26"/>
      <c r="FC40" s="24" t="s">
        <v>138</v>
      </c>
      <c r="FD40" s="26"/>
      <c r="FE40" s="26"/>
      <c r="FF40" s="26"/>
      <c r="FG40" s="26"/>
      <c r="FH40" s="26"/>
      <c r="FI40" s="26"/>
      <c r="FJ40" s="26"/>
      <c r="FK40" s="26"/>
      <c r="FL40" s="26"/>
      <c r="FM40" s="26"/>
      <c r="FN40" s="26"/>
      <c r="FO40" s="26"/>
      <c r="FP40" s="26"/>
      <c r="FQ40" s="26"/>
      <c r="FR40" s="26"/>
      <c r="FS40" s="26"/>
      <c r="FT40" s="26"/>
      <c r="FU40" s="26"/>
      <c r="FV40" s="26"/>
      <c r="FW40" s="26"/>
      <c r="FX40" s="26"/>
      <c r="FY40" s="26"/>
      <c r="FZ40" s="26"/>
      <c r="GA40" s="26"/>
      <c r="GB40" s="26"/>
      <c r="GC40" s="26"/>
      <c r="GD40" s="26"/>
      <c r="GE40" s="26"/>
      <c r="GF40" s="26"/>
      <c r="GG40" s="26"/>
      <c r="GH40" s="26"/>
      <c r="GI40" s="26"/>
      <c r="GJ40" s="26"/>
      <c r="GK40" s="26"/>
      <c r="GL40" s="26"/>
      <c r="GM40" s="26"/>
      <c r="GN40" s="26"/>
      <c r="GO40" s="26"/>
      <c r="GP40" s="26"/>
      <c r="GQ40" s="26"/>
      <c r="GR40" s="26"/>
      <c r="GS40" s="26"/>
      <c r="GT40" s="26"/>
      <c r="GU40" s="26"/>
      <c r="GV40" s="26"/>
      <c r="GW40" s="26"/>
      <c r="GX40" s="26"/>
      <c r="GY40" s="26"/>
      <c r="GZ40" s="26"/>
      <c r="HA40" s="26"/>
      <c r="HB40" s="26"/>
      <c r="HC40" s="26"/>
      <c r="HD40" s="26"/>
      <c r="HE40" s="26"/>
      <c r="HF40" s="26"/>
      <c r="HG40" s="26"/>
      <c r="HH40" s="26"/>
      <c r="HI40" s="26"/>
      <c r="HJ40" s="26"/>
      <c r="HK40" s="26"/>
      <c r="HL40" s="26"/>
      <c r="HM40" s="26"/>
    </row>
    <row r="41" spans="1:221" s="31" customFormat="1" x14ac:dyDescent="0.2">
      <c r="A41" s="24">
        <v>37</v>
      </c>
      <c r="B41" s="23" t="str">
        <f>Main_Working!Q40</f>
        <v>St Oliver Plunkett</v>
      </c>
      <c r="C41" s="24" t="str">
        <f>Main_Working!S40</f>
        <v>Catholic</v>
      </c>
      <c r="D41" s="24" t="str">
        <f>Main_Working!T40</f>
        <v>Primary</v>
      </c>
      <c r="E41" s="24" t="str">
        <f>Main_Working!N40</f>
        <v>NORTH-WESTERN</v>
      </c>
      <c r="F41" s="24" t="str">
        <f>Main_Working!L40</f>
        <v>Registered</v>
      </c>
      <c r="G41" s="24" t="str">
        <f>Main_Working!CQ40</f>
        <v>High</v>
      </c>
      <c r="H41" s="24" t="str">
        <f>Main_Working!CR40</f>
        <v>Above Average</v>
      </c>
      <c r="I41" s="24" t="s">
        <v>138</v>
      </c>
      <c r="J41" s="24">
        <f>IF(Main_Working!U40="No",0,IF(Main_Working!U40="Yes",1))</f>
        <v>1</v>
      </c>
      <c r="K41" s="24">
        <f>IF(Main_Working!V40="No",0,IF(Main_Working!V40="Yes",1))</f>
        <v>1</v>
      </c>
      <c r="L41" s="24">
        <f>IF(Main_Working!W40="No",0,IF(Main_Working!W40="Yes",1))</f>
        <v>1</v>
      </c>
      <c r="M41" s="24">
        <f>IF(Main_Working!X40="No",0,IF(Main_Working!X40="Yes",1))</f>
        <v>0</v>
      </c>
      <c r="N41" s="24">
        <f>IF(Main_Working!Y40="No",0,IF(Main_Working!Y40="Yes",1))</f>
        <v>1</v>
      </c>
      <c r="O41" s="24">
        <f t="shared" si="0"/>
        <v>4</v>
      </c>
      <c r="P41" s="35">
        <f t="shared" si="1"/>
        <v>0.8</v>
      </c>
      <c r="Q41" s="24">
        <f>IF(Main_Working!Z40="No",0,IF(Main_Working!Z40="Yes",1))</f>
        <v>1</v>
      </c>
      <c r="R41" s="24">
        <f>IF(Main_Working!AA40="No",0,IF(Main_Working!AA40="Yes",1))</f>
        <v>1</v>
      </c>
      <c r="S41" s="24">
        <f>IF(Main_Working!AB40="No",0,IF(Main_Working!AB40="Yes",1))</f>
        <v>1</v>
      </c>
      <c r="T41" s="24">
        <f t="shared" si="2"/>
        <v>3</v>
      </c>
      <c r="U41" s="35">
        <f t="shared" si="3"/>
        <v>1</v>
      </c>
      <c r="V41" s="24">
        <f>IF(Main_Working!AC40="No",0,IF(Main_Working!AC40="Yes",1))</f>
        <v>1</v>
      </c>
      <c r="W41" s="24">
        <f>IF(Main_Working!AD40="No",0,IF(Main_Working!AD40="Yes",1))</f>
        <v>1</v>
      </c>
      <c r="X41" s="24">
        <f>IF(Main_Working!AE40="No",0,IF(Main_Working!AE40="Yes",1))</f>
        <v>1</v>
      </c>
      <c r="Y41" s="24">
        <f t="shared" si="4"/>
        <v>3</v>
      </c>
      <c r="Z41" s="35">
        <f t="shared" si="5"/>
        <v>1</v>
      </c>
      <c r="AA41" s="24">
        <f>IF(Main_Working!AF40="No",0,IF(Main_Working!AF40="Yes",1))</f>
        <v>1</v>
      </c>
      <c r="AB41" s="24">
        <f>IF(Main_Working!AG40="No",0,IF(Main_Working!AG40="Yes",1))</f>
        <v>1</v>
      </c>
      <c r="AC41" s="24">
        <f>IF(Main_Working!AH40="No",0,IF(Main_Working!AH40="Yes",1))</f>
        <v>1</v>
      </c>
      <c r="AD41" s="24">
        <f>IF(Main_Working!AI40="No",0,IF(Main_Working!AI40="Yes",1))</f>
        <v>1</v>
      </c>
      <c r="AE41" s="24">
        <f t="shared" si="6"/>
        <v>4</v>
      </c>
      <c r="AF41" s="35">
        <f t="shared" si="7"/>
        <v>1</v>
      </c>
      <c r="AG41" s="24">
        <f>IF(Main_Working!AJ40="No",0,IF(Main_Working!AJ40="Yes",1))</f>
        <v>1</v>
      </c>
      <c r="AH41" s="24">
        <f>IF(Main_Working!AK40="No",0,IF(Main_Working!AK40="Yes",1))</f>
        <v>1</v>
      </c>
      <c r="AI41" s="24">
        <f>IF(Main_Working!AL40="No",0,IF(Main_Working!AL40="Yes",1))</f>
        <v>1</v>
      </c>
      <c r="AJ41" s="24">
        <f>IF(Main_Working!AM40="No",0,IF(Main_Working!AM40="Yes",1))</f>
        <v>1</v>
      </c>
      <c r="AK41" s="24">
        <f>IF(Main_Working!AN40="No",0,IF(Main_Working!AN40="Yes",1))</f>
        <v>1</v>
      </c>
      <c r="AL41" s="24">
        <f t="shared" si="8"/>
        <v>5</v>
      </c>
      <c r="AM41" s="35">
        <f t="shared" si="9"/>
        <v>1</v>
      </c>
      <c r="AN41" s="24">
        <f>IF(Main_Working!AO40="No",0,IF(Main_Working!AO40="Yes",1))</f>
        <v>0</v>
      </c>
      <c r="AO41" s="24">
        <f>IF(Main_Working!AP40="No",0,IF(Main_Working!AP40="Yes",1))</f>
        <v>1</v>
      </c>
      <c r="AP41" s="24">
        <f>IF(Main_Working!AQ40="No",0,IF(Main_Working!AQ40="Yes",1))</f>
        <v>0</v>
      </c>
      <c r="AQ41" s="24">
        <f t="shared" si="10"/>
        <v>1</v>
      </c>
      <c r="AR41" s="35">
        <f t="shared" si="11"/>
        <v>0.33333333333333331</v>
      </c>
      <c r="AS41" s="25">
        <f t="shared" si="12"/>
        <v>20</v>
      </c>
      <c r="AT41" s="25"/>
      <c r="AU41" s="80">
        <f>IF(Main_Working!AW40="Not true",1,IF(Main_Working!AW40="A little bit true",2,IF(Main_Working!AW40="Mostly true",3,IF(Main_Working!AW40="Completely true",4))))</f>
        <v>3</v>
      </c>
      <c r="AV41" s="24">
        <f>IF(Main_Working!AX40="Not true",1,IF(Main_Working!AX40="A little bit true",2,IF(Main_Working!AX40="Mostly true",3,IF(Main_Working!AX40="Completely true",4))))</f>
        <v>2</v>
      </c>
      <c r="AW41" s="24">
        <f>IF(Main_Working!AY40="Not true",1,IF(Main_Working!AY40="A little bit true",2,IF(Main_Working!AY40="Mostly true",3,IF(Main_Working!AY40="Completely true",4))))</f>
        <v>3</v>
      </c>
      <c r="AX41" s="24">
        <f>IF(Main_Working!AZ40="Not true",1,IF(Main_Working!AZ40="A little bit true",2,IF(Main_Working!AZ40="Mostly true",3,IF(Main_Working!AZ40="Completely true",4))))</f>
        <v>3</v>
      </c>
      <c r="AY41" s="24">
        <f>IF(Main_Working!BA40="Not true",1,IF(Main_Working!BA40="A little bit true",2,IF(Main_Working!BA40="Mostly true",3,IF(Main_Working!BA40="Completely true",4))))</f>
        <v>4</v>
      </c>
      <c r="AZ41" s="24">
        <f>IF(Main_Working!BB40="Not true",1,IF(Main_Working!BB40="A little bit true",2,IF(Main_Working!BB40="Mostly true",3,IF(Main_Working!BB40="Completely true",4))))</f>
        <v>3</v>
      </c>
      <c r="BA41" s="24">
        <f>IF(Main_Working!BC40="Not true",1,IF(Main_Working!BC40="A little bit true",2,IF(Main_Working!BC40="Mostly true",3,IF(Main_Working!BC40="Completely true",4))))</f>
        <v>3</v>
      </c>
      <c r="BB41" s="24">
        <f>IF(Main_Working!BD40="Not true",1,IF(Main_Working!BD40="A little bit true",2,IF(Main_Working!BD40="Mostly true",3,IF(Main_Working!BD40="Completely true",4))))</f>
        <v>2</v>
      </c>
      <c r="BC41" s="24">
        <f>IF(Main_Working!BE40="Not true",1,IF(Main_Working!BE40="A little bit true",2,IF(Main_Working!BE40="Mostly true",3,IF(Main_Working!BE40="Completely true",4))))</f>
        <v>2</v>
      </c>
      <c r="BD41" s="24">
        <f>IF(Main_Working!BF40="Not true",1,IF(Main_Working!BF40="A little bit true",2,IF(Main_Working!BF40="Mostly true",3,IF(Main_Working!BF40="Completely true",4))))</f>
        <v>2</v>
      </c>
      <c r="BE41" s="24">
        <f>IF(Main_Working!BG40="Not true",1,IF(Main_Working!BG40="A little bit true",2,IF(Main_Working!BG40="Mostly true",3,IF(Main_Working!BG40="Completely true",4))))</f>
        <v>2</v>
      </c>
      <c r="BF41" s="24">
        <f>IF(Main_Working!BH40="Not true",1,IF(Main_Working!BH40="A little bit true",2,IF(Main_Working!BH40="Mostly true",3,IF(Main_Working!BH40="Completely true",4))))</f>
        <v>2</v>
      </c>
      <c r="BG41" s="24">
        <f>IF(Main_Working!BI40="Not true",1,IF(Main_Working!BI40="A little bit true",2,IF(Main_Working!BI40="Mostly true",3,IF(Main_Working!BI40="Completely true",4))))</f>
        <v>3</v>
      </c>
      <c r="BH41" s="24">
        <f>IF(Main_Working!BJ40="Not true",1,IF(Main_Working!BJ40="A little bit true",2,IF(Main_Working!BJ40="Mostly true",3,IF(Main_Working!BJ40="Completely true",4))))</f>
        <v>3</v>
      </c>
      <c r="BI41" s="24">
        <f>IF(Main_Working!BK40="Not true",1,IF(Main_Working!BK40="A little bit true",2,IF(Main_Working!BK40="Mostly true",3,IF(Main_Working!BK40="Completely true",4))))</f>
        <v>3</v>
      </c>
      <c r="BJ41" s="24">
        <f>IF(Main_Working!BL40="Not true",1,IF(Main_Working!BL40="A little bit true",2,IF(Main_Working!BL40="Mostly true",3,IF(Main_Working!BL40="Completely true",4))))</f>
        <v>3</v>
      </c>
      <c r="BK41" s="24">
        <f>IF(Main_Working!BM40="Not true",1,IF(Main_Working!BM40="A little bit true",2,IF(Main_Working!BM40="Mostly true",3,IF(Main_Working!BM40="Completely true",4))))</f>
        <v>2</v>
      </c>
      <c r="BL41" s="81">
        <f>IF(Main_Working!BN40="Not true",1,IF(Main_Working!BN40="A little bit true",2,IF(Main_Working!BN40="Mostly true",3,IF(Main_Working!BN40="Completely true",4))))</f>
        <v>3</v>
      </c>
      <c r="BM41" s="24">
        <f>IF(Main_Working!BO40="Not true",1,IF(Main_Working!BO40="A little bit true",2,IF(Main_Working!BO40="Mostly true",3,IF(Main_Working!BO40="Completely true",4))))</f>
        <v>3</v>
      </c>
      <c r="BN41" s="24">
        <f>IF(Main_Working!BP40="Not true",1,IF(Main_Working!BP40="A little bit true",2,IF(Main_Working!BP40="Mostly true",3,IF(Main_Working!BP40="Completely true",4))))</f>
        <v>3</v>
      </c>
      <c r="BO41" s="24">
        <f>IF(Main_Working!BQ40="Not true",1,IF(Main_Working!BQ40="A little bit true",2,IF(Main_Working!BQ40="Mostly true",3,IF(Main_Working!BQ40="Completely true",4))))</f>
        <v>3</v>
      </c>
      <c r="BP41" s="24">
        <f>IF(Main_Working!BR40="Not true",1,IF(Main_Working!BR40="A little bit true",2,IF(Main_Working!BR40="Mostly true",3,IF(Main_Working!BR40="Completely true",4))))</f>
        <v>3</v>
      </c>
      <c r="BQ41" s="80">
        <f>IF(Main_Working!BS40="Not true",1,IF(Main_Working!BS40="A little bit true",2,IF(Main_Working!BS40="Mostly true",3,IF(Main_Working!BS40="Completely true",4))))</f>
        <v>3</v>
      </c>
      <c r="BR41" s="24">
        <f>IF(Main_Working!BT40="Not true",1,IF(Main_Working!BT40="A little bit true",2,IF(Main_Working!BT40="Mostly true",3,IF(Main_Working!BT40="Completely true",4))))</f>
        <v>2</v>
      </c>
      <c r="BS41" s="24">
        <f>IF(Main_Working!BU40="Not true",1,IF(Main_Working!BU40="A little bit true",2,IF(Main_Working!BU40="Mostly true",3,IF(Main_Working!BU40="Completely true",4))))</f>
        <v>2</v>
      </c>
      <c r="BT41" s="24">
        <f>IF(Main_Working!BV40="Not true",1,IF(Main_Working!BV40="A little bit true",2,IF(Main_Working!BV40="Mostly true",3,IF(Main_Working!BV40="Completely true",4))))</f>
        <v>2</v>
      </c>
      <c r="BU41" s="24">
        <f>IF(Main_Working!BW40="Not true",1,IF(Main_Working!BW40="A little bit true",2,IF(Main_Working!BW40="Mostly true",3,IF(Main_Working!BW40="Completely true",4))))</f>
        <v>3</v>
      </c>
      <c r="BV41" s="24">
        <f>IF(Main_Working!BX40="Not true",1,IF(Main_Working!BX40="A little bit true",2,IF(Main_Working!BX40="Mostly true",3,IF(Main_Working!BX40="Completely true",4))))</f>
        <v>2</v>
      </c>
      <c r="BW41" s="81">
        <f>IF(Main_Working!BY40="Not true",1,IF(Main_Working!BY40="A little bit true",2,IF(Main_Working!BY40="Mostly true",3,IF(Main_Working!BY40="Completely true",4))))</f>
        <v>3</v>
      </c>
      <c r="BX41" s="24">
        <f>IF(Main_Working!BZ40="Not true",1,IF(Main_Working!BZ40="A little bit true",2,IF(Main_Working!BZ40="Mostly true",3,IF(Main_Working!BZ40="Completely true",4))))</f>
        <v>3</v>
      </c>
      <c r="BY41" s="24">
        <f>IF(Main_Working!CA40="Not true",1,IF(Main_Working!CA40="A little bit true",2,IF(Main_Working!CA40="Mostly true",3,IF(Main_Working!CA40="Completely true",4))))</f>
        <v>3</v>
      </c>
      <c r="BZ41" s="24">
        <f>IF(Main_Working!CB40="Not true",1,IF(Main_Working!CB40="A little bit true",2,IF(Main_Working!CB40="Mostly true",3,IF(Main_Working!CB40="Completely true",4))))</f>
        <v>3</v>
      </c>
      <c r="CA41" s="24">
        <f>IF(Main_Working!CC40="Not true",1,IF(Main_Working!CC40="A little bit true",2,IF(Main_Working!CC40="Mostly true",3,IF(Main_Working!CC40="Completely true",4))))</f>
        <v>3</v>
      </c>
      <c r="CB41" s="24">
        <f>IF(Main_Working!CD40="Not true",1,IF(Main_Working!CD40="A little bit true",2,IF(Main_Working!CD40="Mostly true",3,IF(Main_Working!CD40="Completely true",4))))</f>
        <v>2</v>
      </c>
      <c r="CC41" s="24">
        <f>IF(Main_Working!CE40="Not true",1,IF(Main_Working!CE40="A little bit true",2,IF(Main_Working!CE40="Mostly true",3,IF(Main_Working!CE40="Completely true",4))))</f>
        <v>3</v>
      </c>
      <c r="CD41" s="24">
        <f>IF(Main_Working!CF40="Not true",1,IF(Main_Working!CF40="A little bit true",2,IF(Main_Working!CF40="Mostly true",3,IF(Main_Working!CF40="Completely true",4))))</f>
        <v>3</v>
      </c>
      <c r="CE41" s="80">
        <f>IF(Main_Working!CG40="Not true",1,IF(Main_Working!CG40="A little bit true",2,IF(Main_Working!CG40="Mostly true",3,IF(Main_Working!CG40="Completely true",4))))</f>
        <v>3</v>
      </c>
      <c r="CF41" s="24">
        <f>IF(Main_Working!CH40="Not true",1,IF(Main_Working!CH40="A little bit true",2,IF(Main_Working!CH40="Mostly true",3,IF(Main_Working!CH40="Completely true",4))))</f>
        <v>2</v>
      </c>
      <c r="CG41" s="24">
        <f>IF(Main_Working!CI40="Not true",1,IF(Main_Working!CI40="A little bit true",2,IF(Main_Working!CI40="Mostly true",3,IF(Main_Working!CI40="Completely true",4))))</f>
        <v>2</v>
      </c>
      <c r="CH41" s="81">
        <f>IF(Main_Working!CJ40="Not true",1,IF(Main_Working!CJ40="A little bit true",2,IF(Main_Working!CJ40="Mostly true",3,IF(Main_Working!CJ40="Completely true",4))))</f>
        <v>2</v>
      </c>
      <c r="CI41" s="24">
        <f>Main_Working!AR40</f>
        <v>7</v>
      </c>
      <c r="CJ41" s="24">
        <f>Main_Working!AS40</f>
        <v>6</v>
      </c>
      <c r="CK41" s="24">
        <f>Main_Working!CK40</f>
        <v>7</v>
      </c>
      <c r="CL41" s="24">
        <f>Main_Working!CL40</f>
        <v>7</v>
      </c>
      <c r="CM41" s="26" t="str">
        <f>Main_Working!AT40</f>
        <v>Supervised yard duty, afterschool duty, teachers observations entered into school tracker of behaviours that records any issues, use well being resources to remind of strategies.</v>
      </c>
      <c r="CN41" s="26" t="str">
        <f>Main_Working!AU40</f>
        <v>Tracker system alerts to when any teacher has spoken about these students, class teacher and well being team work together with students</v>
      </c>
      <c r="CO41" s="26" t="str">
        <f>Main_Working!AV40</f>
        <v>Students have the opportunity to discuss what happened, recorded in tracker, parents contacted, meeting with parents, plan of action created.</v>
      </c>
      <c r="CP41" s="27">
        <f>IF(Main_Working!CM40="Not at all",1,IF(Main_Working!CM40="A little bit",2,IF(Main_Working!CM40="A fair bit",3,IF(Main_Working!CM40="Completely",4))))</f>
        <v>3</v>
      </c>
      <c r="CQ41" s="27">
        <f>IF(Main_Working!CN40="Not at all",1,IF(Main_Working!CN40="A little bit",2,IF(Main_Working!CN40="A fair bit",3,IF(Main_Working!CN40="Completely",4))))</f>
        <v>3</v>
      </c>
      <c r="CR41" s="27">
        <f>IF(Main_Working!CO40="Not at all",1,IF(Main_Working!CO40="A little bit",2,IF(Main_Working!CO40="A fair bit",3,IF(Main_Working!CO40="Completely",4))))</f>
        <v>3</v>
      </c>
      <c r="CS41" s="26"/>
      <c r="CT41" s="26"/>
      <c r="CU41" s="80">
        <f t="shared" ref="CU41:DD43" si="100">CU$4*AU41</f>
        <v>15</v>
      </c>
      <c r="CV41" s="24">
        <f t="shared" si="100"/>
        <v>1.4285714285714284</v>
      </c>
      <c r="CW41" s="24">
        <f t="shared" si="100"/>
        <v>2.1428571428571423</v>
      </c>
      <c r="CX41" s="24">
        <f t="shared" si="100"/>
        <v>2.1428571428571423</v>
      </c>
      <c r="CY41" s="24">
        <f t="shared" si="100"/>
        <v>2.8571428571428568</v>
      </c>
      <c r="CZ41" s="24">
        <f t="shared" si="100"/>
        <v>0.53571428571428559</v>
      </c>
      <c r="DA41" s="24">
        <f t="shared" si="100"/>
        <v>0.53571428571428559</v>
      </c>
      <c r="DB41" s="24">
        <f t="shared" si="100"/>
        <v>0.3571428571428571</v>
      </c>
      <c r="DC41" s="24">
        <f t="shared" si="100"/>
        <v>0.3571428571428571</v>
      </c>
      <c r="DD41" s="24">
        <f t="shared" si="100"/>
        <v>1.4285714285714284</v>
      </c>
      <c r="DE41" s="24">
        <f t="shared" ref="DE41:DL43" si="101">DE$4*BE41</f>
        <v>1.4285714285714284</v>
      </c>
      <c r="DF41" s="24">
        <f t="shared" si="101"/>
        <v>10</v>
      </c>
      <c r="DG41" s="24">
        <f t="shared" si="101"/>
        <v>2.5</v>
      </c>
      <c r="DH41" s="24">
        <f t="shared" si="101"/>
        <v>2.5</v>
      </c>
      <c r="DI41" s="24">
        <f t="shared" si="101"/>
        <v>2.5</v>
      </c>
      <c r="DJ41" s="24">
        <f t="shared" si="101"/>
        <v>2.5</v>
      </c>
      <c r="DK41" s="24">
        <f t="shared" si="101"/>
        <v>1.6666666666666665</v>
      </c>
      <c r="DL41" s="24">
        <f t="shared" si="101"/>
        <v>2.5</v>
      </c>
      <c r="DM41" s="116">
        <f>SUM(CU41:DL41)</f>
        <v>52.380952380952372</v>
      </c>
      <c r="DN41" s="24">
        <f t="shared" ref="DN41:DQ43" si="102">DN$4*BM41</f>
        <v>15</v>
      </c>
      <c r="DO41" s="24">
        <f t="shared" si="102"/>
        <v>15</v>
      </c>
      <c r="DP41" s="24">
        <f t="shared" si="102"/>
        <v>15</v>
      </c>
      <c r="DQ41" s="24">
        <f t="shared" si="102"/>
        <v>15</v>
      </c>
      <c r="DR41" s="25">
        <f>SUM(DN41:DQ41)</f>
        <v>60</v>
      </c>
      <c r="DS41" s="80">
        <f t="shared" ref="DS41:DY43" si="103">DS$4*BQ41</f>
        <v>8.5714285714285694</v>
      </c>
      <c r="DT41" s="24">
        <f t="shared" si="103"/>
        <v>5.7142857142857135</v>
      </c>
      <c r="DU41" s="24">
        <f t="shared" si="103"/>
        <v>5.7142857142857135</v>
      </c>
      <c r="DV41" s="24">
        <f t="shared" si="103"/>
        <v>5.7142857142857135</v>
      </c>
      <c r="DW41" s="24">
        <f t="shared" si="103"/>
        <v>8.5714285714285694</v>
      </c>
      <c r="DX41" s="24">
        <f t="shared" si="103"/>
        <v>5.7142857142857135</v>
      </c>
      <c r="DY41" s="24">
        <f t="shared" si="103"/>
        <v>8.5714285714285694</v>
      </c>
      <c r="DZ41" s="130">
        <f>SUM(DS41:DY41)</f>
        <v>48.571428571428562</v>
      </c>
      <c r="EA41" s="24">
        <f t="shared" ref="EA41:EG43" si="104">EA$4*BX41</f>
        <v>8.5714285714285694</v>
      </c>
      <c r="EB41" s="24">
        <f t="shared" si="104"/>
        <v>8.5714285714285694</v>
      </c>
      <c r="EC41" s="24">
        <f t="shared" si="104"/>
        <v>8.5714285714285694</v>
      </c>
      <c r="ED41" s="24">
        <f t="shared" si="104"/>
        <v>8.5714285714285694</v>
      </c>
      <c r="EE41" s="24">
        <f t="shared" si="104"/>
        <v>5.7142857142857135</v>
      </c>
      <c r="EF41" s="24">
        <f t="shared" si="104"/>
        <v>8.5714285714285694</v>
      </c>
      <c r="EG41" s="24">
        <f t="shared" si="104"/>
        <v>8.5714285714285694</v>
      </c>
      <c r="EH41" s="124">
        <f>SUM(EA41:EG41)</f>
        <v>57.142857142857132</v>
      </c>
      <c r="EI41" s="80">
        <f t="shared" ref="EI41:EL43" si="105">EI$4*CE41</f>
        <v>30</v>
      </c>
      <c r="EJ41" s="24">
        <f t="shared" si="105"/>
        <v>6.6666666666666661</v>
      </c>
      <c r="EK41" s="24">
        <f t="shared" si="105"/>
        <v>6.6666666666666661</v>
      </c>
      <c r="EL41" s="81">
        <f t="shared" si="105"/>
        <v>6.6666666666666661</v>
      </c>
      <c r="EM41" s="124">
        <f>SUM(EI41:EL41)</f>
        <v>49.999999999999993</v>
      </c>
      <c r="EN41" s="124">
        <f>SUM(DM41,DR41,DZ41,EH41,EM41)</f>
        <v>268.09523809523807</v>
      </c>
      <c r="EO41" s="26"/>
      <c r="EP41" s="232">
        <f>SUM(CU41:DL41)</f>
        <v>52.380952380952372</v>
      </c>
      <c r="EQ41" s="232">
        <f>SUM(DN41:DQ41)</f>
        <v>60</v>
      </c>
      <c r="ER41" s="232">
        <f>SUM(DS41:DY41)</f>
        <v>48.571428571428562</v>
      </c>
      <c r="ES41" s="232">
        <f>SUM(EA41:EG41)</f>
        <v>57.142857142857132</v>
      </c>
      <c r="ET41" s="232">
        <f>SUM(EI41:EL41)</f>
        <v>49.999999999999993</v>
      </c>
      <c r="EU41" s="232">
        <f>SUM(EP41:ET41)</f>
        <v>268.09523809523807</v>
      </c>
      <c r="EV41" s="26"/>
      <c r="EW41" s="24" t="str">
        <f>IF(EU41&lt;100,"Q1",IF(EU41&lt;200,"Q2",IF(EU41&lt;300,"Q3",IF(EU41&lt;=400,"Q4"))))</f>
        <v>Q3</v>
      </c>
      <c r="EX41" s="26" t="str">
        <f>IF(EW41="Q1","Not there yet",IF(EW41="Q2","Emerging",IF(EW41="Q3","Building",IF(EW41="Q4","Flourishing"))))</f>
        <v>Building</v>
      </c>
      <c r="EY41" s="26"/>
      <c r="EZ41" s="26"/>
      <c r="FA41" s="26"/>
      <c r="FB41" s="26"/>
      <c r="FC41" s="24" t="s">
        <v>138</v>
      </c>
      <c r="FD41" s="26"/>
      <c r="FE41" s="26"/>
      <c r="FF41" s="26"/>
      <c r="FG41" s="26"/>
      <c r="FH41" s="26"/>
      <c r="FI41" s="26"/>
      <c r="FJ41" s="26"/>
      <c r="FK41" s="26"/>
      <c r="FL41" s="26"/>
      <c r="FM41" s="26"/>
      <c r="FN41" s="26"/>
      <c r="FO41" s="26"/>
      <c r="FP41" s="26"/>
      <c r="FQ41" s="26"/>
      <c r="FR41" s="26"/>
      <c r="FS41" s="26"/>
      <c r="FT41" s="26"/>
      <c r="FU41" s="26"/>
      <c r="FV41" s="26"/>
      <c r="FW41" s="26"/>
      <c r="FX41" s="26"/>
      <c r="FY41" s="26"/>
      <c r="FZ41" s="26"/>
      <c r="GA41" s="26"/>
      <c r="GB41" s="26"/>
      <c r="GC41" s="26"/>
      <c r="GD41" s="26"/>
      <c r="GE41" s="26"/>
      <c r="GF41" s="26"/>
      <c r="GG41" s="26"/>
      <c r="GH41" s="26"/>
      <c r="GI41" s="26"/>
      <c r="GJ41" s="26"/>
      <c r="GK41" s="26"/>
      <c r="GL41" s="26"/>
      <c r="GM41" s="26"/>
      <c r="GN41" s="26"/>
      <c r="GO41" s="26"/>
      <c r="GP41" s="26"/>
      <c r="GQ41" s="26"/>
      <c r="GR41" s="26"/>
      <c r="GS41" s="26"/>
      <c r="GT41" s="26"/>
      <c r="GU41" s="26"/>
      <c r="GV41" s="26"/>
      <c r="GW41" s="26"/>
      <c r="GX41" s="26"/>
      <c r="GY41" s="26"/>
      <c r="GZ41" s="26"/>
      <c r="HA41" s="26"/>
      <c r="HB41" s="26"/>
      <c r="HC41" s="26"/>
      <c r="HD41" s="26"/>
      <c r="HE41" s="26"/>
      <c r="HF41" s="26"/>
      <c r="HG41" s="26"/>
      <c r="HH41" s="26"/>
      <c r="HI41" s="26"/>
      <c r="HJ41" s="26"/>
      <c r="HK41" s="26"/>
      <c r="HL41" s="26"/>
      <c r="HM41" s="26"/>
    </row>
    <row r="42" spans="1:221" s="31" customFormat="1" x14ac:dyDescent="0.2">
      <c r="A42" s="24">
        <v>38</v>
      </c>
      <c r="B42" s="23" t="str">
        <f>Main_Working!Q41</f>
        <v>St Paul's</v>
      </c>
      <c r="C42" s="24" t="str">
        <f>Main_Working!S41</f>
        <v>Catholic</v>
      </c>
      <c r="D42" s="24" t="str">
        <f>Main_Working!T41</f>
        <v>Primary</v>
      </c>
      <c r="E42" s="24" t="str">
        <f>Main_Working!N41</f>
        <v>NORTH-WESTERN</v>
      </c>
      <c r="F42" s="24" t="str">
        <f>Main_Working!L41</f>
        <v>Registered</v>
      </c>
      <c r="G42" s="24" t="str">
        <f>Main_Working!CQ41</f>
        <v>High</v>
      </c>
      <c r="H42" s="24" t="str">
        <f>Main_Working!CR41</f>
        <v>Above Average</v>
      </c>
      <c r="I42" s="24" t="s">
        <v>138</v>
      </c>
      <c r="J42" s="24">
        <f>IF(Main_Working!U41="No",0,IF(Main_Working!U41="Yes",1))</f>
        <v>1</v>
      </c>
      <c r="K42" s="24">
        <f>IF(Main_Working!V41="No",0,IF(Main_Working!V41="Yes",1))</f>
        <v>1</v>
      </c>
      <c r="L42" s="24">
        <f>IF(Main_Working!W41="No",0,IF(Main_Working!W41="Yes",1))</f>
        <v>1</v>
      </c>
      <c r="M42" s="24">
        <f>IF(Main_Working!X41="No",0,IF(Main_Working!X41="Yes",1))</f>
        <v>1</v>
      </c>
      <c r="N42" s="24">
        <f>IF(Main_Working!Y41="No",0,IF(Main_Working!Y41="Yes",1))</f>
        <v>1</v>
      </c>
      <c r="O42" s="24">
        <f t="shared" si="0"/>
        <v>5</v>
      </c>
      <c r="P42" s="35">
        <f t="shared" si="1"/>
        <v>1</v>
      </c>
      <c r="Q42" s="24">
        <f>IF(Main_Working!Z41="No",0,IF(Main_Working!Z41="Yes",1))</f>
        <v>1</v>
      </c>
      <c r="R42" s="24">
        <f>IF(Main_Working!AA41="No",0,IF(Main_Working!AA41="Yes",1))</f>
        <v>1</v>
      </c>
      <c r="S42" s="24">
        <f>IF(Main_Working!AB41="No",0,IF(Main_Working!AB41="Yes",1))</f>
        <v>1</v>
      </c>
      <c r="T42" s="24">
        <f t="shared" si="2"/>
        <v>3</v>
      </c>
      <c r="U42" s="35">
        <f t="shared" si="3"/>
        <v>1</v>
      </c>
      <c r="V42" s="24">
        <f>IF(Main_Working!AC41="No",0,IF(Main_Working!AC41="Yes",1))</f>
        <v>1</v>
      </c>
      <c r="W42" s="24">
        <f>IF(Main_Working!AD41="No",0,IF(Main_Working!AD41="Yes",1))</f>
        <v>1</v>
      </c>
      <c r="X42" s="24">
        <f>IF(Main_Working!AE41="No",0,IF(Main_Working!AE41="Yes",1))</f>
        <v>1</v>
      </c>
      <c r="Y42" s="24">
        <f t="shared" si="4"/>
        <v>3</v>
      </c>
      <c r="Z42" s="35">
        <f t="shared" si="5"/>
        <v>1</v>
      </c>
      <c r="AA42" s="24">
        <f>IF(Main_Working!AF41="No",0,IF(Main_Working!AF41="Yes",1))</f>
        <v>1</v>
      </c>
      <c r="AB42" s="24">
        <f>IF(Main_Working!AG41="No",0,IF(Main_Working!AG41="Yes",1))</f>
        <v>1</v>
      </c>
      <c r="AC42" s="24">
        <f>IF(Main_Working!AH41="No",0,IF(Main_Working!AH41="Yes",1))</f>
        <v>1</v>
      </c>
      <c r="AD42" s="24">
        <f>IF(Main_Working!AI41="No",0,IF(Main_Working!AI41="Yes",1))</f>
        <v>1</v>
      </c>
      <c r="AE42" s="24">
        <f t="shared" si="6"/>
        <v>4</v>
      </c>
      <c r="AF42" s="35">
        <f t="shared" si="7"/>
        <v>1</v>
      </c>
      <c r="AG42" s="24">
        <f>IF(Main_Working!AJ41="No",0,IF(Main_Working!AJ41="Yes",1))</f>
        <v>1</v>
      </c>
      <c r="AH42" s="24">
        <f>IF(Main_Working!AK41="No",0,IF(Main_Working!AK41="Yes",1))</f>
        <v>1</v>
      </c>
      <c r="AI42" s="24">
        <f>IF(Main_Working!AL41="No",0,IF(Main_Working!AL41="Yes",1))</f>
        <v>1</v>
      </c>
      <c r="AJ42" s="24">
        <f>IF(Main_Working!AM41="No",0,IF(Main_Working!AM41="Yes",1))</f>
        <v>1</v>
      </c>
      <c r="AK42" s="24">
        <f>IF(Main_Working!AN41="No",0,IF(Main_Working!AN41="Yes",1))</f>
        <v>1</v>
      </c>
      <c r="AL42" s="24">
        <f t="shared" si="8"/>
        <v>5</v>
      </c>
      <c r="AM42" s="35">
        <f t="shared" si="9"/>
        <v>1</v>
      </c>
      <c r="AN42" s="24">
        <f>IF(Main_Working!AO41="No",0,IF(Main_Working!AO41="Yes",1))</f>
        <v>1</v>
      </c>
      <c r="AO42" s="24">
        <f>IF(Main_Working!AP41="No",0,IF(Main_Working!AP41="Yes",1))</f>
        <v>1</v>
      </c>
      <c r="AP42" s="24">
        <f>IF(Main_Working!AQ41="No",0,IF(Main_Working!AQ41="Yes",1))</f>
        <v>1</v>
      </c>
      <c r="AQ42" s="24">
        <f t="shared" si="10"/>
        <v>3</v>
      </c>
      <c r="AR42" s="35">
        <f t="shared" si="11"/>
        <v>1</v>
      </c>
      <c r="AS42" s="25">
        <f t="shared" si="12"/>
        <v>23</v>
      </c>
      <c r="AT42" s="25"/>
      <c r="AU42" s="80">
        <f>IF(Main_Working!AW41="Not true",1,IF(Main_Working!AW41="A little bit true",2,IF(Main_Working!AW41="Mostly true",3,IF(Main_Working!AW41="Completely true",4))))</f>
        <v>2</v>
      </c>
      <c r="AV42" s="24">
        <f>IF(Main_Working!AX41="Not true",1,IF(Main_Working!AX41="A little bit true",2,IF(Main_Working!AX41="Mostly true",3,IF(Main_Working!AX41="Completely true",4))))</f>
        <v>1</v>
      </c>
      <c r="AW42" s="24">
        <f>IF(Main_Working!AY41="Not true",1,IF(Main_Working!AY41="A little bit true",2,IF(Main_Working!AY41="Mostly true",3,IF(Main_Working!AY41="Completely true",4))))</f>
        <v>2</v>
      </c>
      <c r="AX42" s="24">
        <f>IF(Main_Working!AZ41="Not true",1,IF(Main_Working!AZ41="A little bit true",2,IF(Main_Working!AZ41="Mostly true",3,IF(Main_Working!AZ41="Completely true",4))))</f>
        <v>4</v>
      </c>
      <c r="AY42" s="24">
        <f>IF(Main_Working!BA41="Not true",1,IF(Main_Working!BA41="A little bit true",2,IF(Main_Working!BA41="Mostly true",3,IF(Main_Working!BA41="Completely true",4))))</f>
        <v>3</v>
      </c>
      <c r="AZ42" s="24">
        <f>IF(Main_Working!BB41="Not true",1,IF(Main_Working!BB41="A little bit true",2,IF(Main_Working!BB41="Mostly true",3,IF(Main_Working!BB41="Completely true",4))))</f>
        <v>1</v>
      </c>
      <c r="BA42" s="24">
        <f>IF(Main_Working!BC41="Not true",1,IF(Main_Working!BC41="A little bit true",2,IF(Main_Working!BC41="Mostly true",3,IF(Main_Working!BC41="Completely true",4))))</f>
        <v>1</v>
      </c>
      <c r="BB42" s="24">
        <f>IF(Main_Working!BD41="Not true",1,IF(Main_Working!BD41="A little bit true",2,IF(Main_Working!BD41="Mostly true",3,IF(Main_Working!BD41="Completely true",4))))</f>
        <v>1</v>
      </c>
      <c r="BC42" s="24">
        <f>IF(Main_Working!BE41="Not true",1,IF(Main_Working!BE41="A little bit true",2,IF(Main_Working!BE41="Mostly true",3,IF(Main_Working!BE41="Completely true",4))))</f>
        <v>1</v>
      </c>
      <c r="BD42" s="24">
        <f>IF(Main_Working!BF41="Not true",1,IF(Main_Working!BF41="A little bit true",2,IF(Main_Working!BF41="Mostly true",3,IF(Main_Working!BF41="Completely true",4))))</f>
        <v>1</v>
      </c>
      <c r="BE42" s="24">
        <f>IF(Main_Working!BG41="Not true",1,IF(Main_Working!BG41="A little bit true",2,IF(Main_Working!BG41="Mostly true",3,IF(Main_Working!BG41="Completely true",4))))</f>
        <v>1</v>
      </c>
      <c r="BF42" s="24">
        <f>IF(Main_Working!BH41="Not true",1,IF(Main_Working!BH41="A little bit true",2,IF(Main_Working!BH41="Mostly true",3,IF(Main_Working!BH41="Completely true",4))))</f>
        <v>1</v>
      </c>
      <c r="BG42" s="24">
        <f>IF(Main_Working!BI41="Not true",1,IF(Main_Working!BI41="A little bit true",2,IF(Main_Working!BI41="Mostly true",3,IF(Main_Working!BI41="Completely true",4))))</f>
        <v>1</v>
      </c>
      <c r="BH42" s="24">
        <f>IF(Main_Working!BJ41="Not true",1,IF(Main_Working!BJ41="A little bit true",2,IF(Main_Working!BJ41="Mostly true",3,IF(Main_Working!BJ41="Completely true",4))))</f>
        <v>1</v>
      </c>
      <c r="BI42" s="24">
        <f>IF(Main_Working!BK41="Not true",1,IF(Main_Working!BK41="A little bit true",2,IF(Main_Working!BK41="Mostly true",3,IF(Main_Working!BK41="Completely true",4))))</f>
        <v>1</v>
      </c>
      <c r="BJ42" s="24">
        <f>IF(Main_Working!BL41="Not true",1,IF(Main_Working!BL41="A little bit true",2,IF(Main_Working!BL41="Mostly true",3,IF(Main_Working!BL41="Completely true",4))))</f>
        <v>1</v>
      </c>
      <c r="BK42" s="24">
        <f>IF(Main_Working!BM41="Not true",1,IF(Main_Working!BM41="A little bit true",2,IF(Main_Working!BM41="Mostly true",3,IF(Main_Working!BM41="Completely true",4))))</f>
        <v>1</v>
      </c>
      <c r="BL42" s="81">
        <f>IF(Main_Working!BN41="Not true",1,IF(Main_Working!BN41="A little bit true",2,IF(Main_Working!BN41="Mostly true",3,IF(Main_Working!BN41="Completely true",4))))</f>
        <v>1</v>
      </c>
      <c r="BM42" s="24">
        <f>IF(Main_Working!BO41="Not true",1,IF(Main_Working!BO41="A little bit true",2,IF(Main_Working!BO41="Mostly true",3,IF(Main_Working!BO41="Completely true",4))))</f>
        <v>1</v>
      </c>
      <c r="BN42" s="24">
        <f>IF(Main_Working!BP41="Not true",1,IF(Main_Working!BP41="A little bit true",2,IF(Main_Working!BP41="Mostly true",3,IF(Main_Working!BP41="Completely true",4))))</f>
        <v>2</v>
      </c>
      <c r="BO42" s="24">
        <f>IF(Main_Working!BQ41="Not true",1,IF(Main_Working!BQ41="A little bit true",2,IF(Main_Working!BQ41="Mostly true",3,IF(Main_Working!BQ41="Completely true",4))))</f>
        <v>1</v>
      </c>
      <c r="BP42" s="24">
        <f>IF(Main_Working!BR41="Not true",1,IF(Main_Working!BR41="A little bit true",2,IF(Main_Working!BR41="Mostly true",3,IF(Main_Working!BR41="Completely true",4))))</f>
        <v>1</v>
      </c>
      <c r="BQ42" s="80">
        <f>IF(Main_Working!BS41="Not true",1,IF(Main_Working!BS41="A little bit true",2,IF(Main_Working!BS41="Mostly true",3,IF(Main_Working!BS41="Completely true",4))))</f>
        <v>4</v>
      </c>
      <c r="BR42" s="24">
        <f>IF(Main_Working!BT41="Not true",1,IF(Main_Working!BT41="A little bit true",2,IF(Main_Working!BT41="Mostly true",3,IF(Main_Working!BT41="Completely true",4))))</f>
        <v>3</v>
      </c>
      <c r="BS42" s="24">
        <f>IF(Main_Working!BU41="Not true",1,IF(Main_Working!BU41="A little bit true",2,IF(Main_Working!BU41="Mostly true",3,IF(Main_Working!BU41="Completely true",4))))</f>
        <v>3</v>
      </c>
      <c r="BT42" s="24">
        <f>IF(Main_Working!BV41="Not true",1,IF(Main_Working!BV41="A little bit true",2,IF(Main_Working!BV41="Mostly true",3,IF(Main_Working!BV41="Completely true",4))))</f>
        <v>2</v>
      </c>
      <c r="BU42" s="24">
        <f>IF(Main_Working!BW41="Not true",1,IF(Main_Working!BW41="A little bit true",2,IF(Main_Working!BW41="Mostly true",3,IF(Main_Working!BW41="Completely true",4))))</f>
        <v>3</v>
      </c>
      <c r="BV42" s="24">
        <f>IF(Main_Working!BX41="Not true",1,IF(Main_Working!BX41="A little bit true",2,IF(Main_Working!BX41="Mostly true",3,IF(Main_Working!BX41="Completely true",4))))</f>
        <v>2</v>
      </c>
      <c r="BW42" s="81">
        <f>IF(Main_Working!BY41="Not true",1,IF(Main_Working!BY41="A little bit true",2,IF(Main_Working!BY41="Mostly true",3,IF(Main_Working!BY41="Completely true",4))))</f>
        <v>4</v>
      </c>
      <c r="BX42" s="24">
        <f>IF(Main_Working!BZ41="Not true",1,IF(Main_Working!BZ41="A little bit true",2,IF(Main_Working!BZ41="Mostly true",3,IF(Main_Working!BZ41="Completely true",4))))</f>
        <v>4</v>
      </c>
      <c r="BY42" s="24">
        <f>IF(Main_Working!CA41="Not true",1,IF(Main_Working!CA41="A little bit true",2,IF(Main_Working!CA41="Mostly true",3,IF(Main_Working!CA41="Completely true",4))))</f>
        <v>4</v>
      </c>
      <c r="BZ42" s="24">
        <f>IF(Main_Working!CB41="Not true",1,IF(Main_Working!CB41="A little bit true",2,IF(Main_Working!CB41="Mostly true",3,IF(Main_Working!CB41="Completely true",4))))</f>
        <v>4</v>
      </c>
      <c r="CA42" s="24">
        <f>IF(Main_Working!CC41="Not true",1,IF(Main_Working!CC41="A little bit true",2,IF(Main_Working!CC41="Mostly true",3,IF(Main_Working!CC41="Completely true",4))))</f>
        <v>3</v>
      </c>
      <c r="CB42" s="24">
        <f>IF(Main_Working!CD41="Not true",1,IF(Main_Working!CD41="A little bit true",2,IF(Main_Working!CD41="Mostly true",3,IF(Main_Working!CD41="Completely true",4))))</f>
        <v>4</v>
      </c>
      <c r="CC42" s="24">
        <f>IF(Main_Working!CE41="Not true",1,IF(Main_Working!CE41="A little bit true",2,IF(Main_Working!CE41="Mostly true",3,IF(Main_Working!CE41="Completely true",4))))</f>
        <v>4</v>
      </c>
      <c r="CD42" s="24">
        <f>IF(Main_Working!CF41="Not true",1,IF(Main_Working!CF41="A little bit true",2,IF(Main_Working!CF41="Mostly true",3,IF(Main_Working!CF41="Completely true",4))))</f>
        <v>4</v>
      </c>
      <c r="CE42" s="80">
        <f>IF(Main_Working!CG41="Not true",1,IF(Main_Working!CG41="A little bit true",2,IF(Main_Working!CG41="Mostly true",3,IF(Main_Working!CG41="Completely true",4))))</f>
        <v>4</v>
      </c>
      <c r="CF42" s="24">
        <f>IF(Main_Working!CH41="Not true",1,IF(Main_Working!CH41="A little bit true",2,IF(Main_Working!CH41="Mostly true",3,IF(Main_Working!CH41="Completely true",4))))</f>
        <v>4</v>
      </c>
      <c r="CG42" s="24">
        <f>IF(Main_Working!CI41="Not true",1,IF(Main_Working!CI41="A little bit true",2,IF(Main_Working!CI41="Mostly true",3,IF(Main_Working!CI41="Completely true",4))))</f>
        <v>4</v>
      </c>
      <c r="CH42" s="81">
        <f>IF(Main_Working!CJ41="Not true",1,IF(Main_Working!CJ41="A little bit true",2,IF(Main_Working!CJ41="Mostly true",3,IF(Main_Working!CJ41="Completely true",4))))</f>
        <v>2</v>
      </c>
      <c r="CI42" s="24">
        <f>Main_Working!AR41</f>
        <v>7</v>
      </c>
      <c r="CJ42" s="24">
        <f>Main_Working!AS41</f>
        <v>7</v>
      </c>
      <c r="CK42" s="24">
        <f>Main_Working!CK41</f>
        <v>7</v>
      </c>
      <c r="CL42" s="24">
        <f>Main_Working!CL41</f>
        <v>9</v>
      </c>
      <c r="CM42" s="26" t="str">
        <f>Main_Working!AT41</f>
        <v>Think sheet may reveal issue if questions are asked seeking to understand rather than fill in the sheet. If tracked, may show a pattern.</v>
      </c>
      <c r="CN42" s="26" t="str">
        <f>Main_Working!AU41</f>
        <v>Counselling with Edward? Think sheet sent home so parents are informed</v>
      </c>
      <c r="CO42" s="26" t="str">
        <f>Main_Working!AV41</f>
        <v>Counselling with edward?</v>
      </c>
      <c r="CP42" s="27">
        <f>IF(Main_Working!CM41="Not at all",1,IF(Main_Working!CM41="A little bit",2,IF(Main_Working!CM41="A fair bit",3,IF(Main_Working!CM41="Completely",4))))</f>
        <v>3</v>
      </c>
      <c r="CQ42" s="27">
        <f>IF(Main_Working!CN41="Not at all",1,IF(Main_Working!CN41="A little bit",2,IF(Main_Working!CN41="A fair bit",3,IF(Main_Working!CN41="Completely",4))))</f>
        <v>3</v>
      </c>
      <c r="CR42" s="27">
        <f>IF(Main_Working!CO41="Not at all",1,IF(Main_Working!CO41="A little bit",2,IF(Main_Working!CO41="A fair bit",3,IF(Main_Working!CO41="Completely",4))))</f>
        <v>3</v>
      </c>
      <c r="CS42" s="26"/>
      <c r="CT42" s="26"/>
      <c r="CU42" s="80">
        <f t="shared" si="100"/>
        <v>10</v>
      </c>
      <c r="CV42" s="24">
        <f t="shared" si="100"/>
        <v>0.71428571428571419</v>
      </c>
      <c r="CW42" s="24">
        <f t="shared" si="100"/>
        <v>1.4285714285714284</v>
      </c>
      <c r="CX42" s="24">
        <f t="shared" si="100"/>
        <v>2.8571428571428568</v>
      </c>
      <c r="CY42" s="24">
        <f t="shared" si="100"/>
        <v>2.1428571428571423</v>
      </c>
      <c r="CZ42" s="24">
        <f t="shared" si="100"/>
        <v>0.17857142857142855</v>
      </c>
      <c r="DA42" s="24">
        <f t="shared" si="100"/>
        <v>0.17857142857142855</v>
      </c>
      <c r="DB42" s="24">
        <f t="shared" si="100"/>
        <v>0.17857142857142855</v>
      </c>
      <c r="DC42" s="24">
        <f t="shared" si="100"/>
        <v>0.17857142857142855</v>
      </c>
      <c r="DD42" s="24">
        <f t="shared" si="100"/>
        <v>0.71428571428571419</v>
      </c>
      <c r="DE42" s="24">
        <f t="shared" si="101"/>
        <v>0.71428571428571419</v>
      </c>
      <c r="DF42" s="24">
        <f t="shared" si="101"/>
        <v>5</v>
      </c>
      <c r="DG42" s="24">
        <f t="shared" si="101"/>
        <v>0.83333333333333326</v>
      </c>
      <c r="DH42" s="24">
        <f t="shared" si="101"/>
        <v>0.83333333333333326</v>
      </c>
      <c r="DI42" s="24">
        <f t="shared" si="101"/>
        <v>0.83333333333333326</v>
      </c>
      <c r="DJ42" s="24">
        <f t="shared" si="101"/>
        <v>0.83333333333333326</v>
      </c>
      <c r="DK42" s="24">
        <f t="shared" si="101"/>
        <v>0.83333333333333326</v>
      </c>
      <c r="DL42" s="24">
        <f t="shared" si="101"/>
        <v>0.83333333333333326</v>
      </c>
      <c r="DM42" s="116">
        <f>SUM(CU42:DL42)</f>
        <v>29.285714285714274</v>
      </c>
      <c r="DN42" s="24">
        <f t="shared" si="102"/>
        <v>5</v>
      </c>
      <c r="DO42" s="24">
        <f t="shared" si="102"/>
        <v>10</v>
      </c>
      <c r="DP42" s="24">
        <f t="shared" si="102"/>
        <v>5</v>
      </c>
      <c r="DQ42" s="24">
        <f t="shared" si="102"/>
        <v>5</v>
      </c>
      <c r="DR42" s="25">
        <f>SUM(DN42:DQ42)</f>
        <v>25</v>
      </c>
      <c r="DS42" s="80">
        <f t="shared" si="103"/>
        <v>11.428571428571427</v>
      </c>
      <c r="DT42" s="24">
        <f t="shared" si="103"/>
        <v>8.5714285714285694</v>
      </c>
      <c r="DU42" s="24">
        <f t="shared" si="103"/>
        <v>8.5714285714285694</v>
      </c>
      <c r="DV42" s="24">
        <f t="shared" si="103"/>
        <v>5.7142857142857135</v>
      </c>
      <c r="DW42" s="24">
        <f t="shared" si="103"/>
        <v>8.5714285714285694</v>
      </c>
      <c r="DX42" s="24">
        <f t="shared" si="103"/>
        <v>5.7142857142857135</v>
      </c>
      <c r="DY42" s="24">
        <f t="shared" si="103"/>
        <v>11.428571428571427</v>
      </c>
      <c r="DZ42" s="130">
        <f>SUM(DS42:DY42)</f>
        <v>59.999999999999986</v>
      </c>
      <c r="EA42" s="24">
        <f t="shared" si="104"/>
        <v>11.428571428571427</v>
      </c>
      <c r="EB42" s="24">
        <f t="shared" si="104"/>
        <v>11.428571428571427</v>
      </c>
      <c r="EC42" s="24">
        <f t="shared" si="104"/>
        <v>11.428571428571427</v>
      </c>
      <c r="ED42" s="24">
        <f t="shared" si="104"/>
        <v>8.5714285714285694</v>
      </c>
      <c r="EE42" s="24">
        <f t="shared" si="104"/>
        <v>11.428571428571427</v>
      </c>
      <c r="EF42" s="24">
        <f t="shared" si="104"/>
        <v>11.428571428571427</v>
      </c>
      <c r="EG42" s="24">
        <f t="shared" si="104"/>
        <v>11.428571428571427</v>
      </c>
      <c r="EH42" s="124">
        <f>SUM(EA42:EG42)</f>
        <v>77.142857142857139</v>
      </c>
      <c r="EI42" s="80">
        <f t="shared" si="105"/>
        <v>40</v>
      </c>
      <c r="EJ42" s="24">
        <f t="shared" si="105"/>
        <v>13.333333333333332</v>
      </c>
      <c r="EK42" s="24">
        <f t="shared" si="105"/>
        <v>13.333333333333332</v>
      </c>
      <c r="EL42" s="81">
        <f t="shared" si="105"/>
        <v>6.6666666666666661</v>
      </c>
      <c r="EM42" s="124">
        <f>SUM(EI42:EL42)</f>
        <v>73.333333333333329</v>
      </c>
      <c r="EN42" s="124">
        <f>SUM(DM42,DR42,DZ42,EH42,EM42)</f>
        <v>264.7619047619047</v>
      </c>
      <c r="EO42" s="26"/>
      <c r="EP42" s="232">
        <f>SUM(CU42:DL42)</f>
        <v>29.285714285714274</v>
      </c>
      <c r="EQ42" s="232">
        <f>SUM(DN42:DQ42)</f>
        <v>25</v>
      </c>
      <c r="ER42" s="232">
        <f>SUM(DS42:DY42)</f>
        <v>59.999999999999986</v>
      </c>
      <c r="ES42" s="232">
        <f>SUM(EA42:EG42)</f>
        <v>77.142857142857139</v>
      </c>
      <c r="ET42" s="232">
        <f>SUM(EI42:EL42)</f>
        <v>73.333333333333329</v>
      </c>
      <c r="EU42" s="232">
        <f>SUM(EP42:ET42)</f>
        <v>264.7619047619047</v>
      </c>
      <c r="EV42" s="26"/>
      <c r="EW42" s="24" t="str">
        <f>IF(EU42&lt;100,"Q1",IF(EU42&lt;200,"Q2",IF(EU42&lt;300,"Q3",IF(EU42&lt;=400,"Q4"))))</f>
        <v>Q3</v>
      </c>
      <c r="EX42" s="26" t="str">
        <f>IF(EW42="Q1","Not there yet",IF(EW42="Q2","Emerging",IF(EW42="Q3","Building",IF(EW42="Q4","Flourishing"))))</f>
        <v>Building</v>
      </c>
      <c r="EY42" s="26"/>
      <c r="EZ42" s="26"/>
      <c r="FA42" s="26"/>
      <c r="FB42" s="26"/>
      <c r="FC42" s="24" t="s">
        <v>138</v>
      </c>
      <c r="FD42" s="26"/>
      <c r="FE42" s="26"/>
      <c r="FF42" s="26"/>
      <c r="FG42" s="26"/>
      <c r="FH42" s="26"/>
      <c r="FI42" s="26"/>
      <c r="FJ42" s="26"/>
      <c r="FK42" s="26"/>
      <c r="FL42" s="26"/>
      <c r="FM42" s="26"/>
      <c r="FN42" s="26"/>
      <c r="FO42" s="26"/>
      <c r="FP42" s="26"/>
      <c r="FQ42" s="26"/>
      <c r="FR42" s="26"/>
      <c r="FS42" s="26"/>
      <c r="FT42" s="26"/>
      <c r="FU42" s="26"/>
      <c r="FV42" s="26"/>
      <c r="FW42" s="26"/>
      <c r="FX42" s="26"/>
      <c r="FY42" s="26"/>
      <c r="FZ42" s="26"/>
      <c r="GA42" s="26"/>
      <c r="GB42" s="26"/>
      <c r="GC42" s="26"/>
      <c r="GD42" s="26"/>
      <c r="GE42" s="26"/>
      <c r="GF42" s="26"/>
      <c r="GG42" s="26"/>
      <c r="GH42" s="26"/>
      <c r="GI42" s="26"/>
      <c r="GJ42" s="26"/>
      <c r="GK42" s="26"/>
      <c r="GL42" s="26"/>
      <c r="GM42" s="26"/>
      <c r="GN42" s="26"/>
      <c r="GO42" s="26"/>
      <c r="GP42" s="26"/>
      <c r="GQ42" s="26"/>
      <c r="GR42" s="26"/>
      <c r="GS42" s="26"/>
      <c r="GT42" s="26"/>
      <c r="GU42" s="26"/>
      <c r="GV42" s="26"/>
      <c r="GW42" s="26"/>
      <c r="GX42" s="26"/>
      <c r="GY42" s="26"/>
      <c r="GZ42" s="26"/>
      <c r="HA42" s="26"/>
      <c r="HB42" s="26"/>
      <c r="HC42" s="26"/>
      <c r="HD42" s="26"/>
      <c r="HE42" s="26"/>
      <c r="HF42" s="26"/>
      <c r="HG42" s="26"/>
      <c r="HH42" s="26"/>
      <c r="HI42" s="26"/>
      <c r="HJ42" s="26"/>
      <c r="HK42" s="26"/>
      <c r="HL42" s="26"/>
      <c r="HM42" s="26"/>
    </row>
    <row r="43" spans="1:221" s="31" customFormat="1" x14ac:dyDescent="0.2">
      <c r="A43" s="24">
        <v>39</v>
      </c>
      <c r="B43" s="23" t="str">
        <f>Main_Working!Q42</f>
        <v>St Peter's Primary School</v>
      </c>
      <c r="C43" s="24" t="str">
        <f>Main_Working!S42</f>
        <v>Catholic</v>
      </c>
      <c r="D43" s="24" t="str">
        <f>Main_Working!T42</f>
        <v>Primary</v>
      </c>
      <c r="E43" s="24" t="str">
        <f>Main_Working!N42</f>
        <v>NORTH-WESTERN</v>
      </c>
      <c r="F43" s="24" t="str">
        <f>Main_Working!L42</f>
        <v>Unregistered</v>
      </c>
      <c r="G43" s="24" t="str">
        <f>Main_Working!CQ42</f>
        <v>Medium</v>
      </c>
      <c r="H43" s="24" t="str">
        <f>Main_Working!CR42</f>
        <v>Below Average</v>
      </c>
      <c r="I43" s="24" t="s">
        <v>158</v>
      </c>
      <c r="J43" s="24">
        <f>IF(Main_Working!U42="No",0,IF(Main_Working!U42="Yes",1))</f>
        <v>1</v>
      </c>
      <c r="K43" s="24">
        <f>IF(Main_Working!V42="No",0,IF(Main_Working!V42="Yes",1))</f>
        <v>1</v>
      </c>
      <c r="L43" s="24">
        <f>IF(Main_Working!W42="No",0,IF(Main_Working!W42="Yes",1))</f>
        <v>1</v>
      </c>
      <c r="M43" s="24">
        <f>IF(Main_Working!X42="No",0,IF(Main_Working!X42="Yes",1))</f>
        <v>0</v>
      </c>
      <c r="N43" s="24">
        <f>IF(Main_Working!Y42="No",0,IF(Main_Working!Y42="Yes",1))</f>
        <v>1</v>
      </c>
      <c r="O43" s="24">
        <f t="shared" si="0"/>
        <v>4</v>
      </c>
      <c r="P43" s="199">
        <f t="shared" si="1"/>
        <v>0.8</v>
      </c>
      <c r="Q43" s="24">
        <f>IF(Main_Working!Z42="No",0,IF(Main_Working!Z42="Yes",1))</f>
        <v>0</v>
      </c>
      <c r="R43" s="24">
        <f>IF(Main_Working!AA42="No",0,IF(Main_Working!AA42="Yes",1))</f>
        <v>1</v>
      </c>
      <c r="S43" s="24">
        <f>IF(Main_Working!AB42="No",0,IF(Main_Working!AB42="Yes",1))</f>
        <v>1</v>
      </c>
      <c r="T43" s="24">
        <f t="shared" si="2"/>
        <v>2</v>
      </c>
      <c r="U43" s="199">
        <f t="shared" si="3"/>
        <v>0.66666666666666663</v>
      </c>
      <c r="V43" s="24">
        <f>IF(Main_Working!AC42="No",0,IF(Main_Working!AC42="Yes",1))</f>
        <v>1</v>
      </c>
      <c r="W43" s="24">
        <f>IF(Main_Working!AD42="No",0,IF(Main_Working!AD42="Yes",1))</f>
        <v>1</v>
      </c>
      <c r="X43" s="24">
        <f>IF(Main_Working!AE42="No",0,IF(Main_Working!AE42="Yes",1))</f>
        <v>1</v>
      </c>
      <c r="Y43" s="24">
        <f t="shared" si="4"/>
        <v>3</v>
      </c>
      <c r="Z43" s="199">
        <f t="shared" si="5"/>
        <v>1</v>
      </c>
      <c r="AA43" s="24">
        <f>IF(Main_Working!AF42="No",0,IF(Main_Working!AF42="Yes",1))</f>
        <v>1</v>
      </c>
      <c r="AB43" s="24">
        <f>IF(Main_Working!AG42="No",0,IF(Main_Working!AG42="Yes",1))</f>
        <v>1</v>
      </c>
      <c r="AC43" s="24">
        <f>IF(Main_Working!AH42="No",0,IF(Main_Working!AH42="Yes",1))</f>
        <v>0</v>
      </c>
      <c r="AD43" s="24">
        <f>IF(Main_Working!AI42="No",0,IF(Main_Working!AI42="Yes",1))</f>
        <v>0</v>
      </c>
      <c r="AE43" s="24">
        <f t="shared" si="6"/>
        <v>2</v>
      </c>
      <c r="AF43" s="199">
        <f t="shared" si="7"/>
        <v>0.5</v>
      </c>
      <c r="AG43" s="24">
        <f>IF(Main_Working!AJ42="No",0,IF(Main_Working!AJ42="Yes",1))</f>
        <v>1</v>
      </c>
      <c r="AH43" s="24">
        <f>IF(Main_Working!AK42="No",0,IF(Main_Working!AK42="Yes",1))</f>
        <v>0</v>
      </c>
      <c r="AI43" s="24">
        <f>IF(Main_Working!AL42="No",0,IF(Main_Working!AL42="Yes",1))</f>
        <v>1</v>
      </c>
      <c r="AJ43" s="24">
        <f>IF(Main_Working!AM42="No",0,IF(Main_Working!AM42="Yes",1))</f>
        <v>0</v>
      </c>
      <c r="AK43" s="24">
        <f>IF(Main_Working!AN42="No",0,IF(Main_Working!AN42="Yes",1))</f>
        <v>0</v>
      </c>
      <c r="AL43" s="24">
        <f t="shared" si="8"/>
        <v>2</v>
      </c>
      <c r="AM43" s="199">
        <f t="shared" si="9"/>
        <v>0.4</v>
      </c>
      <c r="AN43" s="24">
        <f>IF(Main_Working!AO42="No",0,IF(Main_Working!AO42="Yes",1))</f>
        <v>1</v>
      </c>
      <c r="AO43" s="24">
        <f>IF(Main_Working!AP42="No",0,IF(Main_Working!AP42="Yes",1))</f>
        <v>0</v>
      </c>
      <c r="AP43" s="24">
        <f>IF(Main_Working!AQ42="No",0,IF(Main_Working!AQ42="Yes",1))</f>
        <v>0</v>
      </c>
      <c r="AQ43" s="24">
        <f t="shared" si="10"/>
        <v>1</v>
      </c>
      <c r="AR43" s="199">
        <f t="shared" si="11"/>
        <v>0.33333333333333331</v>
      </c>
      <c r="AS43" s="25">
        <f t="shared" si="12"/>
        <v>14</v>
      </c>
      <c r="AT43" s="25"/>
      <c r="AU43" s="80">
        <f>IF(Main_Working!AW42="Not true",1,IF(Main_Working!AW42="A little bit true",2,IF(Main_Working!AW42="Mostly true",3,IF(Main_Working!AW42="Completely true",4))))</f>
        <v>2</v>
      </c>
      <c r="AV43" s="24">
        <f>IF(Main_Working!AX42="Not true",1,IF(Main_Working!AX42="A little bit true",2,IF(Main_Working!AX42="Mostly true",3,IF(Main_Working!AX42="Completely true",4))))</f>
        <v>1</v>
      </c>
      <c r="AW43" s="24">
        <f>IF(Main_Working!AY42="Not true",1,IF(Main_Working!AY42="A little bit true",2,IF(Main_Working!AY42="Mostly true",3,IF(Main_Working!AY42="Completely true",4))))</f>
        <v>3</v>
      </c>
      <c r="AX43" s="24">
        <f>IF(Main_Working!AZ42="Not true",1,IF(Main_Working!AZ42="A little bit true",2,IF(Main_Working!AZ42="Mostly true",3,IF(Main_Working!AZ42="Completely true",4))))</f>
        <v>3</v>
      </c>
      <c r="AY43" s="24">
        <f>IF(Main_Working!BA42="Not true",1,IF(Main_Working!BA42="A little bit true",2,IF(Main_Working!BA42="Mostly true",3,IF(Main_Working!BA42="Completely true",4))))</f>
        <v>4</v>
      </c>
      <c r="AZ43" s="24">
        <f>IF(Main_Working!BB42="Not true",1,IF(Main_Working!BB42="A little bit true",2,IF(Main_Working!BB42="Mostly true",3,IF(Main_Working!BB42="Completely true",4))))</f>
        <v>2</v>
      </c>
      <c r="BA43" s="24">
        <f>IF(Main_Working!BC42="Not true",1,IF(Main_Working!BC42="A little bit true",2,IF(Main_Working!BC42="Mostly true",3,IF(Main_Working!BC42="Completely true",4))))</f>
        <v>3</v>
      </c>
      <c r="BB43" s="24">
        <f>IF(Main_Working!BD42="Not true",1,IF(Main_Working!BD42="A little bit true",2,IF(Main_Working!BD42="Mostly true",3,IF(Main_Working!BD42="Completely true",4))))</f>
        <v>2</v>
      </c>
      <c r="BC43" s="24">
        <f>IF(Main_Working!BE42="Not true",1,IF(Main_Working!BE42="A little bit true",2,IF(Main_Working!BE42="Mostly true",3,IF(Main_Working!BE42="Completely true",4))))</f>
        <v>2</v>
      </c>
      <c r="BD43" s="24">
        <f>IF(Main_Working!BF42="Not true",1,IF(Main_Working!BF42="A little bit true",2,IF(Main_Working!BF42="Mostly true",3,IF(Main_Working!BF42="Completely true",4))))</f>
        <v>1</v>
      </c>
      <c r="BE43" s="24">
        <f>IF(Main_Working!BG42="Not true",1,IF(Main_Working!BG42="A little bit true",2,IF(Main_Working!BG42="Mostly true",3,IF(Main_Working!BG42="Completely true",4))))</f>
        <v>1</v>
      </c>
      <c r="BF43" s="24">
        <f>IF(Main_Working!BH42="Not true",1,IF(Main_Working!BH42="A little bit true",2,IF(Main_Working!BH42="Mostly true",3,IF(Main_Working!BH42="Completely true",4))))</f>
        <v>1</v>
      </c>
      <c r="BG43" s="24">
        <f>IF(Main_Working!BI42="Not true",1,IF(Main_Working!BI42="A little bit true",2,IF(Main_Working!BI42="Mostly true",3,IF(Main_Working!BI42="Completely true",4))))</f>
        <v>1</v>
      </c>
      <c r="BH43" s="24">
        <f>IF(Main_Working!BJ42="Not true",1,IF(Main_Working!BJ42="A little bit true",2,IF(Main_Working!BJ42="Mostly true",3,IF(Main_Working!BJ42="Completely true",4))))</f>
        <v>1</v>
      </c>
      <c r="BI43" s="24">
        <f>IF(Main_Working!BK42="Not true",1,IF(Main_Working!BK42="A little bit true",2,IF(Main_Working!BK42="Mostly true",3,IF(Main_Working!BK42="Completely true",4))))</f>
        <v>2</v>
      </c>
      <c r="BJ43" s="24">
        <f>IF(Main_Working!BL42="Not true",1,IF(Main_Working!BL42="A little bit true",2,IF(Main_Working!BL42="Mostly true",3,IF(Main_Working!BL42="Completely true",4))))</f>
        <v>1</v>
      </c>
      <c r="BK43" s="24">
        <f>IF(Main_Working!BM42="Not true",1,IF(Main_Working!BM42="A little bit true",2,IF(Main_Working!BM42="Mostly true",3,IF(Main_Working!BM42="Completely true",4))))</f>
        <v>1</v>
      </c>
      <c r="BL43" s="81">
        <f>IF(Main_Working!BN42="Not true",1,IF(Main_Working!BN42="A little bit true",2,IF(Main_Working!BN42="Mostly true",3,IF(Main_Working!BN42="Completely true",4))))</f>
        <v>1</v>
      </c>
      <c r="BM43" s="24">
        <f>IF(Main_Working!BO42="Not true",1,IF(Main_Working!BO42="A little bit true",2,IF(Main_Working!BO42="Mostly true",3,IF(Main_Working!BO42="Completely true",4))))</f>
        <v>2</v>
      </c>
      <c r="BN43" s="24">
        <f>IF(Main_Working!BP42="Not true",1,IF(Main_Working!BP42="A little bit true",2,IF(Main_Working!BP42="Mostly true",3,IF(Main_Working!BP42="Completely true",4))))</f>
        <v>2</v>
      </c>
      <c r="BO43" s="24">
        <f>IF(Main_Working!BQ42="Not true",1,IF(Main_Working!BQ42="A little bit true",2,IF(Main_Working!BQ42="Mostly true",3,IF(Main_Working!BQ42="Completely true",4))))</f>
        <v>1</v>
      </c>
      <c r="BP43" s="24">
        <f>IF(Main_Working!BR42="Not true",1,IF(Main_Working!BR42="A little bit true",2,IF(Main_Working!BR42="Mostly true",3,IF(Main_Working!BR42="Completely true",4))))</f>
        <v>1</v>
      </c>
      <c r="BQ43" s="80">
        <f>IF(Main_Working!BS42="Not true",1,IF(Main_Working!BS42="A little bit true",2,IF(Main_Working!BS42="Mostly true",3,IF(Main_Working!BS42="Completely true",4))))</f>
        <v>3</v>
      </c>
      <c r="BR43" s="24">
        <f>IF(Main_Working!BT42="Not true",1,IF(Main_Working!BT42="A little bit true",2,IF(Main_Working!BT42="Mostly true",3,IF(Main_Working!BT42="Completely true",4))))</f>
        <v>3</v>
      </c>
      <c r="BS43" s="24">
        <f>IF(Main_Working!BU42="Not true",1,IF(Main_Working!BU42="A little bit true",2,IF(Main_Working!BU42="Mostly true",3,IF(Main_Working!BU42="Completely true",4))))</f>
        <v>3</v>
      </c>
      <c r="BT43" s="24">
        <f>IF(Main_Working!BV42="Not true",1,IF(Main_Working!BV42="A little bit true",2,IF(Main_Working!BV42="Mostly true",3,IF(Main_Working!BV42="Completely true",4))))</f>
        <v>3</v>
      </c>
      <c r="BU43" s="24">
        <f>IF(Main_Working!BW42="Not true",1,IF(Main_Working!BW42="A little bit true",2,IF(Main_Working!BW42="Mostly true",3,IF(Main_Working!BW42="Completely true",4))))</f>
        <v>1</v>
      </c>
      <c r="BV43" s="24">
        <f>IF(Main_Working!BX42="Not true",1,IF(Main_Working!BX42="A little bit true",2,IF(Main_Working!BX42="Mostly true",3,IF(Main_Working!BX42="Completely true",4))))</f>
        <v>1</v>
      </c>
      <c r="BW43" s="81">
        <f>IF(Main_Working!BY42="Not true",1,IF(Main_Working!BY42="A little bit true",2,IF(Main_Working!BY42="Mostly true",3,IF(Main_Working!BY42="Completely true",4))))</f>
        <v>2</v>
      </c>
      <c r="BX43" s="24">
        <f>IF(Main_Working!BZ42="Not true",1,IF(Main_Working!BZ42="A little bit true",2,IF(Main_Working!BZ42="Mostly true",3,IF(Main_Working!BZ42="Completely true",4))))</f>
        <v>1</v>
      </c>
      <c r="BY43" s="24">
        <f>IF(Main_Working!CA42="Not true",1,IF(Main_Working!CA42="A little bit true",2,IF(Main_Working!CA42="Mostly true",3,IF(Main_Working!CA42="Completely true",4))))</f>
        <v>2</v>
      </c>
      <c r="BZ43" s="24">
        <f>IF(Main_Working!CB42="Not true",1,IF(Main_Working!CB42="A little bit true",2,IF(Main_Working!CB42="Mostly true",3,IF(Main_Working!CB42="Completely true",4))))</f>
        <v>2</v>
      </c>
      <c r="CA43" s="24">
        <f>IF(Main_Working!CC42="Not true",1,IF(Main_Working!CC42="A little bit true",2,IF(Main_Working!CC42="Mostly true",3,IF(Main_Working!CC42="Completely true",4))))</f>
        <v>1</v>
      </c>
      <c r="CB43" s="24">
        <f>IF(Main_Working!CD42="Not true",1,IF(Main_Working!CD42="A little bit true",2,IF(Main_Working!CD42="Mostly true",3,IF(Main_Working!CD42="Completely true",4))))</f>
        <v>2</v>
      </c>
      <c r="CC43" s="24">
        <f>IF(Main_Working!CE42="Not true",1,IF(Main_Working!CE42="A little bit true",2,IF(Main_Working!CE42="Mostly true",3,IF(Main_Working!CE42="Completely true",4))))</f>
        <v>2</v>
      </c>
      <c r="CD43" s="24">
        <f>IF(Main_Working!CF42="Not true",1,IF(Main_Working!CF42="A little bit true",2,IF(Main_Working!CF42="Mostly true",3,IF(Main_Working!CF42="Completely true",4))))</f>
        <v>1</v>
      </c>
      <c r="CE43" s="80">
        <f>IF(Main_Working!CG42="Not true",1,IF(Main_Working!CG42="A little bit true",2,IF(Main_Working!CG42="Mostly true",3,IF(Main_Working!CG42="Completely true",4))))</f>
        <v>4</v>
      </c>
      <c r="CF43" s="24">
        <f>IF(Main_Working!CH42="Not true",1,IF(Main_Working!CH42="A little bit true",2,IF(Main_Working!CH42="Mostly true",3,IF(Main_Working!CH42="Completely true",4))))</f>
        <v>1</v>
      </c>
      <c r="CG43" s="24">
        <f>IF(Main_Working!CI42="Not true",1,IF(Main_Working!CI42="A little bit true",2,IF(Main_Working!CI42="Mostly true",3,IF(Main_Working!CI42="Completely true",4))))</f>
        <v>3</v>
      </c>
      <c r="CH43" s="81">
        <f>IF(Main_Working!CJ42="Not true",1,IF(Main_Working!CJ42="A little bit true",2,IF(Main_Working!CJ42="Mostly true",3,IF(Main_Working!CJ42="Completely true",4))))</f>
        <v>1</v>
      </c>
      <c r="CI43" s="24">
        <f>Main_Working!AR42</f>
        <v>8</v>
      </c>
      <c r="CJ43" s="24">
        <f>Main_Working!AS42</f>
        <v>8</v>
      </c>
      <c r="CK43" s="24">
        <v>1</v>
      </c>
      <c r="CL43" s="24">
        <f>Main_Working!CL42</f>
        <v>4</v>
      </c>
      <c r="CM43" s="26" t="str">
        <f>Main_Working!AT42</f>
        <v>Individual check ins with students on a daily basis.</v>
      </c>
      <c r="CN43" s="26" t="str">
        <f>Main_Working!AU42</f>
        <v>Individual conversations with students and parents.   Small group work with wellbeing worker.</v>
      </c>
      <c r="CO43" s="26" t="str">
        <f>Main_Working!AV42</f>
        <v xml:space="preserve">All incidents documented in internal tracking system. Individual conversations with students and families involved.   Consultation with Catholic Ed staff. </v>
      </c>
      <c r="CP43" s="27">
        <f>IF(Main_Working!CM42="Not at all",1,IF(Main_Working!CM42="A little bit",2,IF(Main_Working!CM42="A fair bit",3,IF(Main_Working!CM42="Completely",4))))</f>
        <v>3</v>
      </c>
      <c r="CQ43" s="27">
        <f>IF(Main_Working!CN42="Not at all",1,IF(Main_Working!CN42="A little bit",2,IF(Main_Working!CN42="A fair bit",3,IF(Main_Working!CN42="Completely",4))))</f>
        <v>4</v>
      </c>
      <c r="CR43" s="27">
        <f>IF(Main_Working!CO42="Not at all",1,IF(Main_Working!CO42="A little bit",2,IF(Main_Working!CO42="A fair bit",3,IF(Main_Working!CO42="Completely",4))))</f>
        <v>3</v>
      </c>
      <c r="CS43" s="26"/>
      <c r="CT43" s="26"/>
      <c r="CU43" s="80">
        <f t="shared" si="100"/>
        <v>10</v>
      </c>
      <c r="CV43" s="24">
        <f t="shared" si="100"/>
        <v>0.71428571428571419</v>
      </c>
      <c r="CW43" s="24">
        <f t="shared" si="100"/>
        <v>2.1428571428571423</v>
      </c>
      <c r="CX43" s="24">
        <f t="shared" si="100"/>
        <v>2.1428571428571423</v>
      </c>
      <c r="CY43" s="24">
        <f t="shared" si="100"/>
        <v>2.8571428571428568</v>
      </c>
      <c r="CZ43" s="24">
        <f t="shared" si="100"/>
        <v>0.3571428571428571</v>
      </c>
      <c r="DA43" s="24">
        <f t="shared" si="100"/>
        <v>0.53571428571428559</v>
      </c>
      <c r="DB43" s="24">
        <f t="shared" si="100"/>
        <v>0.3571428571428571</v>
      </c>
      <c r="DC43" s="24">
        <f t="shared" si="100"/>
        <v>0.3571428571428571</v>
      </c>
      <c r="DD43" s="24">
        <f t="shared" si="100"/>
        <v>0.71428571428571419</v>
      </c>
      <c r="DE43" s="24">
        <f t="shared" si="101"/>
        <v>0.71428571428571419</v>
      </c>
      <c r="DF43" s="24">
        <f t="shared" si="101"/>
        <v>5</v>
      </c>
      <c r="DG43" s="24">
        <f t="shared" si="101"/>
        <v>0.83333333333333326</v>
      </c>
      <c r="DH43" s="24">
        <f t="shared" si="101"/>
        <v>0.83333333333333326</v>
      </c>
      <c r="DI43" s="24">
        <f t="shared" si="101"/>
        <v>1.6666666666666665</v>
      </c>
      <c r="DJ43" s="24">
        <f t="shared" si="101"/>
        <v>0.83333333333333326</v>
      </c>
      <c r="DK43" s="24">
        <f t="shared" si="101"/>
        <v>0.83333333333333326</v>
      </c>
      <c r="DL43" s="24">
        <f t="shared" si="101"/>
        <v>0.83333333333333326</v>
      </c>
      <c r="DM43" s="116">
        <f>SUM(CU43:DL43)</f>
        <v>31.726190476190471</v>
      </c>
      <c r="DN43" s="24">
        <f t="shared" si="102"/>
        <v>10</v>
      </c>
      <c r="DO43" s="24">
        <f t="shared" si="102"/>
        <v>10</v>
      </c>
      <c r="DP43" s="24">
        <f t="shared" si="102"/>
        <v>5</v>
      </c>
      <c r="DQ43" s="24">
        <f t="shared" si="102"/>
        <v>5</v>
      </c>
      <c r="DR43" s="25">
        <f>SUM(DN43:DQ43)</f>
        <v>30</v>
      </c>
      <c r="DS43" s="80">
        <f t="shared" si="103"/>
        <v>8.5714285714285694</v>
      </c>
      <c r="DT43" s="24">
        <f t="shared" si="103"/>
        <v>8.5714285714285694</v>
      </c>
      <c r="DU43" s="24">
        <f t="shared" si="103"/>
        <v>8.5714285714285694</v>
      </c>
      <c r="DV43" s="24">
        <f t="shared" si="103"/>
        <v>8.5714285714285694</v>
      </c>
      <c r="DW43" s="24">
        <f t="shared" si="103"/>
        <v>2.8571428571428568</v>
      </c>
      <c r="DX43" s="24">
        <f t="shared" si="103"/>
        <v>2.8571428571428568</v>
      </c>
      <c r="DY43" s="24">
        <f t="shared" si="103"/>
        <v>5.7142857142857135</v>
      </c>
      <c r="DZ43" s="130">
        <f>SUM(DS43:DY43)</f>
        <v>45.714285714285701</v>
      </c>
      <c r="EA43" s="24">
        <f t="shared" si="104"/>
        <v>2.8571428571428568</v>
      </c>
      <c r="EB43" s="24">
        <f t="shared" si="104"/>
        <v>5.7142857142857135</v>
      </c>
      <c r="EC43" s="24">
        <f t="shared" si="104"/>
        <v>5.7142857142857135</v>
      </c>
      <c r="ED43" s="24">
        <f t="shared" si="104"/>
        <v>2.8571428571428568</v>
      </c>
      <c r="EE43" s="24">
        <f t="shared" si="104"/>
        <v>5.7142857142857135</v>
      </c>
      <c r="EF43" s="24">
        <f t="shared" si="104"/>
        <v>5.7142857142857135</v>
      </c>
      <c r="EG43" s="24">
        <f t="shared" si="104"/>
        <v>2.8571428571428568</v>
      </c>
      <c r="EH43" s="124">
        <f>SUM(EA43:EG43)</f>
        <v>31.428571428571427</v>
      </c>
      <c r="EI43" s="80">
        <f t="shared" si="105"/>
        <v>40</v>
      </c>
      <c r="EJ43" s="24">
        <f t="shared" si="105"/>
        <v>3.333333333333333</v>
      </c>
      <c r="EK43" s="24">
        <f t="shared" si="105"/>
        <v>10</v>
      </c>
      <c r="EL43" s="81">
        <f t="shared" si="105"/>
        <v>3.333333333333333</v>
      </c>
      <c r="EM43" s="124">
        <f>SUM(EI43:EL43)</f>
        <v>56.666666666666671</v>
      </c>
      <c r="EN43" s="124">
        <f>SUM(DM43,DR43,DZ43,EH43,EM43)</f>
        <v>195.53571428571428</v>
      </c>
      <c r="EO43" s="26"/>
      <c r="EP43" s="232">
        <f>SUM(CU43:DL43)</f>
        <v>31.726190476190471</v>
      </c>
      <c r="EQ43" s="232">
        <f>SUM(DN43:DQ43)</f>
        <v>30</v>
      </c>
      <c r="ER43" s="232">
        <f>SUM(DS43:DY43)</f>
        <v>45.714285714285701</v>
      </c>
      <c r="ES43" s="232">
        <f>SUM(EA43:EG43)</f>
        <v>31.428571428571427</v>
      </c>
      <c r="ET43" s="232">
        <f>SUM(EI43:EL43)</f>
        <v>56.666666666666671</v>
      </c>
      <c r="EU43" s="232">
        <f>SUM(EP43:ET43)</f>
        <v>195.53571428571428</v>
      </c>
      <c r="EV43" s="26"/>
      <c r="EW43" s="24" t="str">
        <f>IF(EU43&lt;100,"Q1",IF(EU43&lt;200,"Q2",IF(EU43&lt;300,"Q3",IF(EU43&lt;=400,"Q4"))))</f>
        <v>Q2</v>
      </c>
      <c r="EX43" s="26" t="str">
        <f>IF(EW43="Q1","Not there yet",IF(EW43="Q2","Emerging",IF(EW43="Q3","Building",IF(EW43="Q4","Flourishing"))))</f>
        <v>Emerging</v>
      </c>
      <c r="EY43" s="26"/>
      <c r="EZ43" s="26"/>
      <c r="FA43" s="26"/>
      <c r="FB43" s="26"/>
      <c r="FC43" s="24" t="s">
        <v>158</v>
      </c>
      <c r="FD43" s="26"/>
      <c r="FE43" s="26"/>
      <c r="FF43" s="26"/>
      <c r="FG43" s="26"/>
      <c r="FH43" s="26"/>
      <c r="FI43" s="26"/>
      <c r="FJ43" s="26"/>
      <c r="FK43" s="26"/>
      <c r="FL43" s="26"/>
      <c r="FM43" s="26"/>
      <c r="FN43" s="26"/>
      <c r="FO43" s="26"/>
      <c r="FP43" s="26"/>
      <c r="FQ43" s="26"/>
      <c r="FR43" s="26"/>
      <c r="FS43" s="26"/>
      <c r="FT43" s="26"/>
      <c r="FU43" s="26"/>
      <c r="FV43" s="26"/>
      <c r="FW43" s="26"/>
      <c r="FX43" s="26"/>
      <c r="FY43" s="26"/>
      <c r="FZ43" s="26"/>
      <c r="GA43" s="26"/>
      <c r="GB43" s="26"/>
      <c r="GC43" s="26"/>
      <c r="GD43" s="26"/>
      <c r="GE43" s="26"/>
      <c r="GF43" s="26"/>
      <c r="GG43" s="26"/>
      <c r="GH43" s="26"/>
      <c r="GI43" s="26"/>
      <c r="GJ43" s="26"/>
      <c r="GK43" s="26"/>
      <c r="GL43" s="26"/>
      <c r="GM43" s="26"/>
      <c r="GN43" s="26"/>
      <c r="GO43" s="26"/>
      <c r="GP43" s="26"/>
      <c r="GQ43" s="26"/>
      <c r="GR43" s="26"/>
      <c r="GS43" s="26"/>
      <c r="GT43" s="26"/>
      <c r="GU43" s="26"/>
      <c r="GV43" s="26"/>
      <c r="GW43" s="26"/>
      <c r="GX43" s="26"/>
      <c r="GY43" s="26"/>
      <c r="GZ43" s="26"/>
      <c r="HA43" s="26"/>
      <c r="HB43" s="26"/>
      <c r="HC43" s="26"/>
      <c r="HD43" s="26"/>
      <c r="HE43" s="26"/>
      <c r="HF43" s="26"/>
      <c r="HG43" s="26"/>
      <c r="HH43" s="26"/>
      <c r="HI43" s="26"/>
      <c r="HJ43" s="26"/>
      <c r="HK43" s="26"/>
      <c r="HL43" s="26"/>
      <c r="HM43" s="26"/>
    </row>
    <row r="44" spans="1:221" s="31" customFormat="1" x14ac:dyDescent="0.2">
      <c r="A44" s="24">
        <v>40</v>
      </c>
      <c r="B44" s="23" t="str">
        <f>Main_Working!Q43</f>
        <v xml:space="preserve">St. Bernard's </v>
      </c>
      <c r="C44" s="24" t="str">
        <f>Main_Working!S43</f>
        <v>Catholic</v>
      </c>
      <c r="D44" s="24" t="str">
        <f>Main_Working!T43</f>
        <v>Primary</v>
      </c>
      <c r="E44" s="24" t="str">
        <f>Main_Working!N43</f>
        <v>NORTH-EASTERN</v>
      </c>
      <c r="F44" s="24" t="str">
        <f>Main_Working!L43</f>
        <v>Unregistered</v>
      </c>
      <c r="G44" s="24" t="str">
        <f>Main_Working!CQ43</f>
        <v>Medium</v>
      </c>
      <c r="H44" s="24" t="str">
        <f>Main_Working!CR43</f>
        <v>Below Average</v>
      </c>
      <c r="I44" s="24" t="s">
        <v>158</v>
      </c>
      <c r="J44" s="24">
        <f>IF(Main_Working!U43="No",0,IF(Main_Working!U43="Yes",1))</f>
        <v>1</v>
      </c>
      <c r="K44" s="24">
        <f>IF(Main_Working!V43="No",0,IF(Main_Working!V43="Yes",1))</f>
        <v>1</v>
      </c>
      <c r="L44" s="24">
        <f>IF(Main_Working!W43="No",0,IF(Main_Working!W43="Yes",1))</f>
        <v>1</v>
      </c>
      <c r="M44" s="24">
        <f>IF(Main_Working!X43="No",0,IF(Main_Working!X43="Yes",1))</f>
        <v>1</v>
      </c>
      <c r="N44" s="24">
        <f>IF(Main_Working!Y43="No",0,IF(Main_Working!Y43="Yes",1))</f>
        <v>1</v>
      </c>
      <c r="O44" s="24">
        <f t="shared" si="0"/>
        <v>5</v>
      </c>
      <c r="P44" s="35">
        <f t="shared" si="1"/>
        <v>1</v>
      </c>
      <c r="Q44" s="24">
        <f>IF(Main_Working!Z43="No",0,IF(Main_Working!Z43="Yes",1))</f>
        <v>1</v>
      </c>
      <c r="R44" s="24">
        <f>IF(Main_Working!AA43="No",0,IF(Main_Working!AA43="Yes",1))</f>
        <v>1</v>
      </c>
      <c r="S44" s="24">
        <f>IF(Main_Working!AB43="No",0,IF(Main_Working!AB43="Yes",1))</f>
        <v>1</v>
      </c>
      <c r="T44" s="24">
        <f t="shared" si="2"/>
        <v>3</v>
      </c>
      <c r="U44" s="35">
        <f t="shared" si="3"/>
        <v>1</v>
      </c>
      <c r="V44" s="24">
        <f>IF(Main_Working!AC43="No",0,IF(Main_Working!AC43="Yes",1))</f>
        <v>1</v>
      </c>
      <c r="W44" s="24">
        <f>IF(Main_Working!AD43="No",0,IF(Main_Working!AD43="Yes",1))</f>
        <v>1</v>
      </c>
      <c r="X44" s="24">
        <f>IF(Main_Working!AE43="No",0,IF(Main_Working!AE43="Yes",1))</f>
        <v>1</v>
      </c>
      <c r="Y44" s="24">
        <f t="shared" si="4"/>
        <v>3</v>
      </c>
      <c r="Z44" s="35">
        <f t="shared" si="5"/>
        <v>1</v>
      </c>
      <c r="AA44" s="24">
        <f>IF(Main_Working!AF43="No",0,IF(Main_Working!AF43="Yes",1))</f>
        <v>1</v>
      </c>
      <c r="AB44" s="24">
        <f>IF(Main_Working!AG43="No",0,IF(Main_Working!AG43="Yes",1))</f>
        <v>1</v>
      </c>
      <c r="AC44" s="24">
        <f>IF(Main_Working!AH43="No",0,IF(Main_Working!AH43="Yes",1))</f>
        <v>1</v>
      </c>
      <c r="AD44" s="24">
        <f>IF(Main_Working!AI43="No",0,IF(Main_Working!AI43="Yes",1))</f>
        <v>1</v>
      </c>
      <c r="AE44" s="24">
        <f t="shared" si="6"/>
        <v>4</v>
      </c>
      <c r="AF44" s="35">
        <f t="shared" si="7"/>
        <v>1</v>
      </c>
      <c r="AG44" s="24">
        <f>IF(Main_Working!AJ43="No",0,IF(Main_Working!AJ43="Yes",1))</f>
        <v>1</v>
      </c>
      <c r="AH44" s="24">
        <f>IF(Main_Working!AK43="No",0,IF(Main_Working!AK43="Yes",1))</f>
        <v>1</v>
      </c>
      <c r="AI44" s="24">
        <f>IF(Main_Working!AL43="No",0,IF(Main_Working!AL43="Yes",1))</f>
        <v>1</v>
      </c>
      <c r="AJ44" s="24">
        <f>IF(Main_Working!AM43="No",0,IF(Main_Working!AM43="Yes",1))</f>
        <v>0</v>
      </c>
      <c r="AK44" s="24">
        <f>IF(Main_Working!AN43="No",0,IF(Main_Working!AN43="Yes",1))</f>
        <v>1</v>
      </c>
      <c r="AL44" s="24">
        <f t="shared" si="8"/>
        <v>4</v>
      </c>
      <c r="AM44" s="35">
        <f t="shared" si="9"/>
        <v>0.8</v>
      </c>
      <c r="AN44" s="24">
        <f>IF(Main_Working!AO43="No",0,IF(Main_Working!AO43="Yes",1))</f>
        <v>1</v>
      </c>
      <c r="AO44" s="24">
        <f>IF(Main_Working!AP43="No",0,IF(Main_Working!AP43="Yes",1))</f>
        <v>1</v>
      </c>
      <c r="AP44" s="24">
        <f>IF(Main_Working!AQ43="No",0,IF(Main_Working!AQ43="Yes",1))</f>
        <v>0</v>
      </c>
      <c r="AQ44" s="24">
        <f t="shared" si="10"/>
        <v>2</v>
      </c>
      <c r="AR44" s="35">
        <f t="shared" si="11"/>
        <v>0.66666666666666663</v>
      </c>
      <c r="AS44" s="25">
        <f t="shared" si="12"/>
        <v>21</v>
      </c>
      <c r="AT44" s="25"/>
      <c r="AU44" s="80"/>
      <c r="AV44" s="24"/>
      <c r="AW44" s="24"/>
      <c r="AX44" s="24"/>
      <c r="AY44" s="24"/>
      <c r="AZ44" s="24"/>
      <c r="BA44" s="24"/>
      <c r="BB44" s="24"/>
      <c r="BC44" s="24"/>
      <c r="BD44" s="24"/>
      <c r="BE44" s="24"/>
      <c r="BF44" s="24"/>
      <c r="BG44" s="24"/>
      <c r="BH44" s="24"/>
      <c r="BI44" s="24"/>
      <c r="BJ44" s="24"/>
      <c r="BK44" s="24"/>
      <c r="BL44" s="81"/>
      <c r="BM44" s="24"/>
      <c r="BN44" s="24"/>
      <c r="BO44" s="24"/>
      <c r="BP44" s="24"/>
      <c r="BQ44" s="80"/>
      <c r="BR44" s="24"/>
      <c r="BS44" s="24"/>
      <c r="BT44" s="24"/>
      <c r="BU44" s="24"/>
      <c r="BV44" s="24"/>
      <c r="BW44" s="81"/>
      <c r="BX44" s="24"/>
      <c r="BY44" s="24"/>
      <c r="BZ44" s="24"/>
      <c r="CA44" s="24"/>
      <c r="CB44" s="24"/>
      <c r="CC44" s="24"/>
      <c r="CD44" s="24"/>
      <c r="CE44" s="80"/>
      <c r="CF44" s="24"/>
      <c r="CG44" s="24"/>
      <c r="CH44" s="81"/>
      <c r="CI44" s="24">
        <f>Main_Working!AR43</f>
        <v>8</v>
      </c>
      <c r="CJ44" s="24">
        <f>Main_Working!AS43</f>
        <v>8</v>
      </c>
      <c r="CK44" s="24"/>
      <c r="CL44" s="24"/>
      <c r="CM44" s="26" t="str">
        <f>Main_Working!AT43</f>
        <v>Hash tag I wish my teacher knew.  Circle time   Respectful relationships teaching  Relationship builidng with stiudents</v>
      </c>
      <c r="CN44" s="26" t="str">
        <f>Main_Working!AU43</f>
        <v xml:space="preserve">Meet with the two girls, discuss their issues with them. work out a plan going forward for how they are to treat one another teach social skills for this. Have check-ins in morning to see how each girl is, check-ins before going our for breaks to reiterate how we will behave, check-in when after break how did it go. Teach the social skill behaviour we want. </v>
      </c>
      <c r="CO44" s="26" t="str">
        <f>Main_Working!AV43</f>
        <v xml:space="preserve">Gather information about the incident.   Inform parents.   Follow procedures for violence.  If the filming was done on a school device enact user policy.   Report to the platform  the video was shared on.  Work with students who were bystanders and teach for being a person who steps up and doesn't accept bullying behaviour.   Provide support for the child bullied by helping them to find their voice to speak up and share when things aren't going right, to discuss with them strategies for dealing  with social situations. </v>
      </c>
      <c r="CP44" s="27"/>
      <c r="CQ44" s="27"/>
      <c r="CR44" s="27"/>
      <c r="CS44" s="26"/>
      <c r="CT44" s="26"/>
      <c r="CU44" s="80"/>
      <c r="CV44" s="24"/>
      <c r="CW44" s="24"/>
      <c r="CX44" s="24"/>
      <c r="CY44" s="24"/>
      <c r="CZ44" s="24"/>
      <c r="DA44" s="24"/>
      <c r="DB44" s="24"/>
      <c r="DC44" s="24"/>
      <c r="DD44" s="24"/>
      <c r="DE44" s="24"/>
      <c r="DF44" s="24"/>
      <c r="DG44" s="24"/>
      <c r="DH44" s="24"/>
      <c r="DI44" s="24"/>
      <c r="DJ44" s="24"/>
      <c r="DK44" s="24"/>
      <c r="DL44" s="24"/>
      <c r="DM44" s="116"/>
      <c r="DN44" s="24"/>
      <c r="DO44" s="24"/>
      <c r="DP44" s="24"/>
      <c r="DQ44" s="24"/>
      <c r="DR44" s="24"/>
      <c r="DS44" s="80"/>
      <c r="DT44" s="24"/>
      <c r="DU44" s="24"/>
      <c r="DV44" s="24"/>
      <c r="DW44" s="24"/>
      <c r="DX44" s="24"/>
      <c r="DY44" s="24"/>
      <c r="DZ44" s="130"/>
      <c r="EA44" s="24"/>
      <c r="EB44" s="24"/>
      <c r="EC44" s="24"/>
      <c r="ED44" s="24"/>
      <c r="EE44" s="24"/>
      <c r="EF44" s="24"/>
      <c r="EG44" s="24"/>
      <c r="EH44" s="24"/>
      <c r="EI44" s="80"/>
      <c r="EJ44" s="24"/>
      <c r="EK44" s="24"/>
      <c r="EL44" s="81"/>
      <c r="EM44" s="24"/>
      <c r="EN44" s="124"/>
      <c r="EO44" s="26"/>
      <c r="EP44" s="232"/>
      <c r="EQ44" s="232"/>
      <c r="ER44" s="232"/>
      <c r="ES44" s="232"/>
      <c r="ET44" s="232"/>
      <c r="EU44" s="232"/>
      <c r="EV44" s="26"/>
      <c r="EW44" s="24"/>
      <c r="EX44" s="26"/>
      <c r="EY44" s="26"/>
      <c r="EZ44" s="26"/>
      <c r="FA44" s="26"/>
      <c r="FB44" s="26"/>
      <c r="FC44" s="24" t="s">
        <v>158</v>
      </c>
      <c r="FD44" s="26"/>
      <c r="FE44" s="26"/>
      <c r="FF44" s="26"/>
      <c r="FG44" s="26"/>
      <c r="FH44" s="26"/>
      <c r="FI44" s="26"/>
      <c r="FJ44" s="26"/>
      <c r="FK44" s="26"/>
      <c r="FL44" s="26"/>
      <c r="FM44" s="26"/>
      <c r="FN44" s="26"/>
      <c r="FO44" s="26"/>
      <c r="FP44" s="26"/>
      <c r="FQ44" s="26"/>
      <c r="FR44" s="26"/>
      <c r="FS44" s="26"/>
      <c r="FT44" s="26"/>
      <c r="FU44" s="26"/>
      <c r="FV44" s="26"/>
      <c r="FW44" s="26"/>
      <c r="FX44" s="26"/>
      <c r="FY44" s="26"/>
      <c r="FZ44" s="26"/>
      <c r="GA44" s="26"/>
      <c r="GB44" s="26"/>
      <c r="GC44" s="26"/>
      <c r="GD44" s="26"/>
      <c r="GE44" s="26"/>
      <c r="GF44" s="26"/>
      <c r="GG44" s="26"/>
      <c r="GH44" s="26"/>
      <c r="GI44" s="26"/>
      <c r="GJ44" s="26"/>
      <c r="GK44" s="26"/>
      <c r="GL44" s="26"/>
      <c r="GM44" s="26"/>
      <c r="GN44" s="26"/>
      <c r="GO44" s="26"/>
      <c r="GP44" s="26"/>
      <c r="GQ44" s="26"/>
      <c r="GR44" s="26"/>
      <c r="GS44" s="26"/>
      <c r="GT44" s="26"/>
      <c r="GU44" s="26"/>
      <c r="GV44" s="26"/>
      <c r="GW44" s="26"/>
      <c r="GX44" s="26"/>
      <c r="GY44" s="26"/>
      <c r="GZ44" s="26"/>
      <c r="HA44" s="26"/>
      <c r="HB44" s="26"/>
      <c r="HC44" s="26"/>
      <c r="HD44" s="26"/>
      <c r="HE44" s="26"/>
      <c r="HF44" s="26"/>
      <c r="HG44" s="26"/>
      <c r="HH44" s="26"/>
      <c r="HI44" s="26"/>
      <c r="HJ44" s="26"/>
      <c r="HK44" s="26"/>
      <c r="HL44" s="26"/>
      <c r="HM44" s="26"/>
    </row>
    <row r="45" spans="1:221" s="96" customFormat="1" x14ac:dyDescent="0.2">
      <c r="A45" s="24">
        <v>41</v>
      </c>
      <c r="B45" s="23" t="str">
        <f>Main_Working!Q44</f>
        <v xml:space="preserve">St. Patrick's </v>
      </c>
      <c r="C45" s="24" t="str">
        <f>Main_Working!S44</f>
        <v>Catholic</v>
      </c>
      <c r="D45" s="24" t="str">
        <f>Main_Working!T44</f>
        <v>Primary</v>
      </c>
      <c r="E45" s="24" t="str">
        <f>Main_Working!N44</f>
        <v>SOUTH-WESTERN</v>
      </c>
      <c r="F45" s="24" t="str">
        <f>Main_Working!L44</f>
        <v>Unregistered</v>
      </c>
      <c r="G45" s="24" t="str">
        <f>Main_Working!CQ44</f>
        <v>High</v>
      </c>
      <c r="H45" s="24" t="str">
        <f>Main_Working!CR44</f>
        <v>Above Average</v>
      </c>
      <c r="I45" s="24" t="s">
        <v>158</v>
      </c>
      <c r="J45" s="24">
        <f>IF(Main_Working!U44="No",0,IF(Main_Working!U44="Yes",1))</f>
        <v>1</v>
      </c>
      <c r="K45" s="24">
        <f>IF(Main_Working!V44="No",0,IF(Main_Working!V44="Yes",1))</f>
        <v>1</v>
      </c>
      <c r="L45" s="24">
        <f>IF(Main_Working!W44="No",0,IF(Main_Working!W44="Yes",1))</f>
        <v>1</v>
      </c>
      <c r="M45" s="24">
        <f>IF(Main_Working!X44="No",0,IF(Main_Working!X44="Yes",1))</f>
        <v>1</v>
      </c>
      <c r="N45" s="24">
        <f>IF(Main_Working!Y44="No",0,IF(Main_Working!Y44="Yes",1))</f>
        <v>1</v>
      </c>
      <c r="O45" s="24">
        <f t="shared" si="0"/>
        <v>5</v>
      </c>
      <c r="P45" s="199">
        <f t="shared" si="1"/>
        <v>1</v>
      </c>
      <c r="Q45" s="24">
        <f>IF(Main_Working!Z44="No",0,IF(Main_Working!Z44="Yes",1))</f>
        <v>1</v>
      </c>
      <c r="R45" s="24">
        <f>IF(Main_Working!AA44="No",0,IF(Main_Working!AA44="Yes",1))</f>
        <v>1</v>
      </c>
      <c r="S45" s="24">
        <f>IF(Main_Working!AB44="No",0,IF(Main_Working!AB44="Yes",1))</f>
        <v>1</v>
      </c>
      <c r="T45" s="24">
        <f t="shared" si="2"/>
        <v>3</v>
      </c>
      <c r="U45" s="199">
        <f t="shared" si="3"/>
        <v>1</v>
      </c>
      <c r="V45" s="24">
        <f>IF(Main_Working!AC44="No",0,IF(Main_Working!AC44="Yes",1))</f>
        <v>1</v>
      </c>
      <c r="W45" s="24">
        <f>IF(Main_Working!AD44="No",0,IF(Main_Working!AD44="Yes",1))</f>
        <v>1</v>
      </c>
      <c r="X45" s="24">
        <f>IF(Main_Working!AE44="No",0,IF(Main_Working!AE44="Yes",1))</f>
        <v>1</v>
      </c>
      <c r="Y45" s="24">
        <f t="shared" si="4"/>
        <v>3</v>
      </c>
      <c r="Z45" s="199">
        <f t="shared" si="5"/>
        <v>1</v>
      </c>
      <c r="AA45" s="24">
        <f>IF(Main_Working!AF44="No",0,IF(Main_Working!AF44="Yes",1))</f>
        <v>1</v>
      </c>
      <c r="AB45" s="24">
        <f>IF(Main_Working!AG44="No",0,IF(Main_Working!AG44="Yes",1))</f>
        <v>1</v>
      </c>
      <c r="AC45" s="24">
        <f>IF(Main_Working!AH44="No",0,IF(Main_Working!AH44="Yes",1))</f>
        <v>1</v>
      </c>
      <c r="AD45" s="24">
        <f>IF(Main_Working!AI44="No",0,IF(Main_Working!AI44="Yes",1))</f>
        <v>1</v>
      </c>
      <c r="AE45" s="24">
        <f t="shared" si="6"/>
        <v>4</v>
      </c>
      <c r="AF45" s="199">
        <f t="shared" si="7"/>
        <v>1</v>
      </c>
      <c r="AG45" s="24">
        <f>IF(Main_Working!AJ44="No",0,IF(Main_Working!AJ44="Yes",1))</f>
        <v>1</v>
      </c>
      <c r="AH45" s="24">
        <f>IF(Main_Working!AK44="No",0,IF(Main_Working!AK44="Yes",1))</f>
        <v>1</v>
      </c>
      <c r="AI45" s="24">
        <f>IF(Main_Working!AL44="No",0,IF(Main_Working!AL44="Yes",1))</f>
        <v>1</v>
      </c>
      <c r="AJ45" s="24">
        <f>IF(Main_Working!AM44="No",0,IF(Main_Working!AM44="Yes",1))</f>
        <v>1</v>
      </c>
      <c r="AK45" s="24">
        <f>IF(Main_Working!AN44="No",0,IF(Main_Working!AN44="Yes",1))</f>
        <v>1</v>
      </c>
      <c r="AL45" s="24">
        <f t="shared" si="8"/>
        <v>5</v>
      </c>
      <c r="AM45" s="199">
        <f t="shared" si="9"/>
        <v>1</v>
      </c>
      <c r="AN45" s="24">
        <f>IF(Main_Working!AO44="No",0,IF(Main_Working!AO44="Yes",1))</f>
        <v>1</v>
      </c>
      <c r="AO45" s="24">
        <f>IF(Main_Working!AP44="No",0,IF(Main_Working!AP44="Yes",1))</f>
        <v>1</v>
      </c>
      <c r="AP45" s="24">
        <f>IF(Main_Working!AQ44="No",0,IF(Main_Working!AQ44="Yes",1))</f>
        <v>1</v>
      </c>
      <c r="AQ45" s="24">
        <f t="shared" si="10"/>
        <v>3</v>
      </c>
      <c r="AR45" s="199">
        <f t="shared" si="11"/>
        <v>1</v>
      </c>
      <c r="AS45" s="25">
        <f t="shared" si="12"/>
        <v>23</v>
      </c>
      <c r="AT45" s="25"/>
      <c r="AU45" s="80">
        <f>IF(Main_Working!AW44="Not true",1,IF(Main_Working!AW44="A little bit true",2,IF(Main_Working!AW44="Mostly true",3,IF(Main_Working!AW44="Completely true",4))))</f>
        <v>3</v>
      </c>
      <c r="AV45" s="24">
        <f>IF(Main_Working!AX44="Not true",1,IF(Main_Working!AX44="A little bit true",2,IF(Main_Working!AX44="Mostly true",3,IF(Main_Working!AX44="Completely true",4))))</f>
        <v>4</v>
      </c>
      <c r="AW45" s="24">
        <f>IF(Main_Working!AY44="Not true",1,IF(Main_Working!AY44="A little bit true",2,IF(Main_Working!AY44="Mostly true",3,IF(Main_Working!AY44="Completely true",4))))</f>
        <v>2</v>
      </c>
      <c r="AX45" s="24">
        <f>IF(Main_Working!AZ44="Not true",1,IF(Main_Working!AZ44="A little bit true",2,IF(Main_Working!AZ44="Mostly true",3,IF(Main_Working!AZ44="Completely true",4))))</f>
        <v>4</v>
      </c>
      <c r="AY45" s="24">
        <f>IF(Main_Working!BA44="Not true",1,IF(Main_Working!BA44="A little bit true",2,IF(Main_Working!BA44="Mostly true",3,IF(Main_Working!BA44="Completely true",4))))</f>
        <v>4</v>
      </c>
      <c r="AZ45" s="24">
        <f>IF(Main_Working!BB44="Not true",1,IF(Main_Working!BB44="A little bit true",2,IF(Main_Working!BB44="Mostly true",3,IF(Main_Working!BB44="Completely true",4))))</f>
        <v>4</v>
      </c>
      <c r="BA45" s="24">
        <f>IF(Main_Working!BC44="Not true",1,IF(Main_Working!BC44="A little bit true",2,IF(Main_Working!BC44="Mostly true",3,IF(Main_Working!BC44="Completely true",4))))</f>
        <v>3</v>
      </c>
      <c r="BB45" s="24">
        <f>IF(Main_Working!BD44="Not true",1,IF(Main_Working!BD44="A little bit true",2,IF(Main_Working!BD44="Mostly true",3,IF(Main_Working!BD44="Completely true",4))))</f>
        <v>3</v>
      </c>
      <c r="BC45" s="24">
        <f>IF(Main_Working!BE44="Not true",1,IF(Main_Working!BE44="A little bit true",2,IF(Main_Working!BE44="Mostly true",3,IF(Main_Working!BE44="Completely true",4))))</f>
        <v>3</v>
      </c>
      <c r="BD45" s="24">
        <f>IF(Main_Working!BF44="Not true",1,IF(Main_Working!BF44="A little bit true",2,IF(Main_Working!BF44="Mostly true",3,IF(Main_Working!BF44="Completely true",4))))</f>
        <v>3</v>
      </c>
      <c r="BE45" s="24">
        <f>IF(Main_Working!BG44="Not true",1,IF(Main_Working!BG44="A little bit true",2,IF(Main_Working!BG44="Mostly true",3,IF(Main_Working!BG44="Completely true",4))))</f>
        <v>3</v>
      </c>
      <c r="BF45" s="24">
        <f>IF(Main_Working!BH44="Not true",1,IF(Main_Working!BH44="A little bit true",2,IF(Main_Working!BH44="Mostly true",3,IF(Main_Working!BH44="Completely true",4))))</f>
        <v>2</v>
      </c>
      <c r="BG45" s="24">
        <f>IF(Main_Working!BI44="Not true",1,IF(Main_Working!BI44="A little bit true",2,IF(Main_Working!BI44="Mostly true",3,IF(Main_Working!BI44="Completely true",4))))</f>
        <v>2</v>
      </c>
      <c r="BH45" s="24">
        <f>IF(Main_Working!BJ44="Not true",1,IF(Main_Working!BJ44="A little bit true",2,IF(Main_Working!BJ44="Mostly true",3,IF(Main_Working!BJ44="Completely true",4))))</f>
        <v>2</v>
      </c>
      <c r="BI45" s="24">
        <f>IF(Main_Working!BK44="Not true",1,IF(Main_Working!BK44="A little bit true",2,IF(Main_Working!BK44="Mostly true",3,IF(Main_Working!BK44="Completely true",4))))</f>
        <v>3</v>
      </c>
      <c r="BJ45" s="24">
        <f>IF(Main_Working!BL44="Not true",1,IF(Main_Working!BL44="A little bit true",2,IF(Main_Working!BL44="Mostly true",3,IF(Main_Working!BL44="Completely true",4))))</f>
        <v>3</v>
      </c>
      <c r="BK45" s="24">
        <f>IF(Main_Working!BM44="Not true",1,IF(Main_Working!BM44="A little bit true",2,IF(Main_Working!BM44="Mostly true",3,IF(Main_Working!BM44="Completely true",4))))</f>
        <v>3</v>
      </c>
      <c r="BL45" s="81">
        <f>IF(Main_Working!BN44="Not true",1,IF(Main_Working!BN44="A little bit true",2,IF(Main_Working!BN44="Mostly true",3,IF(Main_Working!BN44="Completely true",4))))</f>
        <v>3</v>
      </c>
      <c r="BM45" s="24">
        <f>IF(Main_Working!BO44="Not true",1,IF(Main_Working!BO44="A little bit true",2,IF(Main_Working!BO44="Mostly true",3,IF(Main_Working!BO44="Completely true",4))))</f>
        <v>4</v>
      </c>
      <c r="BN45" s="24">
        <f>IF(Main_Working!BP44="Not true",1,IF(Main_Working!BP44="A little bit true",2,IF(Main_Working!BP44="Mostly true",3,IF(Main_Working!BP44="Completely true",4))))</f>
        <v>4</v>
      </c>
      <c r="BO45" s="24">
        <f>IF(Main_Working!BQ44="Not true",1,IF(Main_Working!BQ44="A little bit true",2,IF(Main_Working!BQ44="Mostly true",3,IF(Main_Working!BQ44="Completely true",4))))</f>
        <v>3</v>
      </c>
      <c r="BP45" s="24">
        <f>IF(Main_Working!BR44="Not true",1,IF(Main_Working!BR44="A little bit true",2,IF(Main_Working!BR44="Mostly true",3,IF(Main_Working!BR44="Completely true",4))))</f>
        <v>3</v>
      </c>
      <c r="BQ45" s="80">
        <f>IF(Main_Working!BS44="Not true",1,IF(Main_Working!BS44="A little bit true",2,IF(Main_Working!BS44="Mostly true",3,IF(Main_Working!BS44="Completely true",4))))</f>
        <v>4</v>
      </c>
      <c r="BR45" s="24">
        <f>IF(Main_Working!BT44="Not true",1,IF(Main_Working!BT44="A little bit true",2,IF(Main_Working!BT44="Mostly true",3,IF(Main_Working!BT44="Completely true",4))))</f>
        <v>3</v>
      </c>
      <c r="BS45" s="24">
        <f>IF(Main_Working!BU44="Not true",1,IF(Main_Working!BU44="A little bit true",2,IF(Main_Working!BU44="Mostly true",3,IF(Main_Working!BU44="Completely true",4))))</f>
        <v>3</v>
      </c>
      <c r="BT45" s="24">
        <f>IF(Main_Working!BV44="Not true",1,IF(Main_Working!BV44="A little bit true",2,IF(Main_Working!BV44="Mostly true",3,IF(Main_Working!BV44="Completely true",4))))</f>
        <v>3</v>
      </c>
      <c r="BU45" s="24">
        <f>IF(Main_Working!BW44="Not true",1,IF(Main_Working!BW44="A little bit true",2,IF(Main_Working!BW44="Mostly true",3,IF(Main_Working!BW44="Completely true",4))))</f>
        <v>3</v>
      </c>
      <c r="BV45" s="24">
        <f>IF(Main_Working!BX44="Not true",1,IF(Main_Working!BX44="A little bit true",2,IF(Main_Working!BX44="Mostly true",3,IF(Main_Working!BX44="Completely true",4))))</f>
        <v>3</v>
      </c>
      <c r="BW45" s="81">
        <f>IF(Main_Working!BY44="Not true",1,IF(Main_Working!BY44="A little bit true",2,IF(Main_Working!BY44="Mostly true",3,IF(Main_Working!BY44="Completely true",4))))</f>
        <v>3</v>
      </c>
      <c r="BX45" s="24">
        <f>IF(Main_Working!BZ44="Not true",1,IF(Main_Working!BZ44="A little bit true",2,IF(Main_Working!BZ44="Mostly true",3,IF(Main_Working!BZ44="Completely true",4))))</f>
        <v>4</v>
      </c>
      <c r="BY45" s="24">
        <f>IF(Main_Working!CA44="Not true",1,IF(Main_Working!CA44="A little bit true",2,IF(Main_Working!CA44="Mostly true",3,IF(Main_Working!CA44="Completely true",4))))</f>
        <v>4</v>
      </c>
      <c r="BZ45" s="24">
        <f>IF(Main_Working!CB44="Not true",1,IF(Main_Working!CB44="A little bit true",2,IF(Main_Working!CB44="Mostly true",3,IF(Main_Working!CB44="Completely true",4))))</f>
        <v>3</v>
      </c>
      <c r="CA45" s="24">
        <f>IF(Main_Working!CC44="Not true",1,IF(Main_Working!CC44="A little bit true",2,IF(Main_Working!CC44="Mostly true",3,IF(Main_Working!CC44="Completely true",4))))</f>
        <v>4</v>
      </c>
      <c r="CB45" s="24">
        <f>IF(Main_Working!CD44="Not true",1,IF(Main_Working!CD44="A little bit true",2,IF(Main_Working!CD44="Mostly true",3,IF(Main_Working!CD44="Completely true",4))))</f>
        <v>4</v>
      </c>
      <c r="CC45" s="24">
        <f>IF(Main_Working!CE44="Not true",1,IF(Main_Working!CE44="A little bit true",2,IF(Main_Working!CE44="Mostly true",3,IF(Main_Working!CE44="Completely true",4))))</f>
        <v>4</v>
      </c>
      <c r="CD45" s="24">
        <f>IF(Main_Working!CF44="Not true",1,IF(Main_Working!CF44="A little bit true",2,IF(Main_Working!CF44="Mostly true",3,IF(Main_Working!CF44="Completely true",4))))</f>
        <v>4</v>
      </c>
      <c r="CE45" s="80">
        <f>IF(Main_Working!CG44="Not true",1,IF(Main_Working!CG44="A little bit true",2,IF(Main_Working!CG44="Mostly true",3,IF(Main_Working!CG44="Completely true",4))))</f>
        <v>4</v>
      </c>
      <c r="CF45" s="24">
        <f>IF(Main_Working!CH44="Not true",1,IF(Main_Working!CH44="A little bit true",2,IF(Main_Working!CH44="Mostly true",3,IF(Main_Working!CH44="Completely true",4))))</f>
        <v>3</v>
      </c>
      <c r="CG45" s="24">
        <f>IF(Main_Working!CI44="Not true",1,IF(Main_Working!CI44="A little bit true",2,IF(Main_Working!CI44="Mostly true",3,IF(Main_Working!CI44="Completely true",4))))</f>
        <v>3</v>
      </c>
      <c r="CH45" s="81">
        <f>IF(Main_Working!CJ44="Not true",1,IF(Main_Working!CJ44="A little bit true",2,IF(Main_Working!CJ44="Mostly true",3,IF(Main_Working!CJ44="Completely true",4))))</f>
        <v>3</v>
      </c>
      <c r="CI45" s="24">
        <f>Main_Working!AR44</f>
        <v>7</v>
      </c>
      <c r="CJ45" s="24">
        <f>Main_Working!AS44</f>
        <v>8</v>
      </c>
      <c r="CK45" s="24">
        <f>Main_Working!CK44</f>
        <v>8</v>
      </c>
      <c r="CL45" s="24">
        <f>Main_Working!CL44</f>
        <v>9</v>
      </c>
      <c r="CM45" s="26" t="str">
        <f>Main_Working!AT44</f>
        <v>Parent forum - communication  Staff are first observers and weekly meetings around social inclusion/exclusion</v>
      </c>
      <c r="CN45" s="26" t="str">
        <f>Main_Working!AU44</f>
        <v>Meets with partied involved - ascertains the incidents that have occured (at school/off site) who has been impacted - solution matrix (now/immediate/ long term)</v>
      </c>
      <c r="CO45" s="26" t="str">
        <f>Main_Working!AV44</f>
        <v xml:space="preserve">Parties are informed - issue investigated - formal process of consequences and support are implemented </v>
      </c>
      <c r="CP45" s="27">
        <f>IF(Main_Working!CM44="Not at all",1,IF(Main_Working!CM44="A little bit",2,IF(Main_Working!CM44="A fair bit",3,IF(Main_Working!CM44="Completely",4))))</f>
        <v>3</v>
      </c>
      <c r="CQ45" s="27">
        <f>IF(Main_Working!CN44="Not at all",1,IF(Main_Working!CN44="A little bit",2,IF(Main_Working!CN44="A fair bit",3,IF(Main_Working!CN44="Completely",4))))</f>
        <v>4</v>
      </c>
      <c r="CR45" s="27">
        <f>IF(Main_Working!CO44="Not at all",1,IF(Main_Working!CO44="A little bit",2,IF(Main_Working!CO44="A fair bit",3,IF(Main_Working!CO44="Completely",4))))</f>
        <v>3</v>
      </c>
      <c r="CS45" s="26"/>
      <c r="CT45" s="26"/>
      <c r="CU45" s="80">
        <f t="shared" ref="CU45:DL45" si="106">CU$4*AU45</f>
        <v>15</v>
      </c>
      <c r="CV45" s="24">
        <f t="shared" si="106"/>
        <v>2.8571428571428568</v>
      </c>
      <c r="CW45" s="24">
        <f t="shared" si="106"/>
        <v>1.4285714285714284</v>
      </c>
      <c r="CX45" s="24">
        <f t="shared" si="106"/>
        <v>2.8571428571428568</v>
      </c>
      <c r="CY45" s="24">
        <f t="shared" si="106"/>
        <v>2.8571428571428568</v>
      </c>
      <c r="CZ45" s="24">
        <f t="shared" si="106"/>
        <v>0.71428571428571419</v>
      </c>
      <c r="DA45" s="24">
        <f t="shared" si="106"/>
        <v>0.53571428571428559</v>
      </c>
      <c r="DB45" s="24">
        <f t="shared" si="106"/>
        <v>0.53571428571428559</v>
      </c>
      <c r="DC45" s="24">
        <f t="shared" si="106"/>
        <v>0.53571428571428559</v>
      </c>
      <c r="DD45" s="24">
        <f t="shared" si="106"/>
        <v>2.1428571428571423</v>
      </c>
      <c r="DE45" s="24">
        <f t="shared" si="106"/>
        <v>2.1428571428571423</v>
      </c>
      <c r="DF45" s="24">
        <f t="shared" si="106"/>
        <v>10</v>
      </c>
      <c r="DG45" s="24">
        <f t="shared" si="106"/>
        <v>1.6666666666666665</v>
      </c>
      <c r="DH45" s="24">
        <f t="shared" si="106"/>
        <v>1.6666666666666665</v>
      </c>
      <c r="DI45" s="24">
        <f t="shared" si="106"/>
        <v>2.5</v>
      </c>
      <c r="DJ45" s="24">
        <f t="shared" si="106"/>
        <v>2.5</v>
      </c>
      <c r="DK45" s="24">
        <f t="shared" si="106"/>
        <v>2.5</v>
      </c>
      <c r="DL45" s="24">
        <f t="shared" si="106"/>
        <v>2.5</v>
      </c>
      <c r="DM45" s="116">
        <f>SUM(CU45:DL45)</f>
        <v>54.940476190476183</v>
      </c>
      <c r="DN45" s="24">
        <f>DN$4*BM45</f>
        <v>20</v>
      </c>
      <c r="DO45" s="24">
        <f>DO$4*BN45</f>
        <v>20</v>
      </c>
      <c r="DP45" s="24">
        <f>DP$4*BO45</f>
        <v>15</v>
      </c>
      <c r="DQ45" s="24">
        <f>DQ$4*BP45</f>
        <v>15</v>
      </c>
      <c r="DR45" s="25">
        <f>SUM(DN45:DQ45)</f>
        <v>70</v>
      </c>
      <c r="DS45" s="80">
        <f t="shared" ref="DS45:DY45" si="107">DS$4*BQ45</f>
        <v>11.428571428571427</v>
      </c>
      <c r="DT45" s="24">
        <f t="shared" si="107"/>
        <v>8.5714285714285694</v>
      </c>
      <c r="DU45" s="24">
        <f t="shared" si="107"/>
        <v>8.5714285714285694</v>
      </c>
      <c r="DV45" s="24">
        <f t="shared" si="107"/>
        <v>8.5714285714285694</v>
      </c>
      <c r="DW45" s="24">
        <f t="shared" si="107"/>
        <v>8.5714285714285694</v>
      </c>
      <c r="DX45" s="24">
        <f t="shared" si="107"/>
        <v>8.5714285714285694</v>
      </c>
      <c r="DY45" s="24">
        <f t="shared" si="107"/>
        <v>8.5714285714285694</v>
      </c>
      <c r="DZ45" s="130">
        <f>SUM(DS45:DY45)</f>
        <v>62.857142857142847</v>
      </c>
      <c r="EA45" s="24">
        <f t="shared" ref="EA45:EG45" si="108">EA$4*BX45</f>
        <v>11.428571428571427</v>
      </c>
      <c r="EB45" s="24">
        <f t="shared" si="108"/>
        <v>11.428571428571427</v>
      </c>
      <c r="EC45" s="24">
        <f t="shared" si="108"/>
        <v>8.5714285714285694</v>
      </c>
      <c r="ED45" s="24">
        <f t="shared" si="108"/>
        <v>11.428571428571427</v>
      </c>
      <c r="EE45" s="24">
        <f t="shared" si="108"/>
        <v>11.428571428571427</v>
      </c>
      <c r="EF45" s="24">
        <f t="shared" si="108"/>
        <v>11.428571428571427</v>
      </c>
      <c r="EG45" s="24">
        <f t="shared" si="108"/>
        <v>11.428571428571427</v>
      </c>
      <c r="EH45" s="124">
        <f>SUM(EA45:EG45)</f>
        <v>77.142857142857139</v>
      </c>
      <c r="EI45" s="80">
        <f>EI$4*CE45</f>
        <v>40</v>
      </c>
      <c r="EJ45" s="24">
        <f>EJ$4*CF45</f>
        <v>10</v>
      </c>
      <c r="EK45" s="24">
        <f>EK$4*CG45</f>
        <v>10</v>
      </c>
      <c r="EL45" s="81">
        <f>EL$4*CH45</f>
        <v>10</v>
      </c>
      <c r="EM45" s="124">
        <f>SUM(EI45:EL45)</f>
        <v>70</v>
      </c>
      <c r="EN45" s="124">
        <f>SUM(DM45,DR45,DZ45,EH45,EM45)</f>
        <v>334.94047619047615</v>
      </c>
      <c r="EO45" s="26"/>
      <c r="EP45" s="232">
        <f>SUM(CU45:DL45)</f>
        <v>54.940476190476183</v>
      </c>
      <c r="EQ45" s="232">
        <f>SUM(DN45:DQ45)</f>
        <v>70</v>
      </c>
      <c r="ER45" s="232">
        <f>SUM(DS45:DY45)</f>
        <v>62.857142857142847</v>
      </c>
      <c r="ES45" s="232">
        <f>SUM(EA45:EG45)</f>
        <v>77.142857142857139</v>
      </c>
      <c r="ET45" s="232">
        <f>SUM(EI45:EL45)</f>
        <v>70</v>
      </c>
      <c r="EU45" s="232">
        <f>SUM(EP45:ET45)</f>
        <v>334.94047619047615</v>
      </c>
      <c r="EV45" s="26"/>
      <c r="EW45" s="24" t="str">
        <f>IF(EU45&lt;100,"Q1",IF(EU45&lt;200,"Q2",IF(EU45&lt;300,"Q3",IF(EU45&lt;=400,"Q4"))))</f>
        <v>Q4</v>
      </c>
      <c r="EX45" s="26" t="str">
        <f>IF(EW45="Q1","Not there yet",IF(EW45="Q2","Emerging",IF(EW45="Q3","Building",IF(EW45="Q4","Flourishing"))))</f>
        <v>Flourishing</v>
      </c>
      <c r="EY45" s="26"/>
      <c r="EZ45" s="26"/>
      <c r="FA45" s="26"/>
      <c r="FB45" s="26"/>
      <c r="FC45" s="24" t="s">
        <v>158</v>
      </c>
      <c r="FD45" s="26"/>
      <c r="FE45" s="26"/>
      <c r="FF45" s="26"/>
      <c r="FG45" s="26"/>
      <c r="FH45" s="26"/>
      <c r="FI45" s="26"/>
      <c r="FJ45" s="26"/>
      <c r="FK45" s="26"/>
      <c r="FL45" s="26"/>
      <c r="FM45" s="26"/>
      <c r="FN45" s="26"/>
      <c r="FO45" s="26"/>
      <c r="FP45" s="26"/>
      <c r="FQ45" s="26"/>
      <c r="FR45" s="26"/>
      <c r="FS45" s="26"/>
      <c r="FT45" s="26"/>
      <c r="FU45" s="26"/>
      <c r="FV45" s="26"/>
      <c r="FW45" s="26"/>
      <c r="FX45" s="26"/>
      <c r="FY45" s="26"/>
      <c r="FZ45" s="26"/>
      <c r="GA45" s="26"/>
      <c r="GB45" s="26"/>
      <c r="GC45" s="26"/>
      <c r="GD45" s="26"/>
      <c r="GE45" s="26"/>
      <c r="GF45" s="26"/>
      <c r="GG45" s="26"/>
      <c r="GH45" s="26"/>
      <c r="GI45" s="26"/>
      <c r="GJ45" s="26"/>
      <c r="GK45" s="26"/>
      <c r="GL45" s="26"/>
      <c r="GM45" s="26"/>
      <c r="GN45" s="26"/>
      <c r="GO45" s="26"/>
      <c r="GP45" s="26"/>
      <c r="GQ45" s="26"/>
      <c r="GR45" s="26"/>
      <c r="GS45" s="26"/>
      <c r="GT45" s="26"/>
      <c r="GU45" s="26"/>
      <c r="GV45" s="26"/>
      <c r="GW45" s="26"/>
      <c r="GX45" s="26"/>
      <c r="GY45" s="26"/>
      <c r="GZ45" s="26"/>
      <c r="HA45" s="26"/>
      <c r="HB45" s="26"/>
      <c r="HC45" s="26"/>
      <c r="HD45" s="26"/>
      <c r="HE45" s="26"/>
      <c r="HF45" s="26"/>
      <c r="HG45" s="26"/>
      <c r="HH45" s="26"/>
      <c r="HI45" s="26"/>
      <c r="HJ45" s="26"/>
      <c r="HK45" s="26"/>
      <c r="HL45" s="26"/>
      <c r="HM45" s="26"/>
    </row>
    <row r="46" spans="1:221" s="96" customFormat="1" x14ac:dyDescent="0.2">
      <c r="A46" s="24">
        <v>42</v>
      </c>
      <c r="B46" s="23" t="str">
        <f>Main_Working!Q45</f>
        <v>Swan Reach Primary School</v>
      </c>
      <c r="C46" s="24" t="str">
        <f>Main_Working!S45</f>
        <v>Government</v>
      </c>
      <c r="D46" s="24" t="str">
        <f>Main_Working!T45</f>
        <v>Primary</v>
      </c>
      <c r="E46" s="24" t="str">
        <f>Main_Working!N45</f>
        <v>SOUTH-EASTERN</v>
      </c>
      <c r="F46" s="24" t="str">
        <f>Main_Working!L45</f>
        <v>Unregistered</v>
      </c>
      <c r="G46" s="24" t="str">
        <f>Main_Working!CQ45</f>
        <v>Low</v>
      </c>
      <c r="H46" s="24" t="str">
        <f>Main_Working!CR45</f>
        <v>Below Average</v>
      </c>
      <c r="I46" s="24" t="s">
        <v>158</v>
      </c>
      <c r="J46" s="24">
        <f>IF(Main_Working!U45="No",0,IF(Main_Working!U45="Yes",1))</f>
        <v>0</v>
      </c>
      <c r="K46" s="24">
        <f>IF(Main_Working!V45="No",0,IF(Main_Working!V45="Yes",1))</f>
        <v>1</v>
      </c>
      <c r="L46" s="24">
        <f>IF(Main_Working!W45="No",0,IF(Main_Working!W45="Yes",1))</f>
        <v>1</v>
      </c>
      <c r="M46" s="24">
        <f>IF(Main_Working!X45="No",0,IF(Main_Working!X45="Yes",1))</f>
        <v>1</v>
      </c>
      <c r="N46" s="24">
        <f>IF(Main_Working!Y45="No",0,IF(Main_Working!Y45="Yes",1))</f>
        <v>0</v>
      </c>
      <c r="O46" s="24">
        <f t="shared" si="0"/>
        <v>3</v>
      </c>
      <c r="P46" s="35">
        <f t="shared" si="1"/>
        <v>0.6</v>
      </c>
      <c r="Q46" s="24">
        <f>IF(Main_Working!Z45="No",0,IF(Main_Working!Z45="Yes",1))</f>
        <v>1</v>
      </c>
      <c r="R46" s="24">
        <f>IF(Main_Working!AA45="No",0,IF(Main_Working!AA45="Yes",1))</f>
        <v>1</v>
      </c>
      <c r="S46" s="24">
        <f>IF(Main_Working!AB45="No",0,IF(Main_Working!AB45="Yes",1))</f>
        <v>1</v>
      </c>
      <c r="T46" s="24">
        <f t="shared" si="2"/>
        <v>3</v>
      </c>
      <c r="U46" s="35">
        <f t="shared" si="3"/>
        <v>1</v>
      </c>
      <c r="V46" s="24">
        <f>IF(Main_Working!AC45="No",0,IF(Main_Working!AC45="Yes",1))</f>
        <v>1</v>
      </c>
      <c r="W46" s="24">
        <f>IF(Main_Working!AD45="No",0,IF(Main_Working!AD45="Yes",1))</f>
        <v>1</v>
      </c>
      <c r="X46" s="24">
        <f>IF(Main_Working!AE45="No",0,IF(Main_Working!AE45="Yes",1))</f>
        <v>1</v>
      </c>
      <c r="Y46" s="24">
        <f t="shared" si="4"/>
        <v>3</v>
      </c>
      <c r="Z46" s="35">
        <f t="shared" si="5"/>
        <v>1</v>
      </c>
      <c r="AA46" s="24">
        <f>IF(Main_Working!AF45="No",0,IF(Main_Working!AF45="Yes",1))</f>
        <v>1</v>
      </c>
      <c r="AB46" s="24">
        <f>IF(Main_Working!AG45="No",0,IF(Main_Working!AG45="Yes",1))</f>
        <v>1</v>
      </c>
      <c r="AC46" s="24">
        <f>IF(Main_Working!AH45="No",0,IF(Main_Working!AH45="Yes",1))</f>
        <v>1</v>
      </c>
      <c r="AD46" s="24">
        <f>IF(Main_Working!AI45="No",0,IF(Main_Working!AI45="Yes",1))</f>
        <v>0</v>
      </c>
      <c r="AE46" s="24">
        <f t="shared" si="6"/>
        <v>3</v>
      </c>
      <c r="AF46" s="35">
        <f t="shared" si="7"/>
        <v>0.75</v>
      </c>
      <c r="AG46" s="24">
        <f>IF(Main_Working!AJ45="No",0,IF(Main_Working!AJ45="Yes",1))</f>
        <v>1</v>
      </c>
      <c r="AH46" s="24">
        <f>IF(Main_Working!AK45="No",0,IF(Main_Working!AK45="Yes",1))</f>
        <v>1</v>
      </c>
      <c r="AI46" s="24">
        <f>IF(Main_Working!AL45="No",0,IF(Main_Working!AL45="Yes",1))</f>
        <v>1</v>
      </c>
      <c r="AJ46" s="24">
        <f>IF(Main_Working!AM45="No",0,IF(Main_Working!AM45="Yes",1))</f>
        <v>1</v>
      </c>
      <c r="AK46" s="24">
        <f>IF(Main_Working!AN45="No",0,IF(Main_Working!AN45="Yes",1))</f>
        <v>1</v>
      </c>
      <c r="AL46" s="24">
        <f t="shared" si="8"/>
        <v>5</v>
      </c>
      <c r="AM46" s="35">
        <f t="shared" si="9"/>
        <v>1</v>
      </c>
      <c r="AN46" s="24">
        <f>IF(Main_Working!AO45="No",0,IF(Main_Working!AO45="Yes",1))</f>
        <v>0</v>
      </c>
      <c r="AO46" s="24">
        <f>IF(Main_Working!AP45="No",0,IF(Main_Working!AP45="Yes",1))</f>
        <v>1</v>
      </c>
      <c r="AP46" s="24">
        <f>IF(Main_Working!AQ45="No",0,IF(Main_Working!AQ45="Yes",1))</f>
        <v>1</v>
      </c>
      <c r="AQ46" s="24">
        <f t="shared" si="10"/>
        <v>2</v>
      </c>
      <c r="AR46" s="35">
        <f t="shared" si="11"/>
        <v>0.66666666666666663</v>
      </c>
      <c r="AS46" s="25">
        <f t="shared" si="12"/>
        <v>19</v>
      </c>
      <c r="AT46" s="25"/>
      <c r="AU46" s="80"/>
      <c r="AV46" s="24"/>
      <c r="AW46" s="24"/>
      <c r="AX46" s="24"/>
      <c r="AY46" s="24"/>
      <c r="AZ46" s="24"/>
      <c r="BA46" s="24"/>
      <c r="BB46" s="24"/>
      <c r="BC46" s="24"/>
      <c r="BD46" s="24"/>
      <c r="BE46" s="24"/>
      <c r="BF46" s="24"/>
      <c r="BG46" s="24"/>
      <c r="BH46" s="24"/>
      <c r="BI46" s="24"/>
      <c r="BJ46" s="24"/>
      <c r="BK46" s="24"/>
      <c r="BL46" s="81"/>
      <c r="BM46" s="24"/>
      <c r="BN46" s="24"/>
      <c r="BO46" s="24"/>
      <c r="BP46" s="24"/>
      <c r="BQ46" s="80"/>
      <c r="BR46" s="24"/>
      <c r="BS46" s="24"/>
      <c r="BT46" s="24"/>
      <c r="BU46" s="24"/>
      <c r="BV46" s="24"/>
      <c r="BW46" s="81"/>
      <c r="BX46" s="24"/>
      <c r="BY46" s="24"/>
      <c r="BZ46" s="24"/>
      <c r="CA46" s="24"/>
      <c r="CB46" s="24"/>
      <c r="CC46" s="24"/>
      <c r="CD46" s="24"/>
      <c r="CE46" s="80"/>
      <c r="CF46" s="24"/>
      <c r="CG46" s="24"/>
      <c r="CH46" s="81"/>
      <c r="CI46" s="24"/>
      <c r="CJ46" s="24"/>
      <c r="CK46" s="24"/>
      <c r="CL46" s="24"/>
      <c r="CM46" s="26"/>
      <c r="CN46" s="26"/>
      <c r="CO46" s="26"/>
      <c r="CP46" s="27"/>
      <c r="CQ46" s="27"/>
      <c r="CR46" s="27"/>
      <c r="CS46" s="26"/>
      <c r="CT46" s="26"/>
      <c r="CU46" s="80"/>
      <c r="CV46" s="24"/>
      <c r="CW46" s="24"/>
      <c r="CX46" s="24"/>
      <c r="CY46" s="24"/>
      <c r="CZ46" s="24"/>
      <c r="DA46" s="24"/>
      <c r="DB46" s="24"/>
      <c r="DC46" s="24"/>
      <c r="DD46" s="24"/>
      <c r="DE46" s="24"/>
      <c r="DF46" s="24"/>
      <c r="DG46" s="24"/>
      <c r="DH46" s="24"/>
      <c r="DI46" s="24"/>
      <c r="DJ46" s="24"/>
      <c r="DK46" s="24"/>
      <c r="DL46" s="24"/>
      <c r="DM46" s="116"/>
      <c r="DN46" s="24"/>
      <c r="DO46" s="24"/>
      <c r="DP46" s="24"/>
      <c r="DQ46" s="24"/>
      <c r="DR46" s="25"/>
      <c r="DS46" s="80"/>
      <c r="DT46" s="24"/>
      <c r="DU46" s="24"/>
      <c r="DV46" s="24"/>
      <c r="DW46" s="24"/>
      <c r="DX46" s="24"/>
      <c r="DY46" s="24"/>
      <c r="DZ46" s="129"/>
      <c r="EA46" s="24"/>
      <c r="EB46" s="24"/>
      <c r="EC46" s="24"/>
      <c r="ED46" s="24"/>
      <c r="EE46" s="24"/>
      <c r="EF46" s="24"/>
      <c r="EG46" s="24"/>
      <c r="EH46" s="24"/>
      <c r="EI46" s="80"/>
      <c r="EJ46" s="24"/>
      <c r="EK46" s="24"/>
      <c r="EL46" s="81"/>
      <c r="EM46" s="24"/>
      <c r="EN46" s="124"/>
      <c r="EO46" s="26"/>
      <c r="EP46" s="232"/>
      <c r="EQ46" s="232"/>
      <c r="ER46" s="232"/>
      <c r="ES46" s="232"/>
      <c r="ET46" s="232"/>
      <c r="EU46" s="232"/>
      <c r="EV46" s="26"/>
      <c r="EW46" s="24"/>
      <c r="EX46" s="26"/>
      <c r="EY46" s="26"/>
      <c r="EZ46" s="26"/>
      <c r="FA46" s="26"/>
      <c r="FB46" s="26"/>
      <c r="FC46" s="24" t="s">
        <v>158</v>
      </c>
      <c r="FD46" s="26"/>
      <c r="FE46" s="26"/>
      <c r="FF46" s="26"/>
      <c r="FG46" s="26"/>
      <c r="FH46" s="26"/>
      <c r="FI46" s="26"/>
      <c r="FJ46" s="26"/>
      <c r="FK46" s="26"/>
      <c r="FL46" s="26"/>
      <c r="FM46" s="26"/>
      <c r="FN46" s="26"/>
      <c r="FO46" s="26"/>
      <c r="FP46" s="26"/>
      <c r="FQ46" s="26"/>
      <c r="FR46" s="26"/>
      <c r="FS46" s="26"/>
      <c r="FT46" s="26"/>
      <c r="FU46" s="26"/>
      <c r="FV46" s="26"/>
      <c r="FW46" s="26"/>
      <c r="FX46" s="26"/>
      <c r="FY46" s="26"/>
      <c r="FZ46" s="26"/>
      <c r="GA46" s="26"/>
      <c r="GB46" s="26"/>
      <c r="GC46" s="26"/>
      <c r="GD46" s="26"/>
      <c r="GE46" s="26"/>
      <c r="GF46" s="26"/>
      <c r="GG46" s="26"/>
      <c r="GH46" s="26"/>
      <c r="GI46" s="26"/>
      <c r="GJ46" s="26"/>
      <c r="GK46" s="26"/>
      <c r="GL46" s="26"/>
      <c r="GM46" s="26"/>
      <c r="GN46" s="26"/>
      <c r="GO46" s="26"/>
      <c r="GP46" s="26"/>
      <c r="GQ46" s="26"/>
      <c r="GR46" s="26"/>
      <c r="GS46" s="26"/>
      <c r="GT46" s="26"/>
      <c r="GU46" s="26"/>
      <c r="GV46" s="26"/>
      <c r="GW46" s="26"/>
      <c r="GX46" s="26"/>
      <c r="GY46" s="26"/>
      <c r="GZ46" s="26"/>
      <c r="HA46" s="26"/>
      <c r="HB46" s="26"/>
      <c r="HC46" s="26"/>
      <c r="HD46" s="26"/>
      <c r="HE46" s="26"/>
      <c r="HF46" s="26"/>
      <c r="HG46" s="26"/>
      <c r="HH46" s="26"/>
      <c r="HI46" s="26"/>
      <c r="HJ46" s="26"/>
      <c r="HK46" s="26"/>
      <c r="HL46" s="26"/>
      <c r="HM46" s="26"/>
    </row>
    <row r="47" spans="1:221" s="96" customFormat="1" x14ac:dyDescent="0.2">
      <c r="A47" s="269">
        <v>43</v>
      </c>
      <c r="B47" s="270" t="str">
        <f>Main_Working!Q46</f>
        <v>The Knox School</v>
      </c>
      <c r="C47" s="269" t="str">
        <f>Main_Working!S46</f>
        <v>Independent</v>
      </c>
      <c r="D47" s="269" t="str">
        <f>Main_Working!T46</f>
        <v>Combined</v>
      </c>
      <c r="E47" s="269" t="str">
        <f>Main_Working!N46</f>
        <v>NORTH-EASTERN</v>
      </c>
      <c r="F47" s="269" t="str">
        <f>Main_Working!L46</f>
        <v>Registered</v>
      </c>
      <c r="G47" s="269" t="str">
        <f>Main_Working!CQ46</f>
        <v>High</v>
      </c>
      <c r="H47" s="269" t="str">
        <f>Main_Working!CR46</f>
        <v>Above Average</v>
      </c>
      <c r="I47" s="269" t="s">
        <v>138</v>
      </c>
      <c r="J47" s="269">
        <f>IF(Main_Working!U46="No",0,IF(Main_Working!U46="Yes",1))</f>
        <v>1</v>
      </c>
      <c r="K47" s="269">
        <f>IF(Main_Working!V46="No",0,IF(Main_Working!V46="Yes",1))</f>
        <v>1</v>
      </c>
      <c r="L47" s="269">
        <f>IF(Main_Working!W46="No",0,IF(Main_Working!W46="Yes",1))</f>
        <v>1</v>
      </c>
      <c r="M47" s="269">
        <f>IF(Main_Working!X46="No",0,IF(Main_Working!X46="Yes",1))</f>
        <v>1</v>
      </c>
      <c r="N47" s="269">
        <f>IF(Main_Working!Y46="No",0,IF(Main_Working!Y46="Yes",1))</f>
        <v>1</v>
      </c>
      <c r="O47" s="269">
        <f t="shared" si="0"/>
        <v>5</v>
      </c>
      <c r="P47" s="271">
        <f t="shared" si="1"/>
        <v>1</v>
      </c>
      <c r="Q47" s="269">
        <f>IF(Main_Working!Z46="No",0,IF(Main_Working!Z46="Yes",1))</f>
        <v>1</v>
      </c>
      <c r="R47" s="269">
        <f>IF(Main_Working!AA46="No",0,IF(Main_Working!AA46="Yes",1))</f>
        <v>1</v>
      </c>
      <c r="S47" s="269">
        <f>IF(Main_Working!AB46="No",0,IF(Main_Working!AB46="Yes",1))</f>
        <v>1</v>
      </c>
      <c r="T47" s="269">
        <f t="shared" si="2"/>
        <v>3</v>
      </c>
      <c r="U47" s="271">
        <f t="shared" si="3"/>
        <v>1</v>
      </c>
      <c r="V47" s="269">
        <f>IF(Main_Working!AC46="No",0,IF(Main_Working!AC46="Yes",1))</f>
        <v>1</v>
      </c>
      <c r="W47" s="269">
        <f>IF(Main_Working!AD46="No",0,IF(Main_Working!AD46="Yes",1))</f>
        <v>1</v>
      </c>
      <c r="X47" s="269">
        <f>IF(Main_Working!AE46="No",0,IF(Main_Working!AE46="Yes",1))</f>
        <v>1</v>
      </c>
      <c r="Y47" s="269">
        <f t="shared" si="4"/>
        <v>3</v>
      </c>
      <c r="Z47" s="271">
        <f t="shared" si="5"/>
        <v>1</v>
      </c>
      <c r="AA47" s="269">
        <f>IF(Main_Working!AF46="No",0,IF(Main_Working!AF46="Yes",1))</f>
        <v>1</v>
      </c>
      <c r="AB47" s="269">
        <f>IF(Main_Working!AG46="No",0,IF(Main_Working!AG46="Yes",1))</f>
        <v>1</v>
      </c>
      <c r="AC47" s="269">
        <f>IF(Main_Working!AH46="No",0,IF(Main_Working!AH46="Yes",1))</f>
        <v>1</v>
      </c>
      <c r="AD47" s="269">
        <f>IF(Main_Working!AI46="No",0,IF(Main_Working!AI46="Yes",1))</f>
        <v>1</v>
      </c>
      <c r="AE47" s="269">
        <f t="shared" si="6"/>
        <v>4</v>
      </c>
      <c r="AF47" s="271">
        <f t="shared" si="7"/>
        <v>1</v>
      </c>
      <c r="AG47" s="269">
        <f>IF(Main_Working!AJ46="No",0,IF(Main_Working!AJ46="Yes",1))</f>
        <v>1</v>
      </c>
      <c r="AH47" s="269">
        <f>IF(Main_Working!AK46="No",0,IF(Main_Working!AK46="Yes",1))</f>
        <v>1</v>
      </c>
      <c r="AI47" s="269">
        <f>IF(Main_Working!AL46="No",0,IF(Main_Working!AL46="Yes",1))</f>
        <v>1</v>
      </c>
      <c r="AJ47" s="269">
        <f>IF(Main_Working!AM46="No",0,IF(Main_Working!AM46="Yes",1))</f>
        <v>0</v>
      </c>
      <c r="AK47" s="269">
        <f>IF(Main_Working!AN46="No",0,IF(Main_Working!AN46="Yes",1))</f>
        <v>0</v>
      </c>
      <c r="AL47" s="269">
        <f t="shared" si="8"/>
        <v>3</v>
      </c>
      <c r="AM47" s="271">
        <f t="shared" si="9"/>
        <v>0.6</v>
      </c>
      <c r="AN47" s="269">
        <f>IF(Main_Working!AO46="No",0,IF(Main_Working!AO46="Yes",1))</f>
        <v>1</v>
      </c>
      <c r="AO47" s="269">
        <f>IF(Main_Working!AP46="No",0,IF(Main_Working!AP46="Yes",1))</f>
        <v>1</v>
      </c>
      <c r="AP47" s="269">
        <f>IF(Main_Working!AQ46="No",0,IF(Main_Working!AQ46="Yes",1))</f>
        <v>0</v>
      </c>
      <c r="AQ47" s="269">
        <f t="shared" si="10"/>
        <v>2</v>
      </c>
      <c r="AR47" s="271">
        <f t="shared" si="11"/>
        <v>0.66666666666666663</v>
      </c>
      <c r="AS47" s="190">
        <f t="shared" si="12"/>
        <v>20</v>
      </c>
      <c r="AT47" s="190"/>
      <c r="AU47" s="272">
        <f>IF(Main_Working!AW46="Not true",1,IF(Main_Working!AW46="A little bit true",2,IF(Main_Working!AW46="Mostly true",3,IF(Main_Working!AW46="Completely true",4))))</f>
        <v>3</v>
      </c>
      <c r="AV47" s="269">
        <f>IF(Main_Working!AX46="Not true",1,IF(Main_Working!AX46="A little bit true",2,IF(Main_Working!AX46="Mostly true",3,IF(Main_Working!AX46="Completely true",4))))</f>
        <v>1</v>
      </c>
      <c r="AW47" s="269">
        <f>IF(Main_Working!AY46="Not true",1,IF(Main_Working!AY46="A little bit true",2,IF(Main_Working!AY46="Mostly true",3,IF(Main_Working!AY46="Completely true",4))))</f>
        <v>2</v>
      </c>
      <c r="AX47" s="269">
        <f>IF(Main_Working!AZ46="Not true",1,IF(Main_Working!AZ46="A little bit true",2,IF(Main_Working!AZ46="Mostly true",3,IF(Main_Working!AZ46="Completely true",4))))</f>
        <v>4</v>
      </c>
      <c r="AY47" s="269">
        <f>IF(Main_Working!BA46="Not true",1,IF(Main_Working!BA46="A little bit true",2,IF(Main_Working!BA46="Mostly true",3,IF(Main_Working!BA46="Completely true",4))))</f>
        <v>4</v>
      </c>
      <c r="AZ47" s="269">
        <f>IF(Main_Working!BB46="Not true",1,IF(Main_Working!BB46="A little bit true",2,IF(Main_Working!BB46="Mostly true",3,IF(Main_Working!BB46="Completely true",4))))</f>
        <v>2</v>
      </c>
      <c r="BA47" s="269">
        <f>IF(Main_Working!BC46="Not true",1,IF(Main_Working!BC46="A little bit true",2,IF(Main_Working!BC46="Mostly true",3,IF(Main_Working!BC46="Completely true",4))))</f>
        <v>2</v>
      </c>
      <c r="BB47" s="269">
        <f>IF(Main_Working!BD46="Not true",1,IF(Main_Working!BD46="A little bit true",2,IF(Main_Working!BD46="Mostly true",3,IF(Main_Working!BD46="Completely true",4))))</f>
        <v>2</v>
      </c>
      <c r="BC47" s="269">
        <f>IF(Main_Working!BE46="Not true",1,IF(Main_Working!BE46="A little bit true",2,IF(Main_Working!BE46="Mostly true",3,IF(Main_Working!BE46="Completely true",4))))</f>
        <v>3</v>
      </c>
      <c r="BD47" s="269">
        <f>IF(Main_Working!BF46="Not true",1,IF(Main_Working!BF46="A little bit true",2,IF(Main_Working!BF46="Mostly true",3,IF(Main_Working!BF46="Completely true",4))))</f>
        <v>2</v>
      </c>
      <c r="BE47" s="269">
        <f>IF(Main_Working!BG46="Not true",1,IF(Main_Working!BG46="A little bit true",2,IF(Main_Working!BG46="Mostly true",3,IF(Main_Working!BG46="Completely true",4))))</f>
        <v>4</v>
      </c>
      <c r="BF47" s="269">
        <f>IF(Main_Working!BH46="Not true",1,IF(Main_Working!BH46="A little bit true",2,IF(Main_Working!BH46="Mostly true",3,IF(Main_Working!BH46="Completely true",4))))</f>
        <v>1</v>
      </c>
      <c r="BG47" s="269">
        <f>IF(Main_Working!BI46="Not true",1,IF(Main_Working!BI46="A little bit true",2,IF(Main_Working!BI46="Mostly true",3,IF(Main_Working!BI46="Completely true",4))))</f>
        <v>1</v>
      </c>
      <c r="BH47" s="269">
        <f>IF(Main_Working!BJ46="Not true",1,IF(Main_Working!BJ46="A little bit true",2,IF(Main_Working!BJ46="Mostly true",3,IF(Main_Working!BJ46="Completely true",4))))</f>
        <v>2</v>
      </c>
      <c r="BI47" s="269">
        <f>IF(Main_Working!BK46="Not true",1,IF(Main_Working!BK46="A little bit true",2,IF(Main_Working!BK46="Mostly true",3,IF(Main_Working!BK46="Completely true",4))))</f>
        <v>2</v>
      </c>
      <c r="BJ47" s="269">
        <f>IF(Main_Working!BL46="Not true",1,IF(Main_Working!BL46="A little bit true",2,IF(Main_Working!BL46="Mostly true",3,IF(Main_Working!BL46="Completely true",4))))</f>
        <v>2</v>
      </c>
      <c r="BK47" s="269">
        <f>IF(Main_Working!BM46="Not true",1,IF(Main_Working!BM46="A little bit true",2,IF(Main_Working!BM46="Mostly true",3,IF(Main_Working!BM46="Completely true",4))))</f>
        <v>2</v>
      </c>
      <c r="BL47" s="273">
        <f>IF(Main_Working!BN46="Not true",1,IF(Main_Working!BN46="A little bit true",2,IF(Main_Working!BN46="Mostly true",3,IF(Main_Working!BN46="Completely true",4))))</f>
        <v>2</v>
      </c>
      <c r="BM47" s="269">
        <f>IF(Main_Working!BO46="Not true",1,IF(Main_Working!BO46="A little bit true",2,IF(Main_Working!BO46="Mostly true",3,IF(Main_Working!BO46="Completely true",4))))</f>
        <v>2</v>
      </c>
      <c r="BN47" s="269">
        <f>IF(Main_Working!BP46="Not true",1,IF(Main_Working!BP46="A little bit true",2,IF(Main_Working!BP46="Mostly true",3,IF(Main_Working!BP46="Completely true",4))))</f>
        <v>2</v>
      </c>
      <c r="BO47" s="269">
        <f>IF(Main_Working!BQ46="Not true",1,IF(Main_Working!BQ46="A little bit true",2,IF(Main_Working!BQ46="Mostly true",3,IF(Main_Working!BQ46="Completely true",4))))</f>
        <v>2</v>
      </c>
      <c r="BP47" s="269">
        <f>IF(Main_Working!BR46="Not true",1,IF(Main_Working!BR46="A little bit true",2,IF(Main_Working!BR46="Mostly true",3,IF(Main_Working!BR46="Completely true",4))))</f>
        <v>2</v>
      </c>
      <c r="BQ47" s="272">
        <f>IF(Main_Working!BS46="Not true",1,IF(Main_Working!BS46="A little bit true",2,IF(Main_Working!BS46="Mostly true",3,IF(Main_Working!BS46="Completely true",4))))</f>
        <v>2</v>
      </c>
      <c r="BR47" s="269">
        <f>IF(Main_Working!BT46="Not true",1,IF(Main_Working!BT46="A little bit true",2,IF(Main_Working!BT46="Mostly true",3,IF(Main_Working!BT46="Completely true",4))))</f>
        <v>3</v>
      </c>
      <c r="BS47" s="269">
        <f>IF(Main_Working!BU46="Not true",1,IF(Main_Working!BU46="A little bit true",2,IF(Main_Working!BU46="Mostly true",3,IF(Main_Working!BU46="Completely true",4))))</f>
        <v>2</v>
      </c>
      <c r="BT47" s="269">
        <f>IF(Main_Working!BV46="Not true",1,IF(Main_Working!BV46="A little bit true",2,IF(Main_Working!BV46="Mostly true",3,IF(Main_Working!BV46="Completely true",4))))</f>
        <v>3</v>
      </c>
      <c r="BU47" s="269">
        <f>IF(Main_Working!BW46="Not true",1,IF(Main_Working!BW46="A little bit true",2,IF(Main_Working!BW46="Mostly true",3,IF(Main_Working!BW46="Completely true",4))))</f>
        <v>3</v>
      </c>
      <c r="BV47" s="269">
        <f>IF(Main_Working!BX46="Not true",1,IF(Main_Working!BX46="A little bit true",2,IF(Main_Working!BX46="Mostly true",3,IF(Main_Working!BX46="Completely true",4))))</f>
        <v>1</v>
      </c>
      <c r="BW47" s="273">
        <f>IF(Main_Working!BY46="Not true",1,IF(Main_Working!BY46="A little bit true",2,IF(Main_Working!BY46="Mostly true",3,IF(Main_Working!BY46="Completely true",4))))</f>
        <v>4</v>
      </c>
      <c r="BX47" s="269">
        <f>IF(Main_Working!BZ46="Not true",1,IF(Main_Working!BZ46="A little bit true",2,IF(Main_Working!BZ46="Mostly true",3,IF(Main_Working!BZ46="Completely true",4))))</f>
        <v>1</v>
      </c>
      <c r="BY47" s="269">
        <f>IF(Main_Working!CA46="Not true",1,IF(Main_Working!CA46="A little bit true",2,IF(Main_Working!CA46="Mostly true",3,IF(Main_Working!CA46="Completely true",4))))</f>
        <v>4</v>
      </c>
      <c r="BZ47" s="269">
        <f>IF(Main_Working!CB46="Not true",1,IF(Main_Working!CB46="A little bit true",2,IF(Main_Working!CB46="Mostly true",3,IF(Main_Working!CB46="Completely true",4))))</f>
        <v>4</v>
      </c>
      <c r="CA47" s="269">
        <f>IF(Main_Working!CC46="Not true",1,IF(Main_Working!CC46="A little bit true",2,IF(Main_Working!CC46="Mostly true",3,IF(Main_Working!CC46="Completely true",4))))</f>
        <v>4</v>
      </c>
      <c r="CB47" s="269">
        <f>IF(Main_Working!CD46="Not true",1,IF(Main_Working!CD46="A little bit true",2,IF(Main_Working!CD46="Mostly true",3,IF(Main_Working!CD46="Completely true",4))))</f>
        <v>3</v>
      </c>
      <c r="CC47" s="269">
        <f>IF(Main_Working!CE46="Not true",1,IF(Main_Working!CE46="A little bit true",2,IF(Main_Working!CE46="Mostly true",3,IF(Main_Working!CE46="Completely true",4))))</f>
        <v>3</v>
      </c>
      <c r="CD47" s="269">
        <f>IF(Main_Working!CF46="Not true",1,IF(Main_Working!CF46="A little bit true",2,IF(Main_Working!CF46="Mostly true",3,IF(Main_Working!CF46="Completely true",4))))</f>
        <v>3</v>
      </c>
      <c r="CE47" s="272">
        <f>IF(Main_Working!CG46="Not true",1,IF(Main_Working!CG46="A little bit true",2,IF(Main_Working!CG46="Mostly true",3,IF(Main_Working!CG46="Completely true",4))))</f>
        <v>4</v>
      </c>
      <c r="CF47" s="269">
        <f>IF(Main_Working!CH46="Not true",1,IF(Main_Working!CH46="A little bit true",2,IF(Main_Working!CH46="Mostly true",3,IF(Main_Working!CH46="Completely true",4))))</f>
        <v>3</v>
      </c>
      <c r="CG47" s="269">
        <f>IF(Main_Working!CI46="Not true",1,IF(Main_Working!CI46="A little bit true",2,IF(Main_Working!CI46="Mostly true",3,IF(Main_Working!CI46="Completely true",4))))</f>
        <v>3</v>
      </c>
      <c r="CH47" s="273">
        <f>IF(Main_Working!CJ46="Not true",1,IF(Main_Working!CJ46="A little bit true",2,IF(Main_Working!CJ46="Mostly true",3,IF(Main_Working!CJ46="Completely true",4))))</f>
        <v>3</v>
      </c>
      <c r="CI47" s="269">
        <f>Main_Working!AR46</f>
        <v>4</v>
      </c>
      <c r="CJ47" s="269">
        <f>Main_Working!AS46</f>
        <v>7</v>
      </c>
      <c r="CK47" s="269">
        <f>Main_Working!CK46</f>
        <v>5</v>
      </c>
      <c r="CL47" s="269">
        <f>Main_Working!CL46</f>
        <v>9</v>
      </c>
      <c r="CM47" s="96" t="str">
        <f>Main_Working!AT46</f>
        <v>Each student has a mentor whose role is to monitor the wellbeing and overall academic development. They build relationships with students and their parents. The school has social media policies that include not publishing images of a student without permission.</v>
      </c>
      <c r="CN47" s="96" t="str">
        <f>Main_Working!AU46</f>
        <v>Students involved would be interviewed and their parents contacted to advise them and to build better contextual knowledge. The school looks into any matter that happens outside school when the ramifications flow into the school day.</v>
      </c>
      <c r="CO47" s="96" t="str">
        <f>Main_Working!AV46</f>
        <v>Communications with parents outlining what we have discovered, what our policies and procedures are in such instances, what consequences might/do flow all done with an endeavour to work in partnership with them so expectations at home and school are the same, where possible.</v>
      </c>
      <c r="CP47" s="274">
        <f>IF(Main_Working!CM46="Not at all",1,IF(Main_Working!CM46="A little bit",2,IF(Main_Working!CM46="A fair bit",3,IF(Main_Working!CM46="Completely",4))))</f>
        <v>2</v>
      </c>
      <c r="CQ47" s="274">
        <f>IF(Main_Working!CN46="Not at all",1,IF(Main_Working!CN46="A little bit",2,IF(Main_Working!CN46="A fair bit",3,IF(Main_Working!CN46="Completely",4))))</f>
        <v>3</v>
      </c>
      <c r="CR47" s="274">
        <f>IF(Main_Working!CO46="Not at all",1,IF(Main_Working!CO46="A little bit",2,IF(Main_Working!CO46="A fair bit",3,IF(Main_Working!CO46="Completely",4))))</f>
        <v>2</v>
      </c>
      <c r="CU47" s="272">
        <f t="shared" ref="CU47:DD49" si="109">CU$4*AU47</f>
        <v>15</v>
      </c>
      <c r="CV47" s="269">
        <f t="shared" si="109"/>
        <v>0.71428571428571419</v>
      </c>
      <c r="CW47" s="269">
        <f t="shared" si="109"/>
        <v>1.4285714285714284</v>
      </c>
      <c r="CX47" s="269">
        <f t="shared" si="109"/>
        <v>2.8571428571428568</v>
      </c>
      <c r="CY47" s="269">
        <f t="shared" si="109"/>
        <v>2.8571428571428568</v>
      </c>
      <c r="CZ47" s="269">
        <f t="shared" si="109"/>
        <v>0.3571428571428571</v>
      </c>
      <c r="DA47" s="269">
        <f t="shared" si="109"/>
        <v>0.3571428571428571</v>
      </c>
      <c r="DB47" s="269">
        <f t="shared" si="109"/>
        <v>0.3571428571428571</v>
      </c>
      <c r="DC47" s="269">
        <f t="shared" si="109"/>
        <v>0.53571428571428559</v>
      </c>
      <c r="DD47" s="269">
        <f t="shared" si="109"/>
        <v>1.4285714285714284</v>
      </c>
      <c r="DE47" s="269">
        <f t="shared" ref="DE47:DL49" si="110">DE$4*BE47</f>
        <v>2.8571428571428568</v>
      </c>
      <c r="DF47" s="269">
        <f t="shared" si="110"/>
        <v>5</v>
      </c>
      <c r="DG47" s="269">
        <f t="shared" si="110"/>
        <v>0.83333333333333326</v>
      </c>
      <c r="DH47" s="269">
        <f t="shared" si="110"/>
        <v>1.6666666666666665</v>
      </c>
      <c r="DI47" s="269">
        <f t="shared" si="110"/>
        <v>1.6666666666666665</v>
      </c>
      <c r="DJ47" s="269">
        <f t="shared" si="110"/>
        <v>1.6666666666666665</v>
      </c>
      <c r="DK47" s="269">
        <f t="shared" si="110"/>
        <v>1.6666666666666665</v>
      </c>
      <c r="DL47" s="269">
        <f t="shared" si="110"/>
        <v>1.6666666666666665</v>
      </c>
      <c r="DM47" s="275">
        <f>SUM(CU47:DL47)</f>
        <v>42.916666666666657</v>
      </c>
      <c r="DN47" s="269">
        <f t="shared" ref="DN47:DQ49" si="111">DN$4*BM47</f>
        <v>10</v>
      </c>
      <c r="DO47" s="269">
        <f t="shared" si="111"/>
        <v>10</v>
      </c>
      <c r="DP47" s="269">
        <f t="shared" si="111"/>
        <v>10</v>
      </c>
      <c r="DQ47" s="269">
        <f t="shared" si="111"/>
        <v>10</v>
      </c>
      <c r="DR47" s="190">
        <f>SUM(DN47:DQ47)</f>
        <v>40</v>
      </c>
      <c r="DS47" s="272">
        <f t="shared" ref="DS47:DY49" si="112">DS$4*BQ47</f>
        <v>5.7142857142857135</v>
      </c>
      <c r="DT47" s="269">
        <f t="shared" si="112"/>
        <v>8.5714285714285694</v>
      </c>
      <c r="DU47" s="269">
        <f t="shared" si="112"/>
        <v>5.7142857142857135</v>
      </c>
      <c r="DV47" s="269">
        <f t="shared" si="112"/>
        <v>8.5714285714285694</v>
      </c>
      <c r="DW47" s="269">
        <f t="shared" si="112"/>
        <v>8.5714285714285694</v>
      </c>
      <c r="DX47" s="269">
        <f t="shared" si="112"/>
        <v>2.8571428571428568</v>
      </c>
      <c r="DY47" s="269">
        <f t="shared" si="112"/>
        <v>11.428571428571427</v>
      </c>
      <c r="DZ47" s="276">
        <f>SUM(DS47:DY47)</f>
        <v>51.428571428571416</v>
      </c>
      <c r="EA47" s="269">
        <f t="shared" ref="EA47:EG49" si="113">EA$4*BX47</f>
        <v>2.8571428571428568</v>
      </c>
      <c r="EB47" s="269">
        <f t="shared" si="113"/>
        <v>11.428571428571427</v>
      </c>
      <c r="EC47" s="269">
        <f t="shared" si="113"/>
        <v>11.428571428571427</v>
      </c>
      <c r="ED47" s="269">
        <f t="shared" si="113"/>
        <v>11.428571428571427</v>
      </c>
      <c r="EE47" s="269">
        <f t="shared" si="113"/>
        <v>8.5714285714285694</v>
      </c>
      <c r="EF47" s="269">
        <f t="shared" si="113"/>
        <v>8.5714285714285694</v>
      </c>
      <c r="EG47" s="269">
        <f t="shared" si="113"/>
        <v>8.5714285714285694</v>
      </c>
      <c r="EH47" s="277">
        <f>SUM(EA47:EG47)</f>
        <v>62.857142857142847</v>
      </c>
      <c r="EI47" s="272">
        <f t="shared" ref="EI47:EL49" si="114">EI$4*CE47</f>
        <v>40</v>
      </c>
      <c r="EJ47" s="269">
        <f t="shared" si="114"/>
        <v>10</v>
      </c>
      <c r="EK47" s="269">
        <f t="shared" si="114"/>
        <v>10</v>
      </c>
      <c r="EL47" s="273">
        <f t="shared" si="114"/>
        <v>10</v>
      </c>
      <c r="EM47" s="277">
        <f>SUM(EI47:EL47)</f>
        <v>70</v>
      </c>
      <c r="EN47" s="277">
        <f>SUM(DM47,DR47,DZ47,EH47,EM47)</f>
        <v>267.20238095238091</v>
      </c>
      <c r="EP47" s="278">
        <f>SUM(CU47:DL47)</f>
        <v>42.916666666666657</v>
      </c>
      <c r="EQ47" s="278">
        <f>SUM(DN47:DQ47)</f>
        <v>40</v>
      </c>
      <c r="ER47" s="278">
        <f>SUM(DS47:DY47)</f>
        <v>51.428571428571416</v>
      </c>
      <c r="ES47" s="278">
        <f>SUM(EA47:EG47)</f>
        <v>62.857142857142847</v>
      </c>
      <c r="ET47" s="278">
        <f>SUM(EI47:EL47)</f>
        <v>70</v>
      </c>
      <c r="EU47" s="278">
        <f>SUM(EP47:ET47)</f>
        <v>267.20238095238091</v>
      </c>
      <c r="EW47" s="269" t="str">
        <f>IF(EU47&lt;100,"Q1",IF(EU47&lt;200,"Q2",IF(EU47&lt;300,"Q3",IF(EU47&lt;=400,"Q4"))))</f>
        <v>Q3</v>
      </c>
      <c r="EX47" s="96" t="str">
        <f>IF(EW47="Q1","Not there yet",IF(EW47="Q2","Emerging",IF(EW47="Q3","Building",IF(EW47="Q4","Flourishing"))))</f>
        <v>Building</v>
      </c>
      <c r="FC47" s="269" t="s">
        <v>138</v>
      </c>
    </row>
    <row r="48" spans="1:221" s="96" customFormat="1" x14ac:dyDescent="0.2">
      <c r="A48" s="269">
        <v>44</v>
      </c>
      <c r="B48" s="270" t="str">
        <f>Main_Working!Q47</f>
        <v>Tyrrell College</v>
      </c>
      <c r="C48" s="269" t="str">
        <f>Main_Working!S47</f>
        <v>Government</v>
      </c>
      <c r="D48" s="269" t="str">
        <f>Main_Working!T47</f>
        <v>Combined</v>
      </c>
      <c r="E48" s="269" t="str">
        <f>Main_Working!N47</f>
        <v>NORTH-WESTERN</v>
      </c>
      <c r="F48" s="269" t="str">
        <f>Main_Working!L47</f>
        <v>Unregistered</v>
      </c>
      <c r="G48" s="269" t="str">
        <f>Main_Working!CQ47</f>
        <v>Medium</v>
      </c>
      <c r="H48" s="269" t="str">
        <f>Main_Working!CR47</f>
        <v>Below Average</v>
      </c>
      <c r="I48" s="269" t="s">
        <v>158</v>
      </c>
      <c r="J48" s="269">
        <f>IF(Main_Working!U47="No",0,IF(Main_Working!U47="Yes",1))</f>
        <v>1</v>
      </c>
      <c r="K48" s="269">
        <f>IF(Main_Working!V47="No",0,IF(Main_Working!V47="Yes",1))</f>
        <v>1</v>
      </c>
      <c r="L48" s="269">
        <f>IF(Main_Working!W47="No",0,IF(Main_Working!W47="Yes",1))</f>
        <v>1</v>
      </c>
      <c r="M48" s="269">
        <f>IF(Main_Working!X47="No",0,IF(Main_Working!X47="Yes",1))</f>
        <v>1</v>
      </c>
      <c r="N48" s="269">
        <f>IF(Main_Working!Y47="No",0,IF(Main_Working!Y47="Yes",1))</f>
        <v>1</v>
      </c>
      <c r="O48" s="269">
        <f t="shared" si="0"/>
        <v>5</v>
      </c>
      <c r="P48" s="271">
        <f t="shared" si="1"/>
        <v>1</v>
      </c>
      <c r="Q48" s="269">
        <f>IF(Main_Working!Z47="No",0,IF(Main_Working!Z47="Yes",1))</f>
        <v>1</v>
      </c>
      <c r="R48" s="269">
        <f>IF(Main_Working!AA47="No",0,IF(Main_Working!AA47="Yes",1))</f>
        <v>1</v>
      </c>
      <c r="S48" s="269">
        <f>IF(Main_Working!AB47="No",0,IF(Main_Working!AB47="Yes",1))</f>
        <v>1</v>
      </c>
      <c r="T48" s="269">
        <f t="shared" si="2"/>
        <v>3</v>
      </c>
      <c r="U48" s="271">
        <f t="shared" si="3"/>
        <v>1</v>
      </c>
      <c r="V48" s="269">
        <f>IF(Main_Working!AC47="No",0,IF(Main_Working!AC47="Yes",1))</f>
        <v>1</v>
      </c>
      <c r="W48" s="269">
        <f>IF(Main_Working!AD47="No",0,IF(Main_Working!AD47="Yes",1))</f>
        <v>1</v>
      </c>
      <c r="X48" s="269">
        <f>IF(Main_Working!AE47="No",0,IF(Main_Working!AE47="Yes",1))</f>
        <v>1</v>
      </c>
      <c r="Y48" s="269">
        <f t="shared" si="4"/>
        <v>3</v>
      </c>
      <c r="Z48" s="271">
        <f t="shared" si="5"/>
        <v>1</v>
      </c>
      <c r="AA48" s="269">
        <f>IF(Main_Working!AF47="No",0,IF(Main_Working!AF47="Yes",1))</f>
        <v>1</v>
      </c>
      <c r="AB48" s="269">
        <f>IF(Main_Working!AG47="No",0,IF(Main_Working!AG47="Yes",1))</f>
        <v>1</v>
      </c>
      <c r="AC48" s="269">
        <f>IF(Main_Working!AH47="No",0,IF(Main_Working!AH47="Yes",1))</f>
        <v>1</v>
      </c>
      <c r="AD48" s="269">
        <f>IF(Main_Working!AI47="No",0,IF(Main_Working!AI47="Yes",1))</f>
        <v>0</v>
      </c>
      <c r="AE48" s="269">
        <f t="shared" si="6"/>
        <v>3</v>
      </c>
      <c r="AF48" s="271">
        <f t="shared" si="7"/>
        <v>0.75</v>
      </c>
      <c r="AG48" s="269">
        <f>IF(Main_Working!AJ47="No",0,IF(Main_Working!AJ47="Yes",1))</f>
        <v>1</v>
      </c>
      <c r="AH48" s="269">
        <f>IF(Main_Working!AK47="No",0,IF(Main_Working!AK47="Yes",1))</f>
        <v>1</v>
      </c>
      <c r="AI48" s="269">
        <f>IF(Main_Working!AL47="No",0,IF(Main_Working!AL47="Yes",1))</f>
        <v>1</v>
      </c>
      <c r="AJ48" s="269">
        <f>IF(Main_Working!AM47="No",0,IF(Main_Working!AM47="Yes",1))</f>
        <v>0</v>
      </c>
      <c r="AK48" s="269">
        <f>IF(Main_Working!AN47="No",0,IF(Main_Working!AN47="Yes",1))</f>
        <v>0</v>
      </c>
      <c r="AL48" s="269">
        <f t="shared" si="8"/>
        <v>3</v>
      </c>
      <c r="AM48" s="271">
        <f t="shared" si="9"/>
        <v>0.6</v>
      </c>
      <c r="AN48" s="269">
        <f>IF(Main_Working!AO47="No",0,IF(Main_Working!AO47="Yes",1))</f>
        <v>1</v>
      </c>
      <c r="AO48" s="269">
        <f>IF(Main_Working!AP47="No",0,IF(Main_Working!AP47="Yes",1))</f>
        <v>1</v>
      </c>
      <c r="AP48" s="269">
        <f>IF(Main_Working!AQ47="No",0,IF(Main_Working!AQ47="Yes",1))</f>
        <v>1</v>
      </c>
      <c r="AQ48" s="269">
        <f t="shared" si="10"/>
        <v>3</v>
      </c>
      <c r="AR48" s="271">
        <f t="shared" si="11"/>
        <v>1</v>
      </c>
      <c r="AS48" s="190">
        <f t="shared" si="12"/>
        <v>20</v>
      </c>
      <c r="AT48" s="190"/>
      <c r="AU48" s="272">
        <f>IF(Main_Working!AW47="Not true",1,IF(Main_Working!AW47="A little bit true",2,IF(Main_Working!AW47="Mostly true",3,IF(Main_Working!AW47="Completely true",4))))</f>
        <v>4</v>
      </c>
      <c r="AV48" s="269">
        <f>IF(Main_Working!AX47="Not true",1,IF(Main_Working!AX47="A little bit true",2,IF(Main_Working!AX47="Mostly true",3,IF(Main_Working!AX47="Completely true",4))))</f>
        <v>3</v>
      </c>
      <c r="AW48" s="269">
        <f>IF(Main_Working!AY47="Not true",1,IF(Main_Working!AY47="A little bit true",2,IF(Main_Working!AY47="Mostly true",3,IF(Main_Working!AY47="Completely true",4))))</f>
        <v>4</v>
      </c>
      <c r="AX48" s="269">
        <f>IF(Main_Working!AZ47="Not true",1,IF(Main_Working!AZ47="A little bit true",2,IF(Main_Working!AZ47="Mostly true",3,IF(Main_Working!AZ47="Completely true",4))))</f>
        <v>4</v>
      </c>
      <c r="AY48" s="269">
        <f>IF(Main_Working!BA47="Not true",1,IF(Main_Working!BA47="A little bit true",2,IF(Main_Working!BA47="Mostly true",3,IF(Main_Working!BA47="Completely true",4))))</f>
        <v>4</v>
      </c>
      <c r="AZ48" s="269">
        <f>IF(Main_Working!BB47="Not true",1,IF(Main_Working!BB47="A little bit true",2,IF(Main_Working!BB47="Mostly true",3,IF(Main_Working!BB47="Completely true",4))))</f>
        <v>4</v>
      </c>
      <c r="BA48" s="269">
        <f>IF(Main_Working!BC47="Not true",1,IF(Main_Working!BC47="A little bit true",2,IF(Main_Working!BC47="Mostly true",3,IF(Main_Working!BC47="Completely true",4))))</f>
        <v>3</v>
      </c>
      <c r="BB48" s="269">
        <f>IF(Main_Working!BD47="Not true",1,IF(Main_Working!BD47="A little bit true",2,IF(Main_Working!BD47="Mostly true",3,IF(Main_Working!BD47="Completely true",4))))</f>
        <v>3</v>
      </c>
      <c r="BC48" s="269">
        <f>IF(Main_Working!BE47="Not true",1,IF(Main_Working!BE47="A little bit true",2,IF(Main_Working!BE47="Mostly true",3,IF(Main_Working!BE47="Completely true",4))))</f>
        <v>4</v>
      </c>
      <c r="BD48" s="269">
        <f>IF(Main_Working!BF47="Not true",1,IF(Main_Working!BF47="A little bit true",2,IF(Main_Working!BF47="Mostly true",3,IF(Main_Working!BF47="Completely true",4))))</f>
        <v>3</v>
      </c>
      <c r="BE48" s="269">
        <f>IF(Main_Working!BG47="Not true",1,IF(Main_Working!BG47="A little bit true",2,IF(Main_Working!BG47="Mostly true",3,IF(Main_Working!BG47="Completely true",4))))</f>
        <v>3</v>
      </c>
      <c r="BF48" s="269">
        <f>IF(Main_Working!BH47="Not true",1,IF(Main_Working!BH47="A little bit true",2,IF(Main_Working!BH47="Mostly true",3,IF(Main_Working!BH47="Completely true",4))))</f>
        <v>1</v>
      </c>
      <c r="BG48" s="269">
        <f>IF(Main_Working!BI47="Not true",1,IF(Main_Working!BI47="A little bit true",2,IF(Main_Working!BI47="Mostly true",3,IF(Main_Working!BI47="Completely true",4))))</f>
        <v>4</v>
      </c>
      <c r="BH48" s="269">
        <f>IF(Main_Working!BJ47="Not true",1,IF(Main_Working!BJ47="A little bit true",2,IF(Main_Working!BJ47="Mostly true",3,IF(Main_Working!BJ47="Completely true",4))))</f>
        <v>3</v>
      </c>
      <c r="BI48" s="269">
        <f>IF(Main_Working!BK47="Not true",1,IF(Main_Working!BK47="A little bit true",2,IF(Main_Working!BK47="Mostly true",3,IF(Main_Working!BK47="Completely true",4))))</f>
        <v>3</v>
      </c>
      <c r="BJ48" s="269">
        <f>IF(Main_Working!BL47="Not true",1,IF(Main_Working!BL47="A little bit true",2,IF(Main_Working!BL47="Mostly true",3,IF(Main_Working!BL47="Completely true",4))))</f>
        <v>3</v>
      </c>
      <c r="BK48" s="269">
        <f>IF(Main_Working!BM47="Not true",1,IF(Main_Working!BM47="A little bit true",2,IF(Main_Working!BM47="Mostly true",3,IF(Main_Working!BM47="Completely true",4))))</f>
        <v>3</v>
      </c>
      <c r="BL48" s="273">
        <f>IF(Main_Working!BN47="Not true",1,IF(Main_Working!BN47="A little bit true",2,IF(Main_Working!BN47="Mostly true",3,IF(Main_Working!BN47="Completely true",4))))</f>
        <v>3</v>
      </c>
      <c r="BM48" s="269">
        <f>IF(Main_Working!BO47="Not true",1,IF(Main_Working!BO47="A little bit true",2,IF(Main_Working!BO47="Mostly true",3,IF(Main_Working!BO47="Completely true",4))))</f>
        <v>3</v>
      </c>
      <c r="BN48" s="269">
        <f>IF(Main_Working!BP47="Not true",1,IF(Main_Working!BP47="A little bit true",2,IF(Main_Working!BP47="Mostly true",3,IF(Main_Working!BP47="Completely true",4))))</f>
        <v>3</v>
      </c>
      <c r="BO48" s="269">
        <f>IF(Main_Working!BQ47="Not true",1,IF(Main_Working!BQ47="A little bit true",2,IF(Main_Working!BQ47="Mostly true",3,IF(Main_Working!BQ47="Completely true",4))))</f>
        <v>3</v>
      </c>
      <c r="BP48" s="269">
        <f>IF(Main_Working!BR47="Not true",1,IF(Main_Working!BR47="A little bit true",2,IF(Main_Working!BR47="Mostly true",3,IF(Main_Working!BR47="Completely true",4))))</f>
        <v>3</v>
      </c>
      <c r="BQ48" s="272">
        <f>IF(Main_Working!BS47="Not true",1,IF(Main_Working!BS47="A little bit true",2,IF(Main_Working!BS47="Mostly true",3,IF(Main_Working!BS47="Completely true",4))))</f>
        <v>4</v>
      </c>
      <c r="BR48" s="269">
        <f>IF(Main_Working!BT47="Not true",1,IF(Main_Working!BT47="A little bit true",2,IF(Main_Working!BT47="Mostly true",3,IF(Main_Working!BT47="Completely true",4))))</f>
        <v>3</v>
      </c>
      <c r="BS48" s="269">
        <f>IF(Main_Working!BU47="Not true",1,IF(Main_Working!BU47="A little bit true",2,IF(Main_Working!BU47="Mostly true",3,IF(Main_Working!BU47="Completely true",4))))</f>
        <v>3</v>
      </c>
      <c r="BT48" s="269">
        <f>IF(Main_Working!BV47="Not true",1,IF(Main_Working!BV47="A little bit true",2,IF(Main_Working!BV47="Mostly true",3,IF(Main_Working!BV47="Completely true",4))))</f>
        <v>3</v>
      </c>
      <c r="BU48" s="269">
        <f>IF(Main_Working!BW47="Not true",1,IF(Main_Working!BW47="A little bit true",2,IF(Main_Working!BW47="Mostly true",3,IF(Main_Working!BW47="Completely true",4))))</f>
        <v>3</v>
      </c>
      <c r="BV48" s="269">
        <f>IF(Main_Working!BX47="Not true",1,IF(Main_Working!BX47="A little bit true",2,IF(Main_Working!BX47="Mostly true",3,IF(Main_Working!BX47="Completely true",4))))</f>
        <v>2</v>
      </c>
      <c r="BW48" s="273">
        <f>IF(Main_Working!BY47="Not true",1,IF(Main_Working!BY47="A little bit true",2,IF(Main_Working!BY47="Mostly true",3,IF(Main_Working!BY47="Completely true",4))))</f>
        <v>3</v>
      </c>
      <c r="BX48" s="269">
        <f>IF(Main_Working!BZ47="Not true",1,IF(Main_Working!BZ47="A little bit true",2,IF(Main_Working!BZ47="Mostly true",3,IF(Main_Working!BZ47="Completely true",4))))</f>
        <v>4</v>
      </c>
      <c r="BY48" s="269">
        <f>IF(Main_Working!CA47="Not true",1,IF(Main_Working!CA47="A little bit true",2,IF(Main_Working!CA47="Mostly true",3,IF(Main_Working!CA47="Completely true",4))))</f>
        <v>4</v>
      </c>
      <c r="BZ48" s="269">
        <f>IF(Main_Working!CB47="Not true",1,IF(Main_Working!CB47="A little bit true",2,IF(Main_Working!CB47="Mostly true",3,IF(Main_Working!CB47="Completely true",4))))</f>
        <v>2</v>
      </c>
      <c r="CA48" s="269">
        <f>IF(Main_Working!CC47="Not true",1,IF(Main_Working!CC47="A little bit true",2,IF(Main_Working!CC47="Mostly true",3,IF(Main_Working!CC47="Completely true",4))))</f>
        <v>3</v>
      </c>
      <c r="CB48" s="269">
        <f>IF(Main_Working!CD47="Not true",1,IF(Main_Working!CD47="A little bit true",2,IF(Main_Working!CD47="Mostly true",3,IF(Main_Working!CD47="Completely true",4))))</f>
        <v>4</v>
      </c>
      <c r="CC48" s="269">
        <f>IF(Main_Working!CE47="Not true",1,IF(Main_Working!CE47="A little bit true",2,IF(Main_Working!CE47="Mostly true",3,IF(Main_Working!CE47="Completely true",4))))</f>
        <v>4</v>
      </c>
      <c r="CD48" s="269">
        <f>IF(Main_Working!CF47="Not true",1,IF(Main_Working!CF47="A little bit true",2,IF(Main_Working!CF47="Mostly true",3,IF(Main_Working!CF47="Completely true",4))))</f>
        <v>3</v>
      </c>
      <c r="CE48" s="272">
        <f>IF(Main_Working!CG47="Not true",1,IF(Main_Working!CG47="A little bit true",2,IF(Main_Working!CG47="Mostly true",3,IF(Main_Working!CG47="Completely true",4))))</f>
        <v>4</v>
      </c>
      <c r="CF48" s="269">
        <f>IF(Main_Working!CH47="Not true",1,IF(Main_Working!CH47="A little bit true",2,IF(Main_Working!CH47="Mostly true",3,IF(Main_Working!CH47="Completely true",4))))</f>
        <v>2</v>
      </c>
      <c r="CG48" s="269">
        <f>IF(Main_Working!CI47="Not true",1,IF(Main_Working!CI47="A little bit true",2,IF(Main_Working!CI47="Mostly true",3,IF(Main_Working!CI47="Completely true",4))))</f>
        <v>3</v>
      </c>
      <c r="CH48" s="273">
        <f>IF(Main_Working!CJ47="Not true",1,IF(Main_Working!CJ47="A little bit true",2,IF(Main_Working!CJ47="Mostly true",3,IF(Main_Working!CJ47="Completely true",4))))</f>
        <v>3</v>
      </c>
      <c r="CI48" s="269">
        <f>Main_Working!AR47</f>
        <v>7</v>
      </c>
      <c r="CJ48" s="269">
        <f>Main_Working!AS47</f>
        <v>8</v>
      </c>
      <c r="CK48" s="269">
        <f>Main_Working!CK47</f>
        <v>7</v>
      </c>
      <c r="CL48" s="269">
        <f>Main_Working!CL47</f>
        <v>8</v>
      </c>
      <c r="CM48" s="96" t="str">
        <f>Main_Working!AT47</f>
        <v>Being a small school, staff, parents or students are encouraged to contact the principal, subschool unit leaders and/or the two welfare staff to advise the school of concerns about such issues or potential issues. Discussions are held at unit meetings, morning briefings and general staff meetings to inform and raise awareness amongst staff, with confidentiality being a key consideration.   All staff complete the annual mandatory reporting training. Staff are also trained to deliver the Respectful Relationships curriculum.</v>
      </c>
      <c r="CN48" s="96" t="str">
        <f>Main_Working!AU47</f>
        <v>Welfare staff, unit leaders and the principal become actively involved in following up concerns with students and parents in the first instance. This may involve a mediation process. Outside parties, eg police, will be brought in where issues are deemed to be of a more serious nature.</v>
      </c>
      <c r="CO48" s="96" t="str">
        <f>Main_Working!AV47</f>
        <v>As above, the principal, unit leaders and welfare staff work with students and parents to endeavour to resolve underlying issues. Unit leaders will work with other students not directly involved to de-escalate potential involvement in similar incidents. Students are encouraged to speak with welfare staff. Police and other relevant external parties will be brought in to resolve the issue or workshop with other students to avoid future incidents. Staff will be debriefed.</v>
      </c>
      <c r="CP48" s="274">
        <f>IF(Main_Working!CM47="Not at all",1,IF(Main_Working!CM47="A little bit",2,IF(Main_Working!CM47="A fair bit",3,IF(Main_Working!CM47="Completely",4))))</f>
        <v>3</v>
      </c>
      <c r="CQ48" s="274">
        <f>IF(Main_Working!CN47="Not at all",1,IF(Main_Working!CN47="A little bit",2,IF(Main_Working!CN47="A fair bit",3,IF(Main_Working!CN47="Completely",4))))</f>
        <v>3</v>
      </c>
      <c r="CR48" s="274">
        <f>IF(Main_Working!CO47="Not at all",1,IF(Main_Working!CO47="A little bit",2,IF(Main_Working!CO47="A fair bit",3,IF(Main_Working!CO47="Completely",4))))</f>
        <v>2</v>
      </c>
      <c r="CS48" s="96" t="str">
        <f>Main_Working!CP47</f>
        <v>Being a small school, staff know and have good relationships with students and are quick to follow up concerns or consult with others about whether action is required.</v>
      </c>
      <c r="CU48" s="272">
        <f t="shared" si="109"/>
        <v>20</v>
      </c>
      <c r="CV48" s="269">
        <f t="shared" si="109"/>
        <v>2.1428571428571423</v>
      </c>
      <c r="CW48" s="269">
        <f t="shared" si="109"/>
        <v>2.8571428571428568</v>
      </c>
      <c r="CX48" s="269">
        <f t="shared" si="109"/>
        <v>2.8571428571428568</v>
      </c>
      <c r="CY48" s="269">
        <f t="shared" si="109"/>
        <v>2.8571428571428568</v>
      </c>
      <c r="CZ48" s="269">
        <f t="shared" si="109"/>
        <v>0.71428571428571419</v>
      </c>
      <c r="DA48" s="269">
        <f t="shared" si="109"/>
        <v>0.53571428571428559</v>
      </c>
      <c r="DB48" s="269">
        <f t="shared" si="109"/>
        <v>0.53571428571428559</v>
      </c>
      <c r="DC48" s="269">
        <f t="shared" si="109"/>
        <v>0.71428571428571419</v>
      </c>
      <c r="DD48" s="269">
        <f t="shared" si="109"/>
        <v>2.1428571428571423</v>
      </c>
      <c r="DE48" s="269">
        <f t="shared" si="110"/>
        <v>2.1428571428571423</v>
      </c>
      <c r="DF48" s="269">
        <f t="shared" si="110"/>
        <v>5</v>
      </c>
      <c r="DG48" s="269">
        <f t="shared" si="110"/>
        <v>3.333333333333333</v>
      </c>
      <c r="DH48" s="269">
        <f t="shared" si="110"/>
        <v>2.5</v>
      </c>
      <c r="DI48" s="269">
        <f t="shared" si="110"/>
        <v>2.5</v>
      </c>
      <c r="DJ48" s="269">
        <f t="shared" si="110"/>
        <v>2.5</v>
      </c>
      <c r="DK48" s="269">
        <f t="shared" si="110"/>
        <v>2.5</v>
      </c>
      <c r="DL48" s="269">
        <f t="shared" si="110"/>
        <v>2.5</v>
      </c>
      <c r="DM48" s="275">
        <f>SUM(CU48:DL48)</f>
        <v>58.333333333333336</v>
      </c>
      <c r="DN48" s="269">
        <f t="shared" si="111"/>
        <v>15</v>
      </c>
      <c r="DO48" s="269">
        <f t="shared" si="111"/>
        <v>15</v>
      </c>
      <c r="DP48" s="269">
        <f t="shared" si="111"/>
        <v>15</v>
      </c>
      <c r="DQ48" s="269">
        <f t="shared" si="111"/>
        <v>15</v>
      </c>
      <c r="DR48" s="190">
        <f>SUM(DN48:DQ48)</f>
        <v>60</v>
      </c>
      <c r="DS48" s="272">
        <f t="shared" si="112"/>
        <v>11.428571428571427</v>
      </c>
      <c r="DT48" s="269">
        <f t="shared" si="112"/>
        <v>8.5714285714285694</v>
      </c>
      <c r="DU48" s="269">
        <f t="shared" si="112"/>
        <v>8.5714285714285694</v>
      </c>
      <c r="DV48" s="269">
        <f t="shared" si="112"/>
        <v>8.5714285714285694</v>
      </c>
      <c r="DW48" s="269">
        <f t="shared" si="112"/>
        <v>8.5714285714285694</v>
      </c>
      <c r="DX48" s="269">
        <f t="shared" si="112"/>
        <v>5.7142857142857135</v>
      </c>
      <c r="DY48" s="269">
        <f t="shared" si="112"/>
        <v>8.5714285714285694</v>
      </c>
      <c r="DZ48" s="276">
        <f>SUM(DS48:DY48)</f>
        <v>59.999999999999993</v>
      </c>
      <c r="EA48" s="269">
        <f t="shared" si="113"/>
        <v>11.428571428571427</v>
      </c>
      <c r="EB48" s="269">
        <f t="shared" si="113"/>
        <v>11.428571428571427</v>
      </c>
      <c r="EC48" s="269">
        <f t="shared" si="113"/>
        <v>5.7142857142857135</v>
      </c>
      <c r="ED48" s="269">
        <f t="shared" si="113"/>
        <v>8.5714285714285694</v>
      </c>
      <c r="EE48" s="269">
        <f t="shared" si="113"/>
        <v>11.428571428571427</v>
      </c>
      <c r="EF48" s="269">
        <f t="shared" si="113"/>
        <v>11.428571428571427</v>
      </c>
      <c r="EG48" s="269">
        <f t="shared" si="113"/>
        <v>8.5714285714285694</v>
      </c>
      <c r="EH48" s="277">
        <f>SUM(EA48:EG48)</f>
        <v>68.571428571428569</v>
      </c>
      <c r="EI48" s="272">
        <f t="shared" si="114"/>
        <v>40</v>
      </c>
      <c r="EJ48" s="269">
        <f t="shared" si="114"/>
        <v>6.6666666666666661</v>
      </c>
      <c r="EK48" s="269">
        <f t="shared" si="114"/>
        <v>10</v>
      </c>
      <c r="EL48" s="273">
        <f t="shared" si="114"/>
        <v>10</v>
      </c>
      <c r="EM48" s="277">
        <f>SUM(EI48:EL48)</f>
        <v>66.666666666666657</v>
      </c>
      <c r="EN48" s="277">
        <f>SUM(DM48,DR48,DZ48,EH48,EM48)</f>
        <v>313.57142857142856</v>
      </c>
      <c r="EP48" s="278">
        <f>SUM(CU48:DL48)</f>
        <v>58.333333333333336</v>
      </c>
      <c r="EQ48" s="278">
        <f>SUM(DN48:DQ48)</f>
        <v>60</v>
      </c>
      <c r="ER48" s="278">
        <f>SUM(DS48:DY48)</f>
        <v>59.999999999999993</v>
      </c>
      <c r="ES48" s="278">
        <f>SUM(EA48:EG48)</f>
        <v>68.571428571428569</v>
      </c>
      <c r="ET48" s="278">
        <f>SUM(EI48:EL48)</f>
        <v>66.666666666666657</v>
      </c>
      <c r="EU48" s="278">
        <f>SUM(EP48:ET48)</f>
        <v>313.57142857142856</v>
      </c>
      <c r="EW48" s="269" t="str">
        <f>IF(EU48&lt;100,"Q1",IF(EU48&lt;200,"Q2",IF(EU48&lt;300,"Q3",IF(EU48&lt;=400,"Q4"))))</f>
        <v>Q4</v>
      </c>
      <c r="EX48" s="96" t="str">
        <f>IF(EW48="Q1","Not there yet",IF(EW48="Q2","Emerging",IF(EW48="Q3","Building",IF(EW48="Q4","Flourishing"))))</f>
        <v>Flourishing</v>
      </c>
      <c r="FC48" s="269" t="s">
        <v>158</v>
      </c>
    </row>
    <row r="49" spans="1:221" s="280" customFormat="1" x14ac:dyDescent="0.2">
      <c r="A49" s="288">
        <v>45</v>
      </c>
      <c r="B49" s="289" t="str">
        <f>Main_Working!Q48</f>
        <v>Yarra Primary School</v>
      </c>
      <c r="C49" s="288" t="str">
        <f>Main_Working!S48</f>
        <v>Government</v>
      </c>
      <c r="D49" s="288" t="str">
        <f>Main_Working!T48</f>
        <v>Primary</v>
      </c>
      <c r="E49" s="288" t="str">
        <f>Main_Working!N48</f>
        <v>NORTH-WESTERN</v>
      </c>
      <c r="F49" s="288" t="str">
        <f>Main_Working!L48</f>
        <v>Registered</v>
      </c>
      <c r="G49" s="288" t="str">
        <f>Main_Working!CQ48</f>
        <v>High</v>
      </c>
      <c r="H49" s="288" t="str">
        <f>Main_Working!CR48</f>
        <v>Above Average</v>
      </c>
      <c r="I49" s="288" t="s">
        <v>474</v>
      </c>
      <c r="J49" s="288">
        <f>IF(Main_Working!U48="No",0,IF(Main_Working!U48="Yes",1))</f>
        <v>0</v>
      </c>
      <c r="K49" s="288">
        <f>IF(Main_Working!V48="No",0,IF(Main_Working!V48="Yes",1))</f>
        <v>1</v>
      </c>
      <c r="L49" s="288">
        <f>IF(Main_Working!W48="No",0,IF(Main_Working!W48="Yes",1))</f>
        <v>1</v>
      </c>
      <c r="M49" s="288">
        <f>IF(Main_Working!X48="No",0,IF(Main_Working!X48="Yes",1))</f>
        <v>1</v>
      </c>
      <c r="N49" s="288">
        <f>IF(Main_Working!Y48="No",0,IF(Main_Working!Y48="Yes",1))</f>
        <v>1</v>
      </c>
      <c r="O49" s="288">
        <f t="shared" si="0"/>
        <v>4</v>
      </c>
      <c r="P49" s="290">
        <f t="shared" si="1"/>
        <v>0.8</v>
      </c>
      <c r="Q49" s="288">
        <f>IF(Main_Working!Z48="No",0,IF(Main_Working!Z48="Yes",1))</f>
        <v>1</v>
      </c>
      <c r="R49" s="288">
        <f>IF(Main_Working!AA48="No",0,IF(Main_Working!AA48="Yes",1))</f>
        <v>1</v>
      </c>
      <c r="S49" s="288">
        <f>IF(Main_Working!AB48="No",0,IF(Main_Working!AB48="Yes",1))</f>
        <v>1</v>
      </c>
      <c r="T49" s="288">
        <f t="shared" si="2"/>
        <v>3</v>
      </c>
      <c r="U49" s="290">
        <f t="shared" si="3"/>
        <v>1</v>
      </c>
      <c r="V49" s="288">
        <f>IF(Main_Working!AC48="No",0,IF(Main_Working!AC48="Yes",1))</f>
        <v>1</v>
      </c>
      <c r="W49" s="288">
        <f>IF(Main_Working!AD48="No",0,IF(Main_Working!AD48="Yes",1))</f>
        <v>1</v>
      </c>
      <c r="X49" s="288">
        <f>IF(Main_Working!AE48="No",0,IF(Main_Working!AE48="Yes",1))</f>
        <v>1</v>
      </c>
      <c r="Y49" s="288">
        <f t="shared" si="4"/>
        <v>3</v>
      </c>
      <c r="Z49" s="290">
        <f t="shared" si="5"/>
        <v>1</v>
      </c>
      <c r="AA49" s="288">
        <f>IF(Main_Working!AF48="No",0,IF(Main_Working!AF48="Yes",1))</f>
        <v>1</v>
      </c>
      <c r="AB49" s="288">
        <f>IF(Main_Working!AG48="No",0,IF(Main_Working!AG48="Yes",1))</f>
        <v>1</v>
      </c>
      <c r="AC49" s="288">
        <f>IF(Main_Working!AH48="No",0,IF(Main_Working!AH48="Yes",1))</f>
        <v>1</v>
      </c>
      <c r="AD49" s="288">
        <f>IF(Main_Working!AI48="No",0,IF(Main_Working!AI48="Yes",1))</f>
        <v>1</v>
      </c>
      <c r="AE49" s="288">
        <f t="shared" si="6"/>
        <v>4</v>
      </c>
      <c r="AF49" s="290">
        <f t="shared" si="7"/>
        <v>1</v>
      </c>
      <c r="AG49" s="288">
        <f>IF(Main_Working!AJ48="No",0,IF(Main_Working!AJ48="Yes",1))</f>
        <v>1</v>
      </c>
      <c r="AH49" s="288">
        <f>IF(Main_Working!AK48="No",0,IF(Main_Working!AK48="Yes",1))</f>
        <v>1</v>
      </c>
      <c r="AI49" s="288">
        <f>IF(Main_Working!AL48="No",0,IF(Main_Working!AL48="Yes",1))</f>
        <v>0</v>
      </c>
      <c r="AJ49" s="288">
        <f>IF(Main_Working!AM48="No",0,IF(Main_Working!AM48="Yes",1))</f>
        <v>0</v>
      </c>
      <c r="AK49" s="288">
        <f>IF(Main_Working!AN48="No",0,IF(Main_Working!AN48="Yes",1))</f>
        <v>0</v>
      </c>
      <c r="AL49" s="288">
        <f t="shared" si="8"/>
        <v>2</v>
      </c>
      <c r="AM49" s="290">
        <f t="shared" si="9"/>
        <v>0.4</v>
      </c>
      <c r="AN49" s="288">
        <f>IF(Main_Working!AO48="No",0,IF(Main_Working!AO48="Yes",1))</f>
        <v>1</v>
      </c>
      <c r="AO49" s="288">
        <f>IF(Main_Working!AP48="No",0,IF(Main_Working!AP48="Yes",1))</f>
        <v>1</v>
      </c>
      <c r="AP49" s="288">
        <f>IF(Main_Working!AQ48="No",0,IF(Main_Working!AQ48="Yes",1))</f>
        <v>0</v>
      </c>
      <c r="AQ49" s="288">
        <f t="shared" si="10"/>
        <v>2</v>
      </c>
      <c r="AR49" s="290">
        <f t="shared" si="11"/>
        <v>0.66666666666666663</v>
      </c>
      <c r="AS49" s="291">
        <f t="shared" si="12"/>
        <v>18</v>
      </c>
      <c r="AT49" s="291"/>
      <c r="AU49" s="292">
        <f>IF(Main_Working!AW48="Not true",1,IF(Main_Working!AW48="A little bit true",2,IF(Main_Working!AW48="Mostly true",3,IF(Main_Working!AW48="Completely true",4))))</f>
        <v>4</v>
      </c>
      <c r="AV49" s="288">
        <f>IF(Main_Working!AX48="Not true",1,IF(Main_Working!AX48="A little bit true",2,IF(Main_Working!AX48="Mostly true",3,IF(Main_Working!AX48="Completely true",4))))</f>
        <v>1</v>
      </c>
      <c r="AW49" s="288">
        <f>IF(Main_Working!AY48="Not true",1,IF(Main_Working!AY48="A little bit true",2,IF(Main_Working!AY48="Mostly true",3,IF(Main_Working!AY48="Completely true",4))))</f>
        <v>2</v>
      </c>
      <c r="AX49" s="288">
        <f>IF(Main_Working!AZ48="Not true",1,IF(Main_Working!AZ48="A little bit true",2,IF(Main_Working!AZ48="Mostly true",3,IF(Main_Working!AZ48="Completely true",4))))</f>
        <v>3</v>
      </c>
      <c r="AY49" s="288">
        <f>IF(Main_Working!BA48="Not true",1,IF(Main_Working!BA48="A little bit true",2,IF(Main_Working!BA48="Mostly true",3,IF(Main_Working!BA48="Completely true",4))))</f>
        <v>4</v>
      </c>
      <c r="AZ49" s="288">
        <f>IF(Main_Working!BB48="Not true",1,IF(Main_Working!BB48="A little bit true",2,IF(Main_Working!BB48="Mostly true",3,IF(Main_Working!BB48="Completely true",4))))</f>
        <v>2</v>
      </c>
      <c r="BA49" s="288">
        <f>IF(Main_Working!BC48="Not true",1,IF(Main_Working!BC48="A little bit true",2,IF(Main_Working!BC48="Mostly true",3,IF(Main_Working!BC48="Completely true",4))))</f>
        <v>3</v>
      </c>
      <c r="BB49" s="288">
        <f>IF(Main_Working!BD48="Not true",1,IF(Main_Working!BD48="A little bit true",2,IF(Main_Working!BD48="Mostly true",3,IF(Main_Working!BD48="Completely true",4))))</f>
        <v>3</v>
      </c>
      <c r="BC49" s="288">
        <f>IF(Main_Working!BE48="Not true",1,IF(Main_Working!BE48="A little bit true",2,IF(Main_Working!BE48="Mostly true",3,IF(Main_Working!BE48="Completely true",4))))</f>
        <v>1</v>
      </c>
      <c r="BD49" s="288">
        <f>IF(Main_Working!BF48="Not true",1,IF(Main_Working!BF48="A little bit true",2,IF(Main_Working!BF48="Mostly true",3,IF(Main_Working!BF48="Completely true",4))))</f>
        <v>4</v>
      </c>
      <c r="BE49" s="288">
        <f>IF(Main_Working!BG48="Not true",1,IF(Main_Working!BG48="A little bit true",2,IF(Main_Working!BG48="Mostly true",3,IF(Main_Working!BG48="Completely true",4))))</f>
        <v>4</v>
      </c>
      <c r="BF49" s="288">
        <f>IF(Main_Working!BH48="Not true",1,IF(Main_Working!BH48="A little bit true",2,IF(Main_Working!BH48="Mostly true",3,IF(Main_Working!BH48="Completely true",4))))</f>
        <v>3</v>
      </c>
      <c r="BG49" s="288">
        <f>IF(Main_Working!BI48="Not true",1,IF(Main_Working!BI48="A little bit true",2,IF(Main_Working!BI48="Mostly true",3,IF(Main_Working!BI48="Completely true",4))))</f>
        <v>3</v>
      </c>
      <c r="BH49" s="288">
        <f>IF(Main_Working!BJ48="Not true",1,IF(Main_Working!BJ48="A little bit true",2,IF(Main_Working!BJ48="Mostly true",3,IF(Main_Working!BJ48="Completely true",4))))</f>
        <v>3</v>
      </c>
      <c r="BI49" s="288">
        <f>IF(Main_Working!BK48="Not true",1,IF(Main_Working!BK48="A little bit true",2,IF(Main_Working!BK48="Mostly true",3,IF(Main_Working!BK48="Completely true",4))))</f>
        <v>2</v>
      </c>
      <c r="BJ49" s="288">
        <f>IF(Main_Working!BL48="Not true",1,IF(Main_Working!BL48="A little bit true",2,IF(Main_Working!BL48="Mostly true",3,IF(Main_Working!BL48="Completely true",4))))</f>
        <v>2</v>
      </c>
      <c r="BK49" s="288">
        <f>IF(Main_Working!BM48="Not true",1,IF(Main_Working!BM48="A little bit true",2,IF(Main_Working!BM48="Mostly true",3,IF(Main_Working!BM48="Completely true",4))))</f>
        <v>2</v>
      </c>
      <c r="BL49" s="293">
        <f>IF(Main_Working!BN48="Not true",1,IF(Main_Working!BN48="A little bit true",2,IF(Main_Working!BN48="Mostly true",3,IF(Main_Working!BN48="Completely true",4))))</f>
        <v>3</v>
      </c>
      <c r="BM49" s="288">
        <f>IF(Main_Working!BO48="Not true",1,IF(Main_Working!BO48="A little bit true",2,IF(Main_Working!BO48="Mostly true",3,IF(Main_Working!BO48="Completely true",4))))</f>
        <v>2</v>
      </c>
      <c r="BN49" s="288">
        <f>IF(Main_Working!BP48="Not true",1,IF(Main_Working!BP48="A little bit true",2,IF(Main_Working!BP48="Mostly true",3,IF(Main_Working!BP48="Completely true",4))))</f>
        <v>2</v>
      </c>
      <c r="BO49" s="288">
        <f>IF(Main_Working!BQ48="Not true",1,IF(Main_Working!BQ48="A little bit true",2,IF(Main_Working!BQ48="Mostly true",3,IF(Main_Working!BQ48="Completely true",4))))</f>
        <v>3</v>
      </c>
      <c r="BP49" s="288">
        <f>IF(Main_Working!BR48="Not true",1,IF(Main_Working!BR48="A little bit true",2,IF(Main_Working!BR48="Mostly true",3,IF(Main_Working!BR48="Completely true",4))))</f>
        <v>2</v>
      </c>
      <c r="BQ49" s="288">
        <f>IF(Main_Working!BS48="Not true",1,IF(Main_Working!BS48="A little bit true",2,IF(Main_Working!BS48="Mostly true",3,IF(Main_Working!BS48="Completely true",4))))</f>
        <v>2</v>
      </c>
      <c r="BR49" s="288">
        <f>IF(Main_Working!BT48="Not true",1,IF(Main_Working!BT48="A little bit true",2,IF(Main_Working!BT48="Mostly true",3,IF(Main_Working!BT48="Completely true",4))))</f>
        <v>3</v>
      </c>
      <c r="BS49" s="288">
        <f>IF(Main_Working!BU48="Not true",1,IF(Main_Working!BU48="A little bit true",2,IF(Main_Working!BU48="Mostly true",3,IF(Main_Working!BU48="Completely true",4))))</f>
        <v>2</v>
      </c>
      <c r="BT49" s="288">
        <f>IF(Main_Working!BV48="Not true",1,IF(Main_Working!BV48="A little bit true",2,IF(Main_Working!BV48="Mostly true",3,IF(Main_Working!BV48="Completely true",4))))</f>
        <v>3</v>
      </c>
      <c r="BU49" s="288">
        <f>IF(Main_Working!BW48="Not true",1,IF(Main_Working!BW48="A little bit true",2,IF(Main_Working!BW48="Mostly true",3,IF(Main_Working!BW48="Completely true",4))))</f>
        <v>3</v>
      </c>
      <c r="BV49" s="288">
        <f>IF(Main_Working!BX48="Not true",1,IF(Main_Working!BX48="A little bit true",2,IF(Main_Working!BX48="Mostly true",3,IF(Main_Working!BX48="Completely true",4))))</f>
        <v>3</v>
      </c>
      <c r="BW49" s="288">
        <f>IF(Main_Working!BY48="Not true",1,IF(Main_Working!BY48="A little bit true",2,IF(Main_Working!BY48="Mostly true",3,IF(Main_Working!BY48="Completely true",4))))</f>
        <v>3</v>
      </c>
      <c r="BX49" s="288">
        <f>IF(Main_Working!BZ48="Not true",1,IF(Main_Working!BZ48="A little bit true",2,IF(Main_Working!BZ48="Mostly true",3,IF(Main_Working!BZ48="Completely true",4))))</f>
        <v>3</v>
      </c>
      <c r="BY49" s="288">
        <f>IF(Main_Working!CA48="Not true",1,IF(Main_Working!CA48="A little bit true",2,IF(Main_Working!CA48="Mostly true",3,IF(Main_Working!CA48="Completely true",4))))</f>
        <v>3</v>
      </c>
      <c r="BZ49" s="288">
        <f>IF(Main_Working!CB48="Not true",1,IF(Main_Working!CB48="A little bit true",2,IF(Main_Working!CB48="Mostly true",3,IF(Main_Working!CB48="Completely true",4))))</f>
        <v>1</v>
      </c>
      <c r="CA49" s="288">
        <f>IF(Main_Working!CC48="Not true",1,IF(Main_Working!CC48="A little bit true",2,IF(Main_Working!CC48="Mostly true",3,IF(Main_Working!CC48="Completely true",4))))</f>
        <v>2</v>
      </c>
      <c r="CB49" s="288">
        <f>IF(Main_Working!CD48="Not true",1,IF(Main_Working!CD48="A little bit true",2,IF(Main_Working!CD48="Mostly true",3,IF(Main_Working!CD48="Completely true",4))))</f>
        <v>3</v>
      </c>
      <c r="CC49" s="288">
        <f>IF(Main_Working!CE48="Not true",1,IF(Main_Working!CE48="A little bit true",2,IF(Main_Working!CE48="Mostly true",3,IF(Main_Working!CE48="Completely true",4))))</f>
        <v>4</v>
      </c>
      <c r="CD49" s="288">
        <f>IF(Main_Working!CF48="Not true",1,IF(Main_Working!CF48="A little bit true",2,IF(Main_Working!CF48="Mostly true",3,IF(Main_Working!CF48="Completely true",4))))</f>
        <v>1</v>
      </c>
      <c r="CE49" s="292">
        <f>IF(Main_Working!CG48="Not true",1,IF(Main_Working!CG48="A little bit true",2,IF(Main_Working!CG48="Mostly true",3,IF(Main_Working!CG48="Completely true",4))))</f>
        <v>4</v>
      </c>
      <c r="CF49" s="288">
        <f>IF(Main_Working!CH48="Not true",1,IF(Main_Working!CH48="A little bit true",2,IF(Main_Working!CH48="Mostly true",3,IF(Main_Working!CH48="Completely true",4))))</f>
        <v>4</v>
      </c>
      <c r="CG49" s="288">
        <f>IF(Main_Working!CI48="Not true",1,IF(Main_Working!CI48="A little bit true",2,IF(Main_Working!CI48="Mostly true",3,IF(Main_Working!CI48="Completely true",4))))</f>
        <v>3</v>
      </c>
      <c r="CH49" s="293">
        <f>IF(Main_Working!CJ48="Not true",1,IF(Main_Working!CJ48="A little bit true",2,IF(Main_Working!CJ48="Mostly true",3,IF(Main_Working!CJ48="Completely true",4))))</f>
        <v>2</v>
      </c>
      <c r="CI49" s="288">
        <f>Main_Working!AR48</f>
        <v>8</v>
      </c>
      <c r="CJ49" s="288">
        <f>Main_Working!AS48</f>
        <v>8</v>
      </c>
      <c r="CK49" s="288">
        <f>Main_Working!CK48</f>
        <v>8</v>
      </c>
      <c r="CL49" s="288">
        <f>Main_Working!CL48</f>
        <v>8</v>
      </c>
      <c r="CM49" s="294" t="str">
        <f>Main_Working!AT48</f>
        <v>Wellbeing at the centre of our instructional model; emphasis on trust and communication between teachers and students; student engagement policy inclusive of online behaviour; swift and responsive to student wellbeing</v>
      </c>
      <c r="CN49" s="294" t="str">
        <f>Main_Working!AU48</f>
        <v>Communication with families; responsive interventions and support (including support from school psychologists) curriculum design such as respectful relationships and eSmart resources</v>
      </c>
      <c r="CO49" s="294" t="str">
        <f>Main_Working!AV48</f>
        <v>Restorative approach including agreement between school and parents for consistency (response and remediation strategies)</v>
      </c>
      <c r="CP49" s="295">
        <f>IF(Main_Working!CM48="Not at all",1,IF(Main_Working!CM48="A little bit",2,IF(Main_Working!CM48="A fair bit",3,IF(Main_Working!CM48="Completely",4))))</f>
        <v>3</v>
      </c>
      <c r="CQ49" s="295">
        <f>IF(Main_Working!CN48="Not at all",1,IF(Main_Working!CN48="A little bit",2,IF(Main_Working!CN48="A fair bit",3,IF(Main_Working!CN48="Completely",4))))</f>
        <v>3</v>
      </c>
      <c r="CR49" s="295">
        <f>IF(Main_Working!CO48="Not at all",1,IF(Main_Working!CO48="A little bit",2,IF(Main_Working!CO48="A fair bit",3,IF(Main_Working!CO48="Completely",4))))</f>
        <v>3</v>
      </c>
      <c r="CS49" s="294"/>
      <c r="CT49" s="294"/>
      <c r="CU49" s="292">
        <f t="shared" si="109"/>
        <v>20</v>
      </c>
      <c r="CV49" s="288">
        <f t="shared" si="109"/>
        <v>0.71428571428571419</v>
      </c>
      <c r="CW49" s="288">
        <f t="shared" si="109"/>
        <v>1.4285714285714284</v>
      </c>
      <c r="CX49" s="288">
        <f t="shared" si="109"/>
        <v>2.1428571428571423</v>
      </c>
      <c r="CY49" s="288">
        <f t="shared" si="109"/>
        <v>2.8571428571428568</v>
      </c>
      <c r="CZ49" s="288">
        <f t="shared" si="109"/>
        <v>0.3571428571428571</v>
      </c>
      <c r="DA49" s="288">
        <f t="shared" si="109"/>
        <v>0.53571428571428559</v>
      </c>
      <c r="DB49" s="288">
        <f t="shared" si="109"/>
        <v>0.53571428571428559</v>
      </c>
      <c r="DC49" s="288">
        <f t="shared" si="109"/>
        <v>0.17857142857142855</v>
      </c>
      <c r="DD49" s="288">
        <f t="shared" si="109"/>
        <v>2.8571428571428568</v>
      </c>
      <c r="DE49" s="288">
        <f t="shared" si="110"/>
        <v>2.8571428571428568</v>
      </c>
      <c r="DF49" s="288">
        <f t="shared" si="110"/>
        <v>15</v>
      </c>
      <c r="DG49" s="288">
        <f t="shared" si="110"/>
        <v>2.5</v>
      </c>
      <c r="DH49" s="288">
        <f t="shared" si="110"/>
        <v>2.5</v>
      </c>
      <c r="DI49" s="288">
        <f t="shared" si="110"/>
        <v>1.6666666666666665</v>
      </c>
      <c r="DJ49" s="288">
        <f t="shared" si="110"/>
        <v>1.6666666666666665</v>
      </c>
      <c r="DK49" s="288">
        <f t="shared" si="110"/>
        <v>1.6666666666666665</v>
      </c>
      <c r="DL49" s="288">
        <f t="shared" si="110"/>
        <v>2.5</v>
      </c>
      <c r="DM49" s="296">
        <f>SUM(CU49:DL49)</f>
        <v>61.964285714285701</v>
      </c>
      <c r="DN49" s="288">
        <f t="shared" si="111"/>
        <v>10</v>
      </c>
      <c r="DO49" s="288">
        <f t="shared" si="111"/>
        <v>10</v>
      </c>
      <c r="DP49" s="288">
        <f t="shared" si="111"/>
        <v>15</v>
      </c>
      <c r="DQ49" s="288">
        <f t="shared" si="111"/>
        <v>10</v>
      </c>
      <c r="DR49" s="291">
        <f>SUM(DN49:DQ49)</f>
        <v>45</v>
      </c>
      <c r="DS49" s="292">
        <f t="shared" si="112"/>
        <v>5.7142857142857135</v>
      </c>
      <c r="DT49" s="288">
        <f t="shared" si="112"/>
        <v>8.5714285714285694</v>
      </c>
      <c r="DU49" s="288">
        <f t="shared" si="112"/>
        <v>5.7142857142857135</v>
      </c>
      <c r="DV49" s="288">
        <f t="shared" si="112"/>
        <v>8.5714285714285694</v>
      </c>
      <c r="DW49" s="288">
        <f t="shared" si="112"/>
        <v>8.5714285714285694</v>
      </c>
      <c r="DX49" s="288">
        <f t="shared" si="112"/>
        <v>8.5714285714285694</v>
      </c>
      <c r="DY49" s="288">
        <f t="shared" si="112"/>
        <v>8.5714285714285694</v>
      </c>
      <c r="DZ49" s="297">
        <f>SUM(DS49:DY49)</f>
        <v>54.285714285714278</v>
      </c>
      <c r="EA49" s="288">
        <f t="shared" si="113"/>
        <v>8.5714285714285694</v>
      </c>
      <c r="EB49" s="288">
        <f t="shared" si="113"/>
        <v>8.5714285714285694</v>
      </c>
      <c r="EC49" s="288">
        <f t="shared" si="113"/>
        <v>2.8571428571428568</v>
      </c>
      <c r="ED49" s="288">
        <f t="shared" si="113"/>
        <v>5.7142857142857135</v>
      </c>
      <c r="EE49" s="288">
        <f t="shared" si="113"/>
        <v>8.5714285714285694</v>
      </c>
      <c r="EF49" s="288">
        <f t="shared" si="113"/>
        <v>11.428571428571427</v>
      </c>
      <c r="EG49" s="288">
        <f t="shared" si="113"/>
        <v>2.8571428571428568</v>
      </c>
      <c r="EH49" s="298">
        <f>SUM(EA49:EG49)</f>
        <v>48.571428571428562</v>
      </c>
      <c r="EI49" s="292">
        <f t="shared" si="114"/>
        <v>40</v>
      </c>
      <c r="EJ49" s="288">
        <f t="shared" si="114"/>
        <v>13.333333333333332</v>
      </c>
      <c r="EK49" s="288">
        <f t="shared" si="114"/>
        <v>10</v>
      </c>
      <c r="EL49" s="293">
        <f t="shared" si="114"/>
        <v>6.6666666666666661</v>
      </c>
      <c r="EM49" s="298">
        <f>SUM(EI49:EL49)</f>
        <v>70</v>
      </c>
      <c r="EN49" s="298">
        <f>SUM(DM49,DR49,DZ49,EH49,EM49)</f>
        <v>279.82142857142856</v>
      </c>
      <c r="EO49" s="294"/>
      <c r="EP49" s="299">
        <f>SUM(CU49:DL49)</f>
        <v>61.964285714285701</v>
      </c>
      <c r="EQ49" s="299">
        <f>SUM(DN49:DQ49)</f>
        <v>45</v>
      </c>
      <c r="ER49" s="299">
        <f>SUM(DS49:DY49)</f>
        <v>54.285714285714278</v>
      </c>
      <c r="ES49" s="299">
        <f>SUM(EA49:EG49)</f>
        <v>48.571428571428562</v>
      </c>
      <c r="ET49" s="299">
        <f>SUM(EI49:EL49)</f>
        <v>70</v>
      </c>
      <c r="EU49" s="299">
        <f>SUM(EP49:ET49)</f>
        <v>279.82142857142856</v>
      </c>
      <c r="EV49" s="294"/>
      <c r="EW49" s="288" t="str">
        <f>IF(EU49&lt;100,"Q1",IF(EU49&lt;200,"Q2",IF(EU49&lt;300,"Q3",IF(EU49&lt;=400,"Q4"))))</f>
        <v>Q3</v>
      </c>
      <c r="EX49" s="294" t="str">
        <f>IF(EW49="Q1","Not there yet",IF(EW49="Q2","Emerging",IF(EW49="Q3","Building",IF(EW49="Q4","Flourishing"))))</f>
        <v>Building</v>
      </c>
      <c r="EY49" s="294"/>
      <c r="EZ49" s="294"/>
      <c r="FA49" s="294"/>
      <c r="FB49" s="294"/>
      <c r="FC49" s="288" t="s">
        <v>138</v>
      </c>
      <c r="FD49" s="294"/>
      <c r="FE49" s="294"/>
      <c r="FF49" s="294"/>
      <c r="FG49" s="294"/>
      <c r="FH49" s="294"/>
      <c r="FI49" s="294"/>
      <c r="FJ49" s="294"/>
      <c r="FK49" s="294"/>
      <c r="FL49" s="294"/>
      <c r="FM49" s="294"/>
      <c r="FN49" s="294"/>
      <c r="FO49" s="294"/>
      <c r="FP49" s="294"/>
      <c r="FQ49" s="294"/>
      <c r="FR49" s="294"/>
      <c r="FS49" s="294"/>
      <c r="FT49" s="294"/>
      <c r="FU49" s="294"/>
      <c r="FV49" s="294"/>
      <c r="FW49" s="294"/>
      <c r="FX49" s="294"/>
      <c r="FY49" s="294"/>
      <c r="FZ49" s="294"/>
      <c r="GA49" s="294"/>
      <c r="GB49" s="294"/>
      <c r="GC49" s="294"/>
      <c r="GD49" s="294"/>
      <c r="GE49" s="294"/>
      <c r="GF49" s="294"/>
      <c r="GG49" s="294"/>
      <c r="GH49" s="294"/>
      <c r="GI49" s="294"/>
      <c r="GJ49" s="294"/>
      <c r="GK49" s="294"/>
      <c r="GL49" s="294"/>
      <c r="GM49" s="294"/>
      <c r="GN49" s="294"/>
      <c r="GO49" s="294"/>
      <c r="GP49" s="294"/>
      <c r="GQ49" s="294"/>
      <c r="GR49" s="294"/>
      <c r="GS49" s="294"/>
      <c r="GT49" s="294"/>
      <c r="GU49" s="294"/>
      <c r="GV49" s="294"/>
      <c r="GW49" s="294"/>
      <c r="GX49" s="294"/>
      <c r="GY49" s="294"/>
      <c r="GZ49" s="294"/>
      <c r="HA49" s="294"/>
      <c r="HB49" s="294"/>
      <c r="HC49" s="294"/>
      <c r="HD49" s="294"/>
      <c r="HE49" s="294"/>
      <c r="HF49" s="294"/>
      <c r="HG49" s="294"/>
      <c r="HH49" s="294"/>
      <c r="HI49" s="294"/>
      <c r="HJ49" s="294"/>
      <c r="HK49" s="294"/>
      <c r="HL49" s="294"/>
      <c r="HM49" s="294"/>
    </row>
    <row r="50" spans="1:221" x14ac:dyDescent="0.2">
      <c r="A50"/>
      <c r="B50"/>
      <c r="D50"/>
      <c r="E50"/>
      <c r="F50"/>
      <c r="G50"/>
      <c r="H50"/>
      <c r="I50"/>
      <c r="L50">
        <f>COUNTIF(L5:L49,1)</f>
        <v>37</v>
      </c>
      <c r="N50" s="20" t="s">
        <v>582</v>
      </c>
      <c r="O50" s="36">
        <f>AVERAGE(O5:O49)</f>
        <v>3.8666666666666667</v>
      </c>
      <c r="P50" s="37">
        <f t="shared" ref="P50:P75" si="115">O50/5</f>
        <v>0.77333333333333332</v>
      </c>
      <c r="S50" s="20" t="s">
        <v>582</v>
      </c>
      <c r="T50" s="36">
        <f>AVERAGE(T5:T49)</f>
        <v>2.8666666666666667</v>
      </c>
      <c r="U50" s="37">
        <f t="shared" ref="U50:U53" si="116">T50/3</f>
        <v>0.9555555555555556</v>
      </c>
      <c r="X50" s="20" t="s">
        <v>582</v>
      </c>
      <c r="Y50" s="36">
        <f>AVERAGE(Y5:Y49)</f>
        <v>2.8888888888888888</v>
      </c>
      <c r="Z50" s="37">
        <f t="shared" ref="Z50:Z53" si="117">Y50/3</f>
        <v>0.96296296296296291</v>
      </c>
      <c r="AD50" s="20" t="s">
        <v>582</v>
      </c>
      <c r="AE50" s="36">
        <f>AVERAGE(AE5:AE49)</f>
        <v>3.5333333333333332</v>
      </c>
      <c r="AF50" s="37">
        <f t="shared" ref="AF50:AF53" si="118">AE50/4</f>
        <v>0.8833333333333333</v>
      </c>
      <c r="AK50" s="20" t="s">
        <v>582</v>
      </c>
      <c r="AL50" s="36">
        <f>AVERAGE(AL5:AL49)</f>
        <v>3.1333333333333333</v>
      </c>
      <c r="AM50" s="37">
        <f t="shared" ref="AM50:AM53" si="119">AL50/5</f>
        <v>0.62666666666666671</v>
      </c>
      <c r="AP50" s="20" t="s">
        <v>582</v>
      </c>
      <c r="AQ50" s="36">
        <f>AVERAGE(AQ5:AQ49)</f>
        <v>2.2000000000000002</v>
      </c>
      <c r="AR50" s="37">
        <f t="shared" ref="AR50:AR53" si="120">AQ50/3</f>
        <v>0.73333333333333339</v>
      </c>
      <c r="AS50" s="22">
        <f>MEDIAN(AS5:AS49)</f>
        <v>19</v>
      </c>
      <c r="CT50" t="s">
        <v>583</v>
      </c>
      <c r="CU50" s="104">
        <f t="shared" ref="CU50:DL50" ca="1" si="121">AVERAGE(CU5:CU50)</f>
        <v>15.833333333333334</v>
      </c>
      <c r="CV50" s="98">
        <f t="shared" ca="1" si="121"/>
        <v>1.8650793650793647</v>
      </c>
      <c r="CW50" s="98">
        <f t="shared" ca="1" si="121"/>
        <v>2.0436507936507931</v>
      </c>
      <c r="CX50" s="98">
        <f t="shared" ca="1" si="121"/>
        <v>2.2817460317460316</v>
      </c>
      <c r="CY50" s="98">
        <f t="shared" ca="1" si="121"/>
        <v>2.6388888888888888</v>
      </c>
      <c r="CZ50" s="98">
        <f t="shared" ca="1" si="121"/>
        <v>0.52579365079365081</v>
      </c>
      <c r="DA50" s="98">
        <f t="shared" ca="1" si="121"/>
        <v>0.54563492063492036</v>
      </c>
      <c r="DB50" s="98">
        <f t="shared" ca="1" si="121"/>
        <v>0.48115079365079361</v>
      </c>
      <c r="DC50" s="98">
        <f t="shared" ca="1" si="121"/>
        <v>0.49603174603174582</v>
      </c>
      <c r="DD50" s="98">
        <f t="shared" ca="1" si="121"/>
        <v>1.8650793650793649</v>
      </c>
      <c r="DE50" s="98">
        <f t="shared" ca="1" si="121"/>
        <v>1.8650793650793653</v>
      </c>
      <c r="DF50" s="98">
        <f t="shared" ca="1" si="121"/>
        <v>10.833333333333334</v>
      </c>
      <c r="DG50" s="98">
        <f t="shared" ca="1" si="121"/>
        <v>2.3379629629629624</v>
      </c>
      <c r="DH50" s="98">
        <f t="shared" ca="1" si="121"/>
        <v>2.3148148148148149</v>
      </c>
      <c r="DI50" s="98">
        <f t="shared" ca="1" si="121"/>
        <v>2.2453703703703698</v>
      </c>
      <c r="DJ50" s="98">
        <f t="shared" ca="1" si="121"/>
        <v>2.2685185185185177</v>
      </c>
      <c r="DK50" s="98">
        <f t="shared" ca="1" si="121"/>
        <v>2.1759259259259256</v>
      </c>
      <c r="DL50" s="98">
        <f t="shared" ca="1" si="121"/>
        <v>2.407407407407407</v>
      </c>
      <c r="DM50" s="105">
        <f>AVERAGE(DM5:DM49)</f>
        <v>55.024801587301582</v>
      </c>
      <c r="DN50" s="136"/>
      <c r="DO50" s="136"/>
      <c r="DP50" s="136"/>
      <c r="DQ50" s="136"/>
      <c r="DR50" s="105">
        <f>AVERAGE(DR5:DR49)</f>
        <v>55.277777777777779</v>
      </c>
      <c r="DS50" s="148"/>
      <c r="DT50" s="149"/>
      <c r="DU50" s="149"/>
      <c r="DV50" s="149"/>
      <c r="DW50" s="149"/>
      <c r="DX50" s="149"/>
      <c r="DY50" s="149"/>
      <c r="DZ50" s="105">
        <f>AVERAGE(DZ5:DZ49)</f>
        <v>57.698412698412689</v>
      </c>
      <c r="EA50" s="96"/>
      <c r="EB50" s="96"/>
      <c r="EC50" s="96"/>
      <c r="ED50" s="96"/>
      <c r="EE50" s="96"/>
      <c r="EF50" s="96"/>
      <c r="EG50" s="96"/>
      <c r="EH50" s="105">
        <f>AVERAGE(EH5:EH49)</f>
        <v>63.650793650793631</v>
      </c>
      <c r="EI50" s="112"/>
      <c r="EJ50" s="112"/>
      <c r="EK50" s="112"/>
      <c r="EL50" s="112"/>
      <c r="EM50" s="105">
        <f>AVERAGE(EM5:EM49)</f>
        <v>69.166666666666671</v>
      </c>
      <c r="EN50" s="105">
        <f>AVERAGE(EN5:EN49)</f>
        <v>300.81845238095241</v>
      </c>
      <c r="EX50" s="158" t="s">
        <v>584</v>
      </c>
      <c r="EY50" s="158"/>
      <c r="EZ50" s="158"/>
      <c r="FA50" s="158" t="s">
        <v>585</v>
      </c>
    </row>
    <row r="51" spans="1:221" x14ac:dyDescent="0.2">
      <c r="A51"/>
      <c r="B51"/>
      <c r="D51"/>
      <c r="E51"/>
      <c r="F51"/>
      <c r="G51"/>
      <c r="H51"/>
      <c r="I51"/>
      <c r="N51" s="20" t="s">
        <v>586</v>
      </c>
      <c r="O51" s="36">
        <f>AVERAGE(O5:O29)</f>
        <v>3.68</v>
      </c>
      <c r="P51" s="37">
        <f t="shared" si="115"/>
        <v>0.73599999999999999</v>
      </c>
      <c r="S51" s="20" t="s">
        <v>586</v>
      </c>
      <c r="T51" s="36">
        <f>AVERAGE(T5:T29)</f>
        <v>2.84</v>
      </c>
      <c r="U51" s="37">
        <f t="shared" si="116"/>
        <v>0.94666666666666666</v>
      </c>
      <c r="X51" s="20" t="s">
        <v>586</v>
      </c>
      <c r="Y51" s="36">
        <f>AVERAGE(Y5:Y29)</f>
        <v>2.84</v>
      </c>
      <c r="Z51" s="37">
        <f t="shared" si="117"/>
        <v>0.94666666666666666</v>
      </c>
      <c r="AD51" s="20" t="s">
        <v>586</v>
      </c>
      <c r="AE51" s="36">
        <f>AVERAGE(AE5:AE29)</f>
        <v>3.6</v>
      </c>
      <c r="AF51" s="37">
        <f t="shared" si="118"/>
        <v>0.9</v>
      </c>
      <c r="AK51" s="20" t="s">
        <v>586</v>
      </c>
      <c r="AL51" s="36">
        <f>AVERAGE(AL5:AL29)</f>
        <v>2.88</v>
      </c>
      <c r="AM51" s="37">
        <f t="shared" si="119"/>
        <v>0.57599999999999996</v>
      </c>
      <c r="AP51" s="20" t="s">
        <v>586</v>
      </c>
      <c r="AQ51" s="36">
        <f>AVERAGE(AQ5:AQ29)</f>
        <v>2.2000000000000002</v>
      </c>
      <c r="AR51" s="37">
        <f t="shared" si="120"/>
        <v>0.73333333333333339</v>
      </c>
      <c r="AS51" s="22">
        <f>MEDIAN(AS5:AS29)</f>
        <v>18</v>
      </c>
      <c r="CU51" s="104"/>
      <c r="CV51" s="98"/>
      <c r="CW51" s="98"/>
      <c r="CX51" s="98"/>
      <c r="CY51" s="98"/>
      <c r="CZ51" s="98"/>
      <c r="DA51" s="98"/>
      <c r="DB51" s="98"/>
      <c r="DC51" s="98"/>
      <c r="DD51" s="98"/>
      <c r="DE51" s="98"/>
      <c r="DF51" s="98"/>
      <c r="DG51" s="98"/>
      <c r="DH51" s="98"/>
      <c r="DI51" s="98"/>
      <c r="DJ51" s="98"/>
      <c r="DK51" s="98"/>
      <c r="DL51" s="98"/>
      <c r="DM51" s="105"/>
      <c r="DN51" s="136"/>
      <c r="DO51" s="136"/>
      <c r="DP51" s="136"/>
      <c r="DQ51" s="136"/>
      <c r="DR51" s="136"/>
      <c r="DS51" s="148"/>
      <c r="DT51" s="149"/>
      <c r="DU51" s="149"/>
      <c r="DV51" s="149"/>
      <c r="DW51" s="149"/>
      <c r="DX51" s="149"/>
      <c r="DY51" s="149"/>
      <c r="DZ51" s="151"/>
      <c r="EA51" s="96"/>
      <c r="EB51" s="96"/>
      <c r="EC51" s="96"/>
      <c r="ED51" s="96"/>
      <c r="EE51" s="96"/>
      <c r="EF51" s="96"/>
      <c r="EG51" s="96"/>
      <c r="EH51" s="96"/>
      <c r="EI51" s="112"/>
      <c r="EJ51" s="112"/>
      <c r="EK51" s="112"/>
      <c r="EL51" s="112"/>
      <c r="EM51" s="112"/>
      <c r="EN51" s="94"/>
      <c r="EX51" s="158"/>
      <c r="EY51" s="158"/>
      <c r="EZ51" s="158"/>
      <c r="FA51" s="158"/>
      <c r="FC51" s="200">
        <f>COUNTIF(FC5:FC49,"Metro")</f>
        <v>23</v>
      </c>
      <c r="FD51" s="201" t="s">
        <v>138</v>
      </c>
      <c r="FE51" s="201"/>
    </row>
    <row r="52" spans="1:221" x14ac:dyDescent="0.2">
      <c r="A52"/>
      <c r="B52"/>
      <c r="D52"/>
      <c r="E52"/>
      <c r="F52"/>
      <c r="G52"/>
      <c r="H52"/>
      <c r="I52"/>
      <c r="N52" s="20" t="s">
        <v>587</v>
      </c>
      <c r="O52" s="36">
        <f>AVERAGE(O30:O44)</f>
        <v>4</v>
      </c>
      <c r="P52" s="37">
        <f t="shared" si="115"/>
        <v>0.8</v>
      </c>
      <c r="S52" s="20" t="s">
        <v>587</v>
      </c>
      <c r="T52" s="36">
        <f>AVERAGE(T30:T44)</f>
        <v>2.8666666666666667</v>
      </c>
      <c r="U52" s="37">
        <f t="shared" si="116"/>
        <v>0.9555555555555556</v>
      </c>
      <c r="X52" s="20" t="s">
        <v>587</v>
      </c>
      <c r="Y52" s="36">
        <f>AVERAGE(Y30:Y44)</f>
        <v>2.9333333333333331</v>
      </c>
      <c r="Z52" s="37">
        <f t="shared" si="117"/>
        <v>0.97777777777777775</v>
      </c>
      <c r="AD52" s="20" t="s">
        <v>587</v>
      </c>
      <c r="AE52" s="36">
        <f>AVERAGE(AE30:AE44)</f>
        <v>3.4</v>
      </c>
      <c r="AF52" s="37">
        <f t="shared" si="118"/>
        <v>0.85</v>
      </c>
      <c r="AK52" s="20" t="s">
        <v>587</v>
      </c>
      <c r="AL52" s="36">
        <f>AVERAGE(AL30:AL44)</f>
        <v>3.4</v>
      </c>
      <c r="AM52" s="37">
        <f t="shared" si="119"/>
        <v>0.67999999999999994</v>
      </c>
      <c r="AP52" s="20" t="s">
        <v>587</v>
      </c>
      <c r="AQ52" s="36">
        <f>AVERAGE(AQ30:AQ44)</f>
        <v>2.1333333333333333</v>
      </c>
      <c r="AR52" s="37">
        <f t="shared" si="120"/>
        <v>0.71111111111111114</v>
      </c>
      <c r="AS52" s="22">
        <f>MEDIAN(AS30:AS44)</f>
        <v>19</v>
      </c>
      <c r="CU52" s="104"/>
      <c r="CV52" s="98"/>
      <c r="CW52" s="98"/>
      <c r="CX52" s="98"/>
      <c r="CY52" s="98"/>
      <c r="CZ52" s="98"/>
      <c r="DA52" s="98"/>
      <c r="DB52" s="98"/>
      <c r="DC52" s="98"/>
      <c r="DD52" s="98"/>
      <c r="DE52" s="98"/>
      <c r="DF52" s="98"/>
      <c r="DG52" s="98"/>
      <c r="DH52" s="98"/>
      <c r="DI52" s="98"/>
      <c r="DJ52" s="98"/>
      <c r="DK52" s="98"/>
      <c r="DL52" s="310" t="s">
        <v>588</v>
      </c>
      <c r="DM52" s="105">
        <f>AVERAGE(DM5,DM8,DM10,DM12:DM15,DM17:DM20,DM22,DM24:DM25,DM27:DM29,DM31:DM33,DM48:DM49)</f>
        <v>56.515151515151508</v>
      </c>
      <c r="DN52" s="136"/>
      <c r="DO52" s="136"/>
      <c r="DP52" s="136"/>
      <c r="DQ52" s="136"/>
      <c r="DR52" s="105">
        <f>AVERAGE(DR5,DR8,DR10,DR12:DR15,DR17:DR20,DR22,DR24:DR25,DR27:DR29,DR31:DR33,DR48:DR49)</f>
        <v>58.863636363636367</v>
      </c>
      <c r="DS52" s="148"/>
      <c r="DT52" s="149"/>
      <c r="DU52" s="149"/>
      <c r="DV52" s="149"/>
      <c r="DW52" s="149"/>
      <c r="DX52" s="149"/>
      <c r="DY52" s="149"/>
      <c r="DZ52" s="105">
        <f>AVERAGE(DZ5,DZ8,DZ10,DZ12:DZ15,DZ17:DZ20,DZ22,DZ24:DZ25,DZ27:DZ29,DZ31:DZ33,DZ48:DZ49)</f>
        <v>60.389610389610375</v>
      </c>
      <c r="EA52" s="96"/>
      <c r="EB52" s="96"/>
      <c r="EC52" s="96"/>
      <c r="ED52" s="96"/>
      <c r="EE52" s="96"/>
      <c r="EF52" s="96"/>
      <c r="EG52" s="96"/>
      <c r="EH52" s="105">
        <f>AVERAGE(EH5,EH8,EH10,EH12:EH15,EH17:EH20,EH22,EH24:EH25,EH27:EH29,EH31:EH33,EH48:EH49)</f>
        <v>65.584415584415581</v>
      </c>
      <c r="EI52" s="112"/>
      <c r="EJ52" s="112"/>
      <c r="EK52" s="112"/>
      <c r="EL52" s="112"/>
      <c r="EM52" s="105">
        <f>AVERAGE(EM5,EM8,EM10,EM12:EM15,EM17:EM20,EM22,EM24:EM25,EM27:EM29,EM31:EM33,EM48:EM49)</f>
        <v>71.212121212121218</v>
      </c>
      <c r="EN52" s="94"/>
      <c r="EX52" s="158"/>
      <c r="EY52" s="158"/>
      <c r="EZ52" s="158"/>
      <c r="FA52" s="158"/>
      <c r="FC52" s="200">
        <f>COUNTIF(FC5:FC49,"Non-metro")</f>
        <v>22</v>
      </c>
      <c r="FD52" s="201" t="s">
        <v>158</v>
      </c>
      <c r="FE52" s="201"/>
    </row>
    <row r="53" spans="1:221" x14ac:dyDescent="0.2">
      <c r="A53"/>
      <c r="B53"/>
      <c r="D53"/>
      <c r="E53"/>
      <c r="F53"/>
      <c r="G53"/>
      <c r="H53"/>
      <c r="I53"/>
      <c r="N53" s="20" t="s">
        <v>589</v>
      </c>
      <c r="O53" s="36">
        <f>AVERAGE(O45:O49)</f>
        <v>4.4000000000000004</v>
      </c>
      <c r="P53" s="37">
        <f t="shared" si="115"/>
        <v>0.88000000000000012</v>
      </c>
      <c r="S53" s="20" t="s">
        <v>589</v>
      </c>
      <c r="T53" s="36">
        <f>AVERAGE(T45:T49)</f>
        <v>3</v>
      </c>
      <c r="U53" s="37">
        <f t="shared" si="116"/>
        <v>1</v>
      </c>
      <c r="X53" s="20" t="s">
        <v>589</v>
      </c>
      <c r="Y53" s="36">
        <f>AVERAGE(Y45:Y49)</f>
        <v>3</v>
      </c>
      <c r="Z53" s="37">
        <f t="shared" si="117"/>
        <v>1</v>
      </c>
      <c r="AD53" s="20" t="s">
        <v>589</v>
      </c>
      <c r="AE53" s="36">
        <f>AVERAGE(AE45:AE49)</f>
        <v>3.6</v>
      </c>
      <c r="AF53" s="37">
        <f t="shared" si="118"/>
        <v>0.9</v>
      </c>
      <c r="AK53" s="20" t="s">
        <v>589</v>
      </c>
      <c r="AL53" s="36">
        <f>AVERAGE(AL45:AL49)</f>
        <v>3.6</v>
      </c>
      <c r="AM53" s="37">
        <f t="shared" si="119"/>
        <v>0.72</v>
      </c>
      <c r="AP53" s="20" t="s">
        <v>589</v>
      </c>
      <c r="AQ53" s="36">
        <f>AVERAGE(AQ45:AQ49)</f>
        <v>2.4</v>
      </c>
      <c r="AR53" s="37">
        <f t="shared" si="120"/>
        <v>0.79999999999999993</v>
      </c>
      <c r="AS53" s="22">
        <f>MEDIAN(AS45:AS49)</f>
        <v>20</v>
      </c>
      <c r="CT53" s="310"/>
      <c r="CU53" s="104"/>
      <c r="CV53" s="98"/>
      <c r="CW53" s="98"/>
      <c r="CX53" s="98"/>
      <c r="CY53" s="98"/>
      <c r="CZ53" s="98"/>
      <c r="DA53" s="98"/>
      <c r="DB53" s="98"/>
      <c r="DC53" s="98"/>
      <c r="DD53" s="98"/>
      <c r="DE53" s="98"/>
      <c r="DF53" s="98"/>
      <c r="DG53" s="98"/>
      <c r="DH53" s="98"/>
      <c r="DI53" s="98"/>
      <c r="DJ53" s="98"/>
      <c r="DK53" s="98"/>
      <c r="DL53" s="310" t="s">
        <v>587</v>
      </c>
      <c r="DM53" s="206">
        <f>AVERAGE(DM30:DM44)</f>
        <v>51.579670329670321</v>
      </c>
      <c r="DN53" s="137"/>
      <c r="DO53" s="137"/>
      <c r="DP53" s="137"/>
      <c r="DQ53" s="137"/>
      <c r="DR53" s="206">
        <f>AVERAGE(DR30:DR44)</f>
        <v>48.07692307692308</v>
      </c>
      <c r="DS53" s="145"/>
      <c r="DT53" s="146"/>
      <c r="DU53" s="147"/>
      <c r="DV53" s="147"/>
      <c r="DW53" s="146"/>
      <c r="DX53" s="146"/>
      <c r="DY53" s="146"/>
      <c r="DZ53" s="206">
        <f>AVERAGE(DZ30:DZ44)</f>
        <v>52.967032967032956</v>
      </c>
      <c r="EA53" s="152"/>
      <c r="EB53" s="152"/>
      <c r="EC53" s="152"/>
      <c r="ED53" s="152"/>
      <c r="EE53" s="152"/>
      <c r="EF53" s="152"/>
      <c r="EG53" s="152"/>
      <c r="EH53" s="206">
        <f>AVERAGE(EH30:EH44)</f>
        <v>58.241758241758234</v>
      </c>
      <c r="EI53" s="112"/>
      <c r="EJ53" s="112"/>
      <c r="EK53" s="112"/>
      <c r="EL53" s="112"/>
      <c r="EM53" s="206">
        <f>AVERAGE(EM30:EM44)</f>
        <v>65.897435897435898</v>
      </c>
      <c r="EN53" s="207">
        <f>AVERAGE(EN30:EN44)</f>
        <v>276.76282051282044</v>
      </c>
      <c r="EO53" s="159" t="s">
        <v>582</v>
      </c>
      <c r="EP53" s="160">
        <f t="shared" ref="EP53:EU53" si="122">AVERAGE(EP$5:EP$49)</f>
        <v>55.024801587301582</v>
      </c>
      <c r="EQ53" s="160">
        <f t="shared" si="122"/>
        <v>55.277777777777779</v>
      </c>
      <c r="ER53" s="160">
        <f t="shared" si="122"/>
        <v>57.698412698412689</v>
      </c>
      <c r="ES53" s="160">
        <f t="shared" si="122"/>
        <v>63.650793650793631</v>
      </c>
      <c r="ET53" s="160">
        <f t="shared" si="122"/>
        <v>69.166666666666671</v>
      </c>
      <c r="EU53" s="160">
        <f t="shared" si="122"/>
        <v>300.81845238095241</v>
      </c>
      <c r="EX53" s="158">
        <f>COUNTIF($EX$5:$EX$49,"Not there yet")</f>
        <v>0</v>
      </c>
      <c r="EY53" s="40" t="s">
        <v>590</v>
      </c>
      <c r="EZ53" s="41"/>
      <c r="FA53" s="176">
        <f>EX53/35</f>
        <v>0</v>
      </c>
    </row>
    <row r="54" spans="1:221" x14ac:dyDescent="0.2">
      <c r="A54"/>
      <c r="B54"/>
      <c r="D54"/>
      <c r="E54"/>
      <c r="F54"/>
      <c r="G54"/>
      <c r="H54"/>
      <c r="I54"/>
      <c r="O54"/>
      <c r="P54"/>
      <c r="T54"/>
      <c r="U54"/>
      <c r="Y54"/>
      <c r="Z54"/>
      <c r="AE54"/>
      <c r="AF54"/>
      <c r="AL54"/>
      <c r="AM54"/>
      <c r="AQ54"/>
      <c r="AR54"/>
      <c r="CU54" s="104"/>
      <c r="CV54" s="98"/>
      <c r="CW54" s="98"/>
      <c r="CX54" s="98"/>
      <c r="CY54" s="98"/>
      <c r="CZ54" s="98"/>
      <c r="DA54" s="98"/>
      <c r="DB54" s="98"/>
      <c r="DC54" s="98"/>
      <c r="DD54" s="98"/>
      <c r="DE54" s="98"/>
      <c r="DF54" s="98"/>
      <c r="DG54" s="98"/>
      <c r="DH54" s="98"/>
      <c r="DI54" s="98"/>
      <c r="DJ54" s="121"/>
      <c r="DK54" s="120"/>
      <c r="DL54" s="119" t="s">
        <v>589</v>
      </c>
      <c r="DM54" s="123">
        <f>AVERAGE(DM45:DM49)</f>
        <v>54.538690476190467</v>
      </c>
      <c r="DN54" s="138"/>
      <c r="DO54" s="139"/>
      <c r="DP54" s="140"/>
      <c r="DQ54" s="119" t="s">
        <v>589</v>
      </c>
      <c r="DR54" s="123">
        <f>AVERAGE(DR45:DR49)</f>
        <v>53.75</v>
      </c>
      <c r="DS54" s="147"/>
      <c r="DT54" s="147"/>
      <c r="DU54" s="147"/>
      <c r="DV54" s="147"/>
      <c r="DW54" s="139"/>
      <c r="DX54" s="140"/>
      <c r="DY54" s="119" t="s">
        <v>589</v>
      </c>
      <c r="DZ54" s="123">
        <f>AVERAGE(DZ45:DZ49)</f>
        <v>57.142857142857132</v>
      </c>
      <c r="EA54" s="97"/>
      <c r="EB54" s="97"/>
      <c r="EC54" s="97"/>
      <c r="ED54" s="97"/>
      <c r="EE54" s="139"/>
      <c r="EF54" s="140"/>
      <c r="EG54" s="119" t="s">
        <v>589</v>
      </c>
      <c r="EH54" s="123">
        <f>AVERAGE(EH45:EH49)</f>
        <v>64.285714285714278</v>
      </c>
      <c r="EI54" s="112"/>
      <c r="EJ54" s="139"/>
      <c r="EK54" s="140"/>
      <c r="EL54" s="119" t="s">
        <v>589</v>
      </c>
      <c r="EM54" s="123">
        <f>AVERAGE(EM45:EM49)</f>
        <v>69.166666666666657</v>
      </c>
      <c r="EN54" s="153">
        <f>AVERAGE(EN9:EN53)</f>
        <v>304.37477106227107</v>
      </c>
      <c r="EO54" s="74"/>
      <c r="EP54" s="74"/>
      <c r="EQ54" s="74"/>
      <c r="ER54" s="74"/>
      <c r="ES54" s="74"/>
      <c r="ET54" s="74"/>
      <c r="EU54" s="162"/>
      <c r="EX54" s="158">
        <f>COUNTIF($EX$5:$EX$49,"Emerging")</f>
        <v>2</v>
      </c>
      <c r="EY54" s="40" t="s">
        <v>591</v>
      </c>
      <c r="EZ54" s="41"/>
      <c r="FA54" s="176">
        <f>EX54/22</f>
        <v>9.0909090909090912E-2</v>
      </c>
    </row>
    <row r="55" spans="1:221" x14ac:dyDescent="0.2">
      <c r="A55"/>
      <c r="B55"/>
      <c r="D55"/>
      <c r="E55"/>
      <c r="F55"/>
      <c r="G55"/>
      <c r="H55"/>
      <c r="I55"/>
      <c r="N55" s="20" t="s">
        <v>592</v>
      </c>
      <c r="O55" s="36">
        <f>AVERAGE(O5:O38)</f>
        <v>3.7647058823529411</v>
      </c>
      <c r="P55" s="37">
        <f t="shared" si="115"/>
        <v>0.75294117647058822</v>
      </c>
      <c r="Q55">
        <v>76</v>
      </c>
      <c r="S55" s="20" t="s">
        <v>592</v>
      </c>
      <c r="T55" s="36">
        <f>AVERAGE(T5:T38)</f>
        <v>2.8529411764705883</v>
      </c>
      <c r="U55" s="37">
        <f>T55/3</f>
        <v>0.95098039215686281</v>
      </c>
      <c r="X55" s="20" t="s">
        <v>592</v>
      </c>
      <c r="Y55" s="36">
        <f>AVERAGE(Y5:Y38)</f>
        <v>2.8823529411764706</v>
      </c>
      <c r="Z55" s="37">
        <f>Y55/3</f>
        <v>0.96078431372549022</v>
      </c>
      <c r="AD55" s="20" t="s">
        <v>592</v>
      </c>
      <c r="AE55" s="36">
        <f>AVERAGE(AE5:AE38)</f>
        <v>3.5882352941176472</v>
      </c>
      <c r="AF55" s="37">
        <f>AE55/4</f>
        <v>0.8970588235294118</v>
      </c>
      <c r="AK55" s="20" t="s">
        <v>592</v>
      </c>
      <c r="AL55" s="36">
        <f>AVERAGE(AL5:AL38)</f>
        <v>2.9411764705882355</v>
      </c>
      <c r="AM55" s="37">
        <f>AL55/5</f>
        <v>0.58823529411764708</v>
      </c>
      <c r="AP55" s="20" t="s">
        <v>592</v>
      </c>
      <c r="AQ55" s="36">
        <f>AVERAGE(AQ5:AQ38)</f>
        <v>2.2058823529411766</v>
      </c>
      <c r="AR55" s="37">
        <f>AQ55/3</f>
        <v>0.73529411764705888</v>
      </c>
      <c r="CU55" s="104"/>
      <c r="CV55" s="98"/>
      <c r="CW55" s="98"/>
      <c r="CX55" s="98"/>
      <c r="CY55" s="98"/>
      <c r="CZ55" s="98"/>
      <c r="DA55" s="98"/>
      <c r="DB55" s="98"/>
      <c r="DC55" s="98"/>
      <c r="DD55" s="98"/>
      <c r="DE55" s="98"/>
      <c r="DF55" s="98"/>
      <c r="DG55" s="98"/>
      <c r="DH55" s="98"/>
      <c r="DI55" s="98"/>
      <c r="DJ55" s="121"/>
      <c r="DK55" s="120"/>
      <c r="DL55" s="120"/>
      <c r="DM55" s="122"/>
      <c r="DN55" s="137"/>
      <c r="DO55" s="108"/>
      <c r="DP55" s="20"/>
      <c r="DQ55" s="120"/>
      <c r="DR55" s="109"/>
      <c r="DS55" s="146"/>
      <c r="DT55" s="146"/>
      <c r="DU55" s="146"/>
      <c r="DV55" s="146"/>
      <c r="DW55" s="108"/>
      <c r="DX55" s="20"/>
      <c r="DY55" s="120"/>
      <c r="DZ55" s="109"/>
      <c r="EA55" s="152"/>
      <c r="EB55" s="152"/>
      <c r="EC55" s="152"/>
      <c r="ED55" s="152"/>
      <c r="EE55" s="108"/>
      <c r="EF55" s="20"/>
      <c r="EG55" s="120"/>
      <c r="EH55" s="142"/>
      <c r="EI55" s="112"/>
      <c r="EJ55" s="108"/>
      <c r="EK55" s="20"/>
      <c r="EL55" s="120"/>
      <c r="EM55" s="109"/>
      <c r="EN55" s="132"/>
      <c r="EO55" s="155" t="s">
        <v>592</v>
      </c>
      <c r="EP55" s="204">
        <f t="shared" ref="EP55:EU55" si="123">AVERAGE(EP5:EP38)</f>
        <v>57.621173469387756</v>
      </c>
      <c r="EQ55" s="204">
        <f t="shared" si="123"/>
        <v>58.392857142857146</v>
      </c>
      <c r="ER55" s="204">
        <f t="shared" si="123"/>
        <v>59.795918367346921</v>
      </c>
      <c r="ES55" s="204">
        <f t="shared" si="123"/>
        <v>65.306122448979593</v>
      </c>
      <c r="ET55" s="204">
        <f t="shared" si="123"/>
        <v>70.833333333333343</v>
      </c>
      <c r="EU55" s="204">
        <f t="shared" si="123"/>
        <v>311.9494047619047</v>
      </c>
      <c r="EX55" s="158">
        <f>COUNTIF($EX$5:$EX$49,"Building")</f>
        <v>16</v>
      </c>
      <c r="EY55" s="40" t="s">
        <v>593</v>
      </c>
      <c r="EZ55" s="41"/>
      <c r="FA55" s="176">
        <f>EX55/10</f>
        <v>1.6</v>
      </c>
    </row>
    <row r="56" spans="1:221" x14ac:dyDescent="0.2">
      <c r="A56"/>
      <c r="B56"/>
      <c r="D56"/>
      <c r="E56"/>
      <c r="F56"/>
      <c r="G56"/>
      <c r="H56"/>
      <c r="I56"/>
      <c r="N56" s="20" t="s">
        <v>594</v>
      </c>
      <c r="O56" s="36">
        <f>AVERAGE(O39:O44)</f>
        <v>4</v>
      </c>
      <c r="P56" s="37">
        <f t="shared" si="115"/>
        <v>0.8</v>
      </c>
      <c r="Q56">
        <v>83</v>
      </c>
      <c r="S56" s="20" t="s">
        <v>594</v>
      </c>
      <c r="T56" s="36">
        <f>AVERAGE(T39:T44)</f>
        <v>2.8333333333333335</v>
      </c>
      <c r="U56" s="37">
        <f>T56/3</f>
        <v>0.94444444444444453</v>
      </c>
      <c r="X56" s="20" t="s">
        <v>594</v>
      </c>
      <c r="Y56" s="36">
        <f>AVERAGE(Y39:Y44)</f>
        <v>2.8333333333333335</v>
      </c>
      <c r="Z56" s="37">
        <f>Y56/3</f>
        <v>0.94444444444444453</v>
      </c>
      <c r="AD56" s="20" t="s">
        <v>594</v>
      </c>
      <c r="AE56" s="36">
        <f>AVERAGE(AE39:AE44)</f>
        <v>3.1666666666666665</v>
      </c>
      <c r="AF56" s="37">
        <f>AE56/4</f>
        <v>0.79166666666666663</v>
      </c>
      <c r="AK56" s="20" t="s">
        <v>594</v>
      </c>
      <c r="AL56" s="36">
        <f>AVERAGE(AL39:AL44)</f>
        <v>3.8333333333333335</v>
      </c>
      <c r="AM56" s="37">
        <f>AL56/5</f>
        <v>0.76666666666666672</v>
      </c>
      <c r="AP56" s="20" t="s">
        <v>594</v>
      </c>
      <c r="AQ56" s="36">
        <f>AVERAGE(AQ39:AQ44)</f>
        <v>2</v>
      </c>
      <c r="AR56" s="37">
        <f>AQ56/3</f>
        <v>0.66666666666666663</v>
      </c>
      <c r="CU56" s="104"/>
      <c r="CV56" s="98"/>
      <c r="CW56" s="98"/>
      <c r="CX56" s="98"/>
      <c r="CY56" s="98"/>
      <c r="CZ56" s="98"/>
      <c r="DA56" s="98"/>
      <c r="DB56" s="98"/>
      <c r="DC56" s="98"/>
      <c r="DD56" s="98"/>
      <c r="DE56" s="98"/>
      <c r="DF56" s="98"/>
      <c r="DG56" s="98"/>
      <c r="DH56" s="98"/>
      <c r="DI56" s="98"/>
      <c r="DJ56" s="121"/>
      <c r="DK56" s="120"/>
      <c r="DL56" s="119" t="s">
        <v>592</v>
      </c>
      <c r="DM56" s="123">
        <f>AVERAGE(DM5:DM38)</f>
        <v>57.621173469387756</v>
      </c>
      <c r="DN56" s="137"/>
      <c r="DO56" s="108"/>
      <c r="DP56" s="20"/>
      <c r="DQ56" s="119" t="s">
        <v>592</v>
      </c>
      <c r="DR56" s="123">
        <f>AVERAGE(DR5:DR38)</f>
        <v>58.392857142857146</v>
      </c>
      <c r="DS56" s="146"/>
      <c r="DT56" s="146"/>
      <c r="DU56" s="146"/>
      <c r="DV56" s="146"/>
      <c r="DW56" s="108"/>
      <c r="DX56" s="20"/>
      <c r="DY56" s="119" t="s">
        <v>592</v>
      </c>
      <c r="DZ56" s="123">
        <f>AVERAGE(DZ5:DZ38)</f>
        <v>59.795918367346921</v>
      </c>
      <c r="EA56" s="152"/>
      <c r="EB56" s="152"/>
      <c r="EC56" s="152"/>
      <c r="ED56" s="152"/>
      <c r="EE56" s="108"/>
      <c r="EF56" s="20"/>
      <c r="EG56" s="119" t="s">
        <v>592</v>
      </c>
      <c r="EH56" s="123">
        <f>AVERAGE(EH5:EH38)</f>
        <v>65.306122448979593</v>
      </c>
      <c r="EI56" s="112"/>
      <c r="EJ56" s="108"/>
      <c r="EK56" s="20"/>
      <c r="EL56" s="119" t="s">
        <v>592</v>
      </c>
      <c r="EM56" s="123">
        <f>AVERAGE(EM5:EM38)</f>
        <v>70.833333333333343</v>
      </c>
      <c r="EN56" s="153">
        <f>AVERAGE(EN5:EN38)</f>
        <v>311.9494047619047</v>
      </c>
      <c r="EO56" s="155" t="s">
        <v>594</v>
      </c>
      <c r="EP56" s="204">
        <f t="shared" ref="EP56:EU56" si="124">AVERAGE(EP39:EP44)</f>
        <v>37.336309523809518</v>
      </c>
      <c r="EQ56" s="204">
        <f t="shared" si="124"/>
        <v>35</v>
      </c>
      <c r="ER56" s="204">
        <f t="shared" si="124"/>
        <v>43.571428571428562</v>
      </c>
      <c r="ES56" s="204">
        <f t="shared" si="124"/>
        <v>51.428571428571423</v>
      </c>
      <c r="ET56" s="204">
        <f t="shared" si="124"/>
        <v>57.5</v>
      </c>
      <c r="EU56" s="204">
        <f t="shared" si="124"/>
        <v>224.83630952380952</v>
      </c>
      <c r="EX56" s="158">
        <f>COUNTIF($EX$5:$EX$49,"Flourishing")</f>
        <v>18</v>
      </c>
      <c r="EY56" s="40" t="s">
        <v>595</v>
      </c>
      <c r="EZ56" s="41"/>
      <c r="FA56" s="176">
        <f>EX56/3</f>
        <v>6</v>
      </c>
    </row>
    <row r="57" spans="1:221" x14ac:dyDescent="0.2">
      <c r="A57"/>
      <c r="B57"/>
      <c r="D57"/>
      <c r="E57"/>
      <c r="F57"/>
      <c r="G57"/>
      <c r="H57"/>
      <c r="I57"/>
      <c r="N57" s="20" t="s">
        <v>596</v>
      </c>
      <c r="O57" s="36">
        <f>AVERAGE(O45:O49)</f>
        <v>4.4000000000000004</v>
      </c>
      <c r="P57" s="37">
        <f t="shared" si="115"/>
        <v>0.88000000000000012</v>
      </c>
      <c r="Q57">
        <v>76</v>
      </c>
      <c r="S57" s="20" t="s">
        <v>596</v>
      </c>
      <c r="T57" s="36">
        <f>AVERAGE(T45:T49)</f>
        <v>3</v>
      </c>
      <c r="U57" s="37">
        <f>T57/3</f>
        <v>1</v>
      </c>
      <c r="X57" s="20" t="s">
        <v>596</v>
      </c>
      <c r="Y57" s="36">
        <f>AVERAGE(Y45:Y49)</f>
        <v>3</v>
      </c>
      <c r="Z57" s="37">
        <f>Y57/3</f>
        <v>1</v>
      </c>
      <c r="AD57" s="20" t="s">
        <v>596</v>
      </c>
      <c r="AE57" s="36">
        <f>AVERAGE(AE45:AE49)</f>
        <v>3.6</v>
      </c>
      <c r="AF57" s="37">
        <f>AE57/4</f>
        <v>0.9</v>
      </c>
      <c r="AK57" s="20" t="s">
        <v>596</v>
      </c>
      <c r="AL57" s="36">
        <f>AVERAGE(AL45:AL49)</f>
        <v>3.6</v>
      </c>
      <c r="AM57" s="37">
        <f>AL57/5</f>
        <v>0.72</v>
      </c>
      <c r="AP57" s="20" t="s">
        <v>596</v>
      </c>
      <c r="AQ57" s="36">
        <f>AVERAGE(AQ45:AQ49)</f>
        <v>2.4</v>
      </c>
      <c r="AR57" s="37">
        <f>AQ57/3</f>
        <v>0.79999999999999993</v>
      </c>
      <c r="CU57" s="104"/>
      <c r="CV57" s="98"/>
      <c r="CW57" s="98"/>
      <c r="CX57" s="98"/>
      <c r="CY57" s="98"/>
      <c r="CZ57" s="98"/>
      <c r="DA57" s="98"/>
      <c r="DB57" s="98"/>
      <c r="DC57" s="98"/>
      <c r="DD57" s="98"/>
      <c r="DE57" s="98"/>
      <c r="DF57" s="98"/>
      <c r="DG57" s="98"/>
      <c r="DH57" s="98"/>
      <c r="DI57" s="98"/>
      <c r="DJ57" s="121"/>
      <c r="DK57" s="120"/>
      <c r="DL57" s="119" t="s">
        <v>594</v>
      </c>
      <c r="DM57" s="123">
        <f>AVERAGE(DM39:DM44)</f>
        <v>37.336309523809518</v>
      </c>
      <c r="DN57" s="137"/>
      <c r="DO57" s="108"/>
      <c r="DP57" s="20"/>
      <c r="DQ57" s="119" t="s">
        <v>594</v>
      </c>
      <c r="DR57" s="123">
        <f>AVERAGE(DR39:DR44)</f>
        <v>35</v>
      </c>
      <c r="DS57" s="146"/>
      <c r="DT57" s="146"/>
      <c r="DU57" s="146"/>
      <c r="DV57" s="146"/>
      <c r="DW57" s="108"/>
      <c r="DX57" s="20"/>
      <c r="DY57" s="119" t="s">
        <v>594</v>
      </c>
      <c r="DZ57" s="123">
        <f>AVERAGE(DZ39:DZ44)</f>
        <v>43.571428571428562</v>
      </c>
      <c r="EA57" s="152"/>
      <c r="EB57" s="152"/>
      <c r="EC57" s="152"/>
      <c r="ED57" s="152"/>
      <c r="EE57" s="108"/>
      <c r="EF57" s="20"/>
      <c r="EG57" s="119" t="s">
        <v>594</v>
      </c>
      <c r="EH57" s="123">
        <f>AVERAGE(EH39:EH44)</f>
        <v>51.428571428571423</v>
      </c>
      <c r="EI57" s="112"/>
      <c r="EJ57" s="108"/>
      <c r="EK57" s="20"/>
      <c r="EL57" s="119" t="s">
        <v>594</v>
      </c>
      <c r="EM57" s="123">
        <f>AVERAGE(EM39:EM44)</f>
        <v>57.5</v>
      </c>
      <c r="EN57" s="153">
        <f>AVERAGE(EN39:EN44)</f>
        <v>224.83630952380952</v>
      </c>
      <c r="EO57" s="155" t="s">
        <v>596</v>
      </c>
      <c r="EP57" s="204">
        <f t="shared" ref="EP57:EU57" si="125">AVERAGE(EP45:EP49)</f>
        <v>54.538690476190467</v>
      </c>
      <c r="EQ57" s="204">
        <f t="shared" si="125"/>
        <v>53.75</v>
      </c>
      <c r="ER57" s="204">
        <f t="shared" si="125"/>
        <v>57.142857142857132</v>
      </c>
      <c r="ES57" s="204">
        <f t="shared" si="125"/>
        <v>64.285714285714278</v>
      </c>
      <c r="ET57" s="204">
        <f t="shared" si="125"/>
        <v>69.166666666666657</v>
      </c>
      <c r="EU57" s="204">
        <f t="shared" si="125"/>
        <v>298.88392857142856</v>
      </c>
    </row>
    <row r="58" spans="1:221" x14ac:dyDescent="0.2">
      <c r="A58"/>
      <c r="B58"/>
      <c r="D58"/>
      <c r="E58"/>
      <c r="F58"/>
      <c r="G58"/>
      <c r="H58"/>
      <c r="I58"/>
      <c r="O58"/>
      <c r="P58"/>
      <c r="T58"/>
      <c r="U58"/>
      <c r="Y58"/>
      <c r="Z58"/>
      <c r="AE58"/>
      <c r="AF58"/>
      <c r="AL58"/>
      <c r="AM58"/>
      <c r="AQ58"/>
      <c r="AR58"/>
      <c r="CU58" s="104"/>
      <c r="CV58" s="98"/>
      <c r="CW58" s="98"/>
      <c r="CX58" s="98"/>
      <c r="CY58" s="98"/>
      <c r="CZ58" s="98"/>
      <c r="DA58" s="98"/>
      <c r="DB58" s="98"/>
      <c r="DC58" s="98"/>
      <c r="DD58" s="98"/>
      <c r="DE58" s="98"/>
      <c r="DF58" s="98"/>
      <c r="DG58" s="98"/>
      <c r="DH58" s="98"/>
      <c r="DI58" s="98"/>
      <c r="DJ58" s="121"/>
      <c r="DK58" s="120"/>
      <c r="DL58" s="119" t="s">
        <v>596</v>
      </c>
      <c r="DM58" s="123">
        <f>AVERAGE(DM45:DM49)</f>
        <v>54.538690476190467</v>
      </c>
      <c r="DN58" s="136"/>
      <c r="DO58" s="141"/>
      <c r="DP58" s="22"/>
      <c r="DQ58" s="119" t="s">
        <v>596</v>
      </c>
      <c r="DR58" s="123">
        <f>AVERAGE(DR45:DR49)</f>
        <v>53.75</v>
      </c>
      <c r="DS58" s="149"/>
      <c r="DT58" s="149"/>
      <c r="DU58" s="149"/>
      <c r="DV58" s="149"/>
      <c r="DW58" s="141"/>
      <c r="DX58" s="22"/>
      <c r="DY58" s="119" t="s">
        <v>596</v>
      </c>
      <c r="DZ58" s="123">
        <f>AVERAGE(DZ45:DZ49)</f>
        <v>57.142857142857132</v>
      </c>
      <c r="EA58" s="96"/>
      <c r="EB58" s="96"/>
      <c r="EC58" s="96"/>
      <c r="ED58" s="96"/>
      <c r="EE58" s="141"/>
      <c r="EF58" s="22"/>
      <c r="EG58" s="119" t="s">
        <v>596</v>
      </c>
      <c r="EH58" s="123">
        <f>AVERAGE(EH45:EH49)</f>
        <v>64.285714285714278</v>
      </c>
      <c r="EI58" s="112"/>
      <c r="EJ58" s="141"/>
      <c r="EK58" s="22"/>
      <c r="EL58" s="119" t="s">
        <v>596</v>
      </c>
      <c r="EM58" s="123">
        <f>AVERAGE(EM45:EM49)</f>
        <v>69.166666666666657</v>
      </c>
      <c r="EN58" s="153">
        <f>AVERAGE(EN45:EN49)</f>
        <v>298.88392857142856</v>
      </c>
      <c r="EO58" s="155"/>
      <c r="EP58" s="74"/>
      <c r="EQ58" s="74"/>
      <c r="ER58" s="74"/>
      <c r="ES58" s="74"/>
      <c r="ET58" s="74"/>
      <c r="EU58" s="162"/>
      <c r="EX58" s="158">
        <f>COUNTIF($EX$5:$EX$49,"Emerging")</f>
        <v>2</v>
      </c>
      <c r="EY58" s="40" t="s">
        <v>597</v>
      </c>
      <c r="EZ58" s="41"/>
      <c r="FA58" s="176">
        <f>2/36</f>
        <v>5.5555555555555552E-2</v>
      </c>
    </row>
    <row r="59" spans="1:221" x14ac:dyDescent="0.2">
      <c r="A59"/>
      <c r="B59"/>
      <c r="D59"/>
      <c r="E59"/>
      <c r="F59"/>
      <c r="G59"/>
      <c r="H59"/>
      <c r="I59"/>
      <c r="N59" s="20" t="s">
        <v>598</v>
      </c>
      <c r="O59" s="36">
        <f>AVERAGE(O5:O18)</f>
        <v>3.7142857142857144</v>
      </c>
      <c r="P59" s="37">
        <f t="shared" si="115"/>
        <v>0.74285714285714288</v>
      </c>
      <c r="S59" s="20" t="s">
        <v>598</v>
      </c>
      <c r="T59" s="36">
        <f>AVERAGE(T5:T18)</f>
        <v>2.7857142857142856</v>
      </c>
      <c r="U59" s="37">
        <f>T59/3</f>
        <v>0.92857142857142849</v>
      </c>
      <c r="X59" s="20" t="s">
        <v>598</v>
      </c>
      <c r="Y59" s="36">
        <f>AVERAGE(Y5:Y18)</f>
        <v>2.8571428571428572</v>
      </c>
      <c r="Z59" s="37">
        <f>Y59/3</f>
        <v>0.95238095238095244</v>
      </c>
      <c r="AD59" s="20" t="s">
        <v>598</v>
      </c>
      <c r="AE59" s="36">
        <f>AVERAGE(AE5:AE18)</f>
        <v>3.7142857142857144</v>
      </c>
      <c r="AF59" s="37">
        <f>AE59/4</f>
        <v>0.9285714285714286</v>
      </c>
      <c r="AK59" s="20" t="s">
        <v>598</v>
      </c>
      <c r="AL59" s="36">
        <f>AVERAGE(AL5:AL18)</f>
        <v>2.7142857142857144</v>
      </c>
      <c r="AM59" s="37">
        <f>AL59/5</f>
        <v>0.54285714285714293</v>
      </c>
      <c r="AP59" s="20" t="s">
        <v>598</v>
      </c>
      <c r="AQ59" s="36">
        <f>AVERAGE(AQ5:AQ18)</f>
        <v>2.1428571428571428</v>
      </c>
      <c r="AR59" s="37">
        <f>AQ59/3</f>
        <v>0.7142857142857143</v>
      </c>
      <c r="CU59" s="104"/>
      <c r="CV59" s="98"/>
      <c r="CW59" s="98"/>
      <c r="CX59" s="98"/>
      <c r="CY59" s="98"/>
      <c r="CZ59" s="98"/>
      <c r="DA59" s="98"/>
      <c r="DB59" s="98"/>
      <c r="DC59" s="98"/>
      <c r="DD59" s="98"/>
      <c r="DE59" s="98"/>
      <c r="DF59" s="98"/>
      <c r="DG59" s="98"/>
      <c r="DH59" s="98"/>
      <c r="DI59" s="98"/>
      <c r="DJ59" s="121"/>
      <c r="DK59" s="120"/>
      <c r="DL59" s="119"/>
      <c r="DM59" s="122"/>
      <c r="DN59" s="137"/>
      <c r="DO59" s="108"/>
      <c r="DP59" s="20"/>
      <c r="DQ59" s="119"/>
      <c r="DR59" s="109"/>
      <c r="DS59" s="146"/>
      <c r="DT59" s="146"/>
      <c r="DU59" s="146"/>
      <c r="DV59" s="146"/>
      <c r="DW59" s="108"/>
      <c r="DX59" s="20"/>
      <c r="DY59" s="119"/>
      <c r="DZ59" s="109"/>
      <c r="EA59" s="152"/>
      <c r="EB59" s="152"/>
      <c r="EC59" s="152"/>
      <c r="ED59" s="152"/>
      <c r="EE59" s="108"/>
      <c r="EF59" s="20"/>
      <c r="EG59" s="119"/>
      <c r="EH59" s="142"/>
      <c r="EI59" s="112"/>
      <c r="EJ59" s="108"/>
      <c r="EK59" s="20"/>
      <c r="EL59" s="119"/>
      <c r="EM59" s="109"/>
      <c r="EN59" s="132"/>
      <c r="EO59" s="155" t="s">
        <v>598</v>
      </c>
      <c r="EP59" s="204">
        <f t="shared" ref="EP59:EU59" si="126">AVERAGE(EP5:EP18)</f>
        <v>55.146103896103888</v>
      </c>
      <c r="EQ59" s="204">
        <f t="shared" si="126"/>
        <v>58.636363636363633</v>
      </c>
      <c r="ER59" s="204">
        <f t="shared" si="126"/>
        <v>60.779220779220765</v>
      </c>
      <c r="ES59" s="204">
        <f t="shared" si="126"/>
        <v>65.714285714285708</v>
      </c>
      <c r="ET59" s="204">
        <f t="shared" si="126"/>
        <v>73.333333333333314</v>
      </c>
      <c r="EU59" s="204">
        <f t="shared" si="126"/>
        <v>313.60930735930737</v>
      </c>
      <c r="EX59" s="158">
        <f>COUNTIF($EX$5:$EX$29,"Emerging")</f>
        <v>0</v>
      </c>
      <c r="EY59" s="40" t="s">
        <v>599</v>
      </c>
      <c r="EZ59" s="41"/>
      <c r="FA59" s="176">
        <f>EX59/22</f>
        <v>0</v>
      </c>
    </row>
    <row r="60" spans="1:221" x14ac:dyDescent="0.2">
      <c r="A60"/>
      <c r="B60"/>
      <c r="D60"/>
      <c r="E60"/>
      <c r="F60"/>
      <c r="G60"/>
      <c r="H60"/>
      <c r="I60"/>
      <c r="N60" s="20" t="s">
        <v>600</v>
      </c>
      <c r="O60" s="36">
        <f>AVERAGE(O19:O28)</f>
        <v>3.6</v>
      </c>
      <c r="P60" s="37">
        <f t="shared" si="115"/>
        <v>0.72</v>
      </c>
      <c r="S60" s="20" t="s">
        <v>600</v>
      </c>
      <c r="T60" s="36">
        <f>AVERAGE(T19:T28)</f>
        <v>2.9</v>
      </c>
      <c r="U60" s="37">
        <f>T60/3</f>
        <v>0.96666666666666667</v>
      </c>
      <c r="X60" s="20" t="s">
        <v>600</v>
      </c>
      <c r="Y60" s="36">
        <f>AVERAGE(Y19:Y28)</f>
        <v>2.8</v>
      </c>
      <c r="Z60" s="37">
        <f>Y60/3</f>
        <v>0.93333333333333324</v>
      </c>
      <c r="AD60" s="20" t="s">
        <v>600</v>
      </c>
      <c r="AE60" s="36">
        <f>AVERAGE(AE19:AE28)</f>
        <v>3.4</v>
      </c>
      <c r="AF60" s="37">
        <f>AE60/4</f>
        <v>0.85</v>
      </c>
      <c r="AK60" s="20" t="s">
        <v>600</v>
      </c>
      <c r="AL60" s="36">
        <f>AVERAGE(AL19:AL28)</f>
        <v>2.9</v>
      </c>
      <c r="AM60" s="37">
        <f>AL60/5</f>
        <v>0.57999999999999996</v>
      </c>
      <c r="AP60" s="20" t="s">
        <v>600</v>
      </c>
      <c r="AQ60" s="36">
        <f>AVERAGE(AQ19:AQ28)</f>
        <v>2.2999999999999998</v>
      </c>
      <c r="AR60" s="37">
        <f>AQ60/3</f>
        <v>0.76666666666666661</v>
      </c>
      <c r="CU60" s="104"/>
      <c r="CV60" s="98"/>
      <c r="CW60" s="98"/>
      <c r="CX60" s="98"/>
      <c r="CY60" s="98"/>
      <c r="CZ60" s="98"/>
      <c r="DA60" s="98"/>
      <c r="DB60" s="98"/>
      <c r="DC60" s="98"/>
      <c r="DD60" s="98"/>
      <c r="DE60" s="98"/>
      <c r="DF60" s="98"/>
      <c r="DG60" s="98"/>
      <c r="DH60" s="98"/>
      <c r="DI60" s="98"/>
      <c r="DJ60" s="121"/>
      <c r="DK60" s="120"/>
      <c r="DL60" s="119" t="s">
        <v>598</v>
      </c>
      <c r="DM60" s="123">
        <f>AVERAGE(DM5:DM18)</f>
        <v>55.146103896103888</v>
      </c>
      <c r="DN60" s="137"/>
      <c r="DO60" s="108"/>
      <c r="DP60" s="20"/>
      <c r="DQ60" s="119" t="s">
        <v>598</v>
      </c>
      <c r="DR60" s="123">
        <f>AVERAGE(DR5:DR18)</f>
        <v>58.636363636363633</v>
      </c>
      <c r="DS60" s="146"/>
      <c r="DT60" s="146"/>
      <c r="DU60" s="146"/>
      <c r="DV60" s="146"/>
      <c r="DW60" s="108"/>
      <c r="DX60" s="20"/>
      <c r="DY60" s="119" t="s">
        <v>598</v>
      </c>
      <c r="DZ60" s="123">
        <f>AVERAGE(DZ5:DZ18)</f>
        <v>60.779220779220765</v>
      </c>
      <c r="EA60" s="152"/>
      <c r="EB60" s="152"/>
      <c r="EC60" s="152"/>
      <c r="ED60" s="152"/>
      <c r="EE60" s="108"/>
      <c r="EF60" s="20"/>
      <c r="EG60" s="119" t="s">
        <v>598</v>
      </c>
      <c r="EH60" s="123">
        <f>AVERAGE(EH5:EH18)</f>
        <v>65.714285714285708</v>
      </c>
      <c r="EI60" s="112"/>
      <c r="EJ60" s="108"/>
      <c r="EK60" s="20"/>
      <c r="EL60" s="119" t="s">
        <v>598</v>
      </c>
      <c r="EM60" s="123">
        <f>AVERAGE(EM5:EM18)</f>
        <v>73.333333333333314</v>
      </c>
      <c r="EN60" s="156">
        <f>AVERAGE(EN5:EN18)</f>
        <v>313.60930735930737</v>
      </c>
      <c r="EO60" s="155" t="s">
        <v>600</v>
      </c>
      <c r="EP60" s="204">
        <f t="shared" ref="EP60:EU60" si="127">AVERAGE(EP19:EP28)</f>
        <v>61.513605442176868</v>
      </c>
      <c r="EQ60" s="204">
        <f t="shared" si="127"/>
        <v>62.142857142857146</v>
      </c>
      <c r="ER60" s="204">
        <f t="shared" si="127"/>
        <v>60.816326530612237</v>
      </c>
      <c r="ES60" s="204">
        <f t="shared" si="127"/>
        <v>67.755102040816325</v>
      </c>
      <c r="ET60" s="204">
        <f t="shared" si="127"/>
        <v>68.571428571428569</v>
      </c>
      <c r="EU60" s="204">
        <f t="shared" si="127"/>
        <v>320.7993197278912</v>
      </c>
      <c r="EX60" s="158">
        <f>COUNTIF($EX$30:$EX$44,"Emerging")</f>
        <v>2</v>
      </c>
      <c r="EY60" s="40" t="s">
        <v>601</v>
      </c>
      <c r="EZ60" s="41"/>
      <c r="FA60" s="176">
        <f>EX60/11</f>
        <v>0.18181818181818182</v>
      </c>
    </row>
    <row r="61" spans="1:221" x14ac:dyDescent="0.2">
      <c r="A61"/>
      <c r="B61"/>
      <c r="D61"/>
      <c r="E61"/>
      <c r="F61"/>
      <c r="G61"/>
      <c r="H61"/>
      <c r="I61"/>
      <c r="N61" s="20" t="s">
        <v>602</v>
      </c>
      <c r="O61" s="36">
        <f>AVERAGE(O29:O39)</f>
        <v>3.7272727272727271</v>
      </c>
      <c r="P61" s="37">
        <f t="shared" si="115"/>
        <v>0.74545454545454537</v>
      </c>
      <c r="S61" s="20" t="s">
        <v>602</v>
      </c>
      <c r="T61" s="36">
        <f>AVERAGE(T29:T39)</f>
        <v>2.9090909090909092</v>
      </c>
      <c r="U61" s="37">
        <f>T61/3</f>
        <v>0.96969696969696972</v>
      </c>
      <c r="X61" s="20" t="s">
        <v>602</v>
      </c>
      <c r="Y61" s="36">
        <f>AVERAGE(Y29:Y39)</f>
        <v>2.9090909090909092</v>
      </c>
      <c r="Z61" s="37">
        <f>Y61/3</f>
        <v>0.96969696969696972</v>
      </c>
      <c r="AD61" s="20" t="s">
        <v>602</v>
      </c>
      <c r="AE61" s="36">
        <f>AVERAGE(AE29:AE39)</f>
        <v>3.3636363636363638</v>
      </c>
      <c r="AF61" s="37">
        <f>AE61/4</f>
        <v>0.84090909090909094</v>
      </c>
      <c r="AK61" s="20" t="s">
        <v>602</v>
      </c>
      <c r="AL61" s="36">
        <f>AVERAGE(AL29:AL39)</f>
        <v>3.1818181818181817</v>
      </c>
      <c r="AM61" s="37">
        <f>AL61/5</f>
        <v>0.63636363636363635</v>
      </c>
      <c r="AP61" s="20" t="s">
        <v>602</v>
      </c>
      <c r="AQ61" s="36">
        <f>AVERAGE(AQ29:AQ39)</f>
        <v>2.1818181818181817</v>
      </c>
      <c r="AR61" s="37">
        <f>AQ61/3</f>
        <v>0.72727272727272718</v>
      </c>
      <c r="CU61" s="104"/>
      <c r="CV61" s="98"/>
      <c r="CW61" s="98"/>
      <c r="CX61" s="98"/>
      <c r="CY61" s="98"/>
      <c r="CZ61" s="98"/>
      <c r="DA61" s="98"/>
      <c r="DB61" s="98"/>
      <c r="DC61" s="98"/>
      <c r="DD61" s="98"/>
      <c r="DE61" s="98"/>
      <c r="DF61" s="98"/>
      <c r="DG61" s="98"/>
      <c r="DH61" s="98"/>
      <c r="DI61" s="98"/>
      <c r="DJ61" s="121"/>
      <c r="DK61" s="120"/>
      <c r="DL61" s="119" t="s">
        <v>600</v>
      </c>
      <c r="DM61" s="123">
        <f>AVERAGE(DM19:DM28)</f>
        <v>61.513605442176868</v>
      </c>
      <c r="DN61" s="137"/>
      <c r="DO61" s="108"/>
      <c r="DP61" s="20"/>
      <c r="DQ61" s="119" t="s">
        <v>600</v>
      </c>
      <c r="DR61" s="123">
        <f>AVERAGE(DR19:DR28)</f>
        <v>62.142857142857146</v>
      </c>
      <c r="DS61" s="146"/>
      <c r="DT61" s="146"/>
      <c r="DU61" s="146"/>
      <c r="DV61" s="146"/>
      <c r="DW61" s="108"/>
      <c r="DX61" s="20"/>
      <c r="DY61" s="119" t="s">
        <v>600</v>
      </c>
      <c r="DZ61" s="123">
        <f>AVERAGE(DZ19:DZ28)</f>
        <v>60.816326530612237</v>
      </c>
      <c r="EA61" s="152"/>
      <c r="EB61" s="152"/>
      <c r="EC61" s="152"/>
      <c r="ED61" s="152"/>
      <c r="EE61" s="108"/>
      <c r="EF61" s="20"/>
      <c r="EG61" s="119" t="s">
        <v>600</v>
      </c>
      <c r="EH61" s="123">
        <f>AVERAGE(EH19:EH28)</f>
        <v>67.755102040816325</v>
      </c>
      <c r="EI61" s="112"/>
      <c r="EJ61" s="108"/>
      <c r="EK61" s="20"/>
      <c r="EL61" s="119" t="s">
        <v>600</v>
      </c>
      <c r="EM61" s="123">
        <f>AVERAGE(EM19:EM28)</f>
        <v>68.571428571428569</v>
      </c>
      <c r="EN61" s="156">
        <f>AVERAGE(EN19:EN28)</f>
        <v>320.7993197278912</v>
      </c>
      <c r="EO61" s="155" t="s">
        <v>602</v>
      </c>
      <c r="EP61" s="204">
        <f t="shared" ref="EP61:EU61" si="128">AVERAGE(EP29:EP39)</f>
        <v>55.649350649350644</v>
      </c>
      <c r="EQ61" s="204">
        <f t="shared" si="128"/>
        <v>52.727272727272727</v>
      </c>
      <c r="ER61" s="204">
        <f t="shared" si="128"/>
        <v>54.545454545454525</v>
      </c>
      <c r="ES61" s="204">
        <f t="shared" si="128"/>
        <v>61.038961038961027</v>
      </c>
      <c r="ET61" s="204">
        <f t="shared" si="128"/>
        <v>67.878787878787875</v>
      </c>
      <c r="EU61" s="204">
        <f t="shared" si="128"/>
        <v>291.83982683982686</v>
      </c>
      <c r="EX61" s="158">
        <f>COUNTIF($EX$45:$EX$49,"Emerging")</f>
        <v>0</v>
      </c>
      <c r="EY61" s="40" t="s">
        <v>603</v>
      </c>
      <c r="EZ61" s="41"/>
      <c r="FA61" s="176">
        <f>EX61/3</f>
        <v>0</v>
      </c>
    </row>
    <row r="62" spans="1:221" x14ac:dyDescent="0.2">
      <c r="A62"/>
      <c r="B62"/>
      <c r="D62"/>
      <c r="E62"/>
      <c r="F62"/>
      <c r="G62"/>
      <c r="H62"/>
      <c r="I62"/>
      <c r="N62" s="20" t="s">
        <v>604</v>
      </c>
      <c r="O62" s="36">
        <f>AVERAGE(O40:O49)</f>
        <v>4.5</v>
      </c>
      <c r="P62" s="37">
        <f t="shared" si="115"/>
        <v>0.9</v>
      </c>
      <c r="S62" s="20" t="s">
        <v>604</v>
      </c>
      <c r="T62" s="36">
        <f>AVERAGE(T40:T49)</f>
        <v>2.9</v>
      </c>
      <c r="U62" s="37">
        <f>T62/3</f>
        <v>0.96666666666666667</v>
      </c>
      <c r="X62" s="20" t="s">
        <v>604</v>
      </c>
      <c r="Y62" s="36">
        <f>AVERAGE(Y40:Y49)</f>
        <v>3</v>
      </c>
      <c r="Z62" s="37">
        <f>Y62/3</f>
        <v>1</v>
      </c>
      <c r="AD62" s="20" t="s">
        <v>604</v>
      </c>
      <c r="AE62" s="36">
        <f>AVERAGE(AE40:AE49)</f>
        <v>3.6</v>
      </c>
      <c r="AF62" s="37">
        <f>AE62/4</f>
        <v>0.9</v>
      </c>
      <c r="AK62" s="20" t="s">
        <v>604</v>
      </c>
      <c r="AL62" s="36">
        <f>AVERAGE(AL40:AL49)</f>
        <v>3.9</v>
      </c>
      <c r="AM62" s="37">
        <f>AL62/5</f>
        <v>0.78</v>
      </c>
      <c r="AP62" s="20" t="s">
        <v>604</v>
      </c>
      <c r="AQ62" s="36">
        <f>AVERAGE(AQ40:AQ49)</f>
        <v>2.2000000000000002</v>
      </c>
      <c r="AR62" s="37">
        <f>AQ62/3</f>
        <v>0.73333333333333339</v>
      </c>
      <c r="CU62" s="104"/>
      <c r="CV62" s="98"/>
      <c r="CW62" s="98"/>
      <c r="CX62" s="98"/>
      <c r="CY62" s="98"/>
      <c r="CZ62" s="98"/>
      <c r="DA62" s="98"/>
      <c r="DB62" s="98"/>
      <c r="DC62" s="98"/>
      <c r="DD62" s="98"/>
      <c r="DE62" s="98"/>
      <c r="DF62" s="98"/>
      <c r="DG62" s="98"/>
      <c r="DH62" s="98"/>
      <c r="DI62" s="98"/>
      <c r="DJ62" s="121"/>
      <c r="DK62" s="120"/>
      <c r="DL62" s="119" t="s">
        <v>602</v>
      </c>
      <c r="DM62" s="123">
        <f>AVERAGE(DM29:DM39)</f>
        <v>55.649350649350644</v>
      </c>
      <c r="DN62" s="137"/>
      <c r="DO62" s="108"/>
      <c r="DP62" s="20"/>
      <c r="DQ62" s="119" t="s">
        <v>602</v>
      </c>
      <c r="DR62" s="123">
        <f>AVERAGE(DR29:DR39)</f>
        <v>52.727272727272727</v>
      </c>
      <c r="DS62" s="146"/>
      <c r="DT62" s="146"/>
      <c r="DU62" s="146"/>
      <c r="DV62" s="146"/>
      <c r="DW62" s="108"/>
      <c r="DX62" s="20"/>
      <c r="DY62" s="119" t="s">
        <v>602</v>
      </c>
      <c r="DZ62" s="123">
        <f>AVERAGE(DZ29:DZ39)</f>
        <v>54.545454545454525</v>
      </c>
      <c r="EA62" s="152"/>
      <c r="EB62" s="152"/>
      <c r="EC62" s="152"/>
      <c r="ED62" s="152"/>
      <c r="EE62" s="108"/>
      <c r="EF62" s="20"/>
      <c r="EG62" s="119" t="s">
        <v>602</v>
      </c>
      <c r="EH62" s="123">
        <f>AVERAGE(EH29:EH39)</f>
        <v>61.038961038961027</v>
      </c>
      <c r="EI62" s="112"/>
      <c r="EJ62" s="108"/>
      <c r="EK62" s="20"/>
      <c r="EL62" s="119" t="s">
        <v>602</v>
      </c>
      <c r="EM62" s="123">
        <f>AVERAGE(EM29:EM39)</f>
        <v>67.878787878787875</v>
      </c>
      <c r="EN62" s="156">
        <f>AVERAGE(EN29:EN39)</f>
        <v>291.83982683982686</v>
      </c>
      <c r="EO62" s="155" t="s">
        <v>604</v>
      </c>
      <c r="EP62" s="204">
        <f t="shared" ref="EP62:EU62" si="129">AVERAGE(EP40:EP49)</f>
        <v>47.363945578231281</v>
      </c>
      <c r="EQ62" s="204">
        <f t="shared" si="129"/>
        <v>47.142857142857146</v>
      </c>
      <c r="ER62" s="204">
        <f t="shared" si="129"/>
        <v>54.693877551020407</v>
      </c>
      <c r="ES62" s="204">
        <f t="shared" si="129"/>
        <v>60.408163265306108</v>
      </c>
      <c r="ET62" s="204">
        <f t="shared" si="129"/>
        <v>65.238095238095227</v>
      </c>
      <c r="EU62" s="204">
        <f t="shared" si="129"/>
        <v>274.84693877551018</v>
      </c>
      <c r="FA62" s="205"/>
    </row>
    <row r="63" spans="1:221" x14ac:dyDescent="0.2">
      <c r="A63"/>
      <c r="B63"/>
      <c r="D63"/>
      <c r="E63"/>
      <c r="F63"/>
      <c r="G63"/>
      <c r="H63"/>
      <c r="I63"/>
      <c r="O63"/>
      <c r="P63"/>
      <c r="T63"/>
      <c r="U63"/>
      <c r="Y63"/>
      <c r="Z63"/>
      <c r="AE63"/>
      <c r="AF63"/>
      <c r="AL63"/>
      <c r="AM63"/>
      <c r="AQ63"/>
      <c r="AR63"/>
      <c r="CU63" s="104"/>
      <c r="CV63" s="98"/>
      <c r="CW63" s="98"/>
      <c r="CX63" s="98"/>
      <c r="CY63" s="98"/>
      <c r="CZ63" s="98"/>
      <c r="DA63" s="98"/>
      <c r="DB63" s="98"/>
      <c r="DC63" s="98"/>
      <c r="DD63" s="98"/>
      <c r="DE63" s="98"/>
      <c r="DF63" s="98"/>
      <c r="DG63" s="98"/>
      <c r="DH63" s="98"/>
      <c r="DI63" s="98"/>
      <c r="DJ63" s="121"/>
      <c r="DK63" s="120"/>
      <c r="DL63" s="119" t="s">
        <v>604</v>
      </c>
      <c r="DM63" s="123">
        <f>AVERAGE(DM40:DM49)</f>
        <v>47.363945578231281</v>
      </c>
      <c r="DN63" s="136"/>
      <c r="DO63" s="141"/>
      <c r="DP63" s="22"/>
      <c r="DQ63" s="119" t="s">
        <v>604</v>
      </c>
      <c r="DR63" s="123">
        <f>AVERAGE(DR40:DR49)</f>
        <v>47.142857142857146</v>
      </c>
      <c r="DS63" s="149"/>
      <c r="DT63" s="149"/>
      <c r="DU63" s="149"/>
      <c r="DV63" s="149"/>
      <c r="DW63" s="141"/>
      <c r="DX63" s="22"/>
      <c r="DY63" s="119" t="s">
        <v>604</v>
      </c>
      <c r="DZ63" s="123">
        <f>AVERAGE(DZ40:DZ49)</f>
        <v>54.693877551020407</v>
      </c>
      <c r="EA63" s="96"/>
      <c r="EB63" s="96"/>
      <c r="EC63" s="96"/>
      <c r="ED63" s="96"/>
      <c r="EE63" s="141"/>
      <c r="EF63" s="22"/>
      <c r="EG63" s="119" t="s">
        <v>604</v>
      </c>
      <c r="EH63" s="123">
        <f>AVERAGE(EH40:EH49)</f>
        <v>60.408163265306108</v>
      </c>
      <c r="EI63" s="112"/>
      <c r="EJ63" s="141"/>
      <c r="EK63" s="22"/>
      <c r="EL63" s="119" t="s">
        <v>604</v>
      </c>
      <c r="EM63" s="123">
        <f>AVERAGE(EM40:EM49)</f>
        <v>65.238095238095227</v>
      </c>
      <c r="EN63" s="156">
        <f>AVERAGE(EN40:EN49)</f>
        <v>274.84693877551018</v>
      </c>
      <c r="EO63" s="155"/>
      <c r="EP63" s="158"/>
      <c r="EQ63" s="158"/>
      <c r="ER63" s="158"/>
      <c r="ES63" s="158"/>
      <c r="ET63" s="158"/>
      <c r="EU63" s="161"/>
      <c r="EX63" s="158">
        <f>COUNTIF($EX$5:$EX$49,"Building")</f>
        <v>16</v>
      </c>
      <c r="EY63" s="40" t="s">
        <v>605</v>
      </c>
      <c r="EZ63" s="41"/>
      <c r="FA63" s="176">
        <f>16/36</f>
        <v>0.44444444444444442</v>
      </c>
    </row>
    <row r="64" spans="1:221" x14ac:dyDescent="0.2">
      <c r="A64"/>
      <c r="B64"/>
      <c r="D64"/>
      <c r="E64"/>
      <c r="F64"/>
      <c r="G64"/>
      <c r="H64"/>
      <c r="I64"/>
      <c r="N64" s="20" t="s">
        <v>606</v>
      </c>
      <c r="O64" s="36">
        <f>AVERAGE(O5:O31)</f>
        <v>3.7037037037037037</v>
      </c>
      <c r="P64" s="37">
        <f t="shared" si="115"/>
        <v>0.7407407407407407</v>
      </c>
      <c r="S64" s="20" t="s">
        <v>606</v>
      </c>
      <c r="T64" s="36">
        <f>AVERAGE(T5:T31)</f>
        <v>2.8518518518518516</v>
      </c>
      <c r="U64" s="37">
        <f>T64/3</f>
        <v>0.95061728395061718</v>
      </c>
      <c r="X64" s="20" t="s">
        <v>606</v>
      </c>
      <c r="Y64" s="36">
        <f>AVERAGE(Y5:Y31)</f>
        <v>2.8518518518518516</v>
      </c>
      <c r="Z64" s="37">
        <f>Y64/3</f>
        <v>0.95061728395061718</v>
      </c>
      <c r="AD64" s="20" t="s">
        <v>606</v>
      </c>
      <c r="AE64" s="36">
        <f>AVERAGE(AE5:AE31)</f>
        <v>3.5555555555555554</v>
      </c>
      <c r="AF64" s="37">
        <f>AE64/4</f>
        <v>0.88888888888888884</v>
      </c>
      <c r="AK64" s="20" t="s">
        <v>606</v>
      </c>
      <c r="AL64" s="36">
        <f>AVERAGE(AL5:AL31)</f>
        <v>2.925925925925926</v>
      </c>
      <c r="AM64" s="37">
        <f>AL64/5</f>
        <v>0.58518518518518525</v>
      </c>
      <c r="AP64" s="20" t="s">
        <v>606</v>
      </c>
      <c r="AQ64" s="36">
        <f>AVERAGE(AQ5:AQ31)</f>
        <v>2.1851851851851851</v>
      </c>
      <c r="AR64" s="37">
        <f>AQ64/3</f>
        <v>0.72839506172839508</v>
      </c>
      <c r="CU64" s="104"/>
      <c r="CV64" s="98"/>
      <c r="CW64" s="98"/>
      <c r="CX64" s="98"/>
      <c r="CY64" s="98"/>
      <c r="CZ64" s="98"/>
      <c r="DA64" s="98"/>
      <c r="DB64" s="98"/>
      <c r="DC64" s="98"/>
      <c r="DD64" s="98"/>
      <c r="DE64" s="98"/>
      <c r="DF64" s="98"/>
      <c r="DG64" s="98"/>
      <c r="DH64" s="98"/>
      <c r="DI64" s="98"/>
      <c r="DJ64" s="121"/>
      <c r="DK64" s="120"/>
      <c r="DL64" s="119"/>
      <c r="DM64" s="122"/>
      <c r="DN64" s="137"/>
      <c r="DO64" s="108"/>
      <c r="DP64" s="20"/>
      <c r="DQ64" s="119"/>
      <c r="DR64" s="109"/>
      <c r="DS64" s="146"/>
      <c r="DT64" s="146"/>
      <c r="DU64" s="146"/>
      <c r="DV64" s="146"/>
      <c r="DW64" s="108"/>
      <c r="DX64" s="20"/>
      <c r="DY64" s="119" t="s">
        <v>1087</v>
      </c>
      <c r="DZ64" s="109"/>
      <c r="EA64" s="152"/>
      <c r="EB64" s="152"/>
      <c r="EC64" s="152"/>
      <c r="ED64" s="152"/>
      <c r="EE64" s="108"/>
      <c r="EF64" s="20"/>
      <c r="EG64" s="119"/>
      <c r="EH64" s="142"/>
      <c r="EI64" s="112"/>
      <c r="EJ64" s="108"/>
      <c r="EK64" s="20"/>
      <c r="EL64" s="119"/>
      <c r="EM64" s="109"/>
      <c r="EN64" s="132"/>
      <c r="EO64" s="155" t="s">
        <v>606</v>
      </c>
      <c r="EP64" s="204">
        <f t="shared" ref="EP64:EU64" si="130">AVERAGE(EP23:EP49)</f>
        <v>54.25865800865801</v>
      </c>
      <c r="EQ64" s="204">
        <f t="shared" si="130"/>
        <v>53.863636363636367</v>
      </c>
      <c r="ER64" s="204">
        <f t="shared" si="130"/>
        <v>56.88311688311687</v>
      </c>
      <c r="ES64" s="204">
        <f t="shared" si="130"/>
        <v>62.337662337662344</v>
      </c>
      <c r="ET64" s="204">
        <f t="shared" si="130"/>
        <v>67.272727272727266</v>
      </c>
      <c r="EU64" s="204">
        <f t="shared" si="130"/>
        <v>294.61580086580085</v>
      </c>
      <c r="EX64" s="158">
        <f>COUNTIF($EX$5:$EX$29,"Building")</f>
        <v>8</v>
      </c>
      <c r="EY64" s="40" t="s">
        <v>607</v>
      </c>
      <c r="EZ64" s="41"/>
      <c r="FA64" s="176">
        <f>EX64/22</f>
        <v>0.36363636363636365</v>
      </c>
    </row>
    <row r="65" spans="1:157" x14ac:dyDescent="0.2">
      <c r="A65"/>
      <c r="B65"/>
      <c r="D65"/>
      <c r="E65"/>
      <c r="F65"/>
      <c r="G65"/>
      <c r="H65"/>
      <c r="I65"/>
      <c r="N65" s="20" t="s">
        <v>608</v>
      </c>
      <c r="O65" s="36">
        <f>AVERAGE(O32:O49)</f>
        <v>4.1111111111111107</v>
      </c>
      <c r="P65" s="37">
        <f t="shared" si="115"/>
        <v>0.82222222222222219</v>
      </c>
      <c r="S65" s="20" t="s">
        <v>608</v>
      </c>
      <c r="T65" s="36">
        <f>AVERAGE(T32:T49)</f>
        <v>2.8888888888888888</v>
      </c>
      <c r="U65" s="37">
        <f>T65/3</f>
        <v>0.96296296296296291</v>
      </c>
      <c r="X65" s="20" t="s">
        <v>608</v>
      </c>
      <c r="Y65" s="36">
        <f>AVERAGE(Y32:Y49)</f>
        <v>2.9444444444444446</v>
      </c>
      <c r="Z65" s="37">
        <f>Y65/3</f>
        <v>0.98148148148148151</v>
      </c>
      <c r="AD65" s="20" t="s">
        <v>608</v>
      </c>
      <c r="AE65" s="36">
        <f>AVERAGE(AE32:AE49)</f>
        <v>3.5</v>
      </c>
      <c r="AF65" s="37">
        <f>AE65/4</f>
        <v>0.875</v>
      </c>
      <c r="AK65" s="20" t="s">
        <v>608</v>
      </c>
      <c r="AL65" s="36">
        <f>AVERAGE(AL32:AL49)</f>
        <v>3.4444444444444446</v>
      </c>
      <c r="AM65" s="37">
        <f>AL65/5</f>
        <v>0.68888888888888888</v>
      </c>
      <c r="AP65" s="20" t="s">
        <v>608</v>
      </c>
      <c r="AQ65" s="36">
        <f>AVERAGE(AQ32:AQ49)</f>
        <v>2.2222222222222223</v>
      </c>
      <c r="AR65" s="37">
        <f>AQ65/3</f>
        <v>0.74074074074074081</v>
      </c>
      <c r="CU65" s="104"/>
      <c r="CV65" s="98"/>
      <c r="CW65" s="98"/>
      <c r="CX65" s="98"/>
      <c r="CY65" s="98"/>
      <c r="CZ65" s="98"/>
      <c r="DA65" s="98"/>
      <c r="DB65" s="98"/>
      <c r="DC65" s="98"/>
      <c r="DD65" s="98"/>
      <c r="DE65" s="98"/>
      <c r="DF65" s="98"/>
      <c r="DG65" s="98"/>
      <c r="DH65" s="98"/>
      <c r="DI65" s="98"/>
      <c r="DJ65" s="121"/>
      <c r="DK65" s="120"/>
      <c r="DL65" s="119" t="s">
        <v>606</v>
      </c>
      <c r="DM65" s="123">
        <f>AVERAGE(DM5:DM31)</f>
        <v>58.05555555555555</v>
      </c>
      <c r="DN65" s="137"/>
      <c r="DO65" s="108"/>
      <c r="DP65" s="20"/>
      <c r="DQ65" s="119" t="s">
        <v>606</v>
      </c>
      <c r="DR65" s="123">
        <f>AVERAGE(DR5:DR31)</f>
        <v>60.714285714285715</v>
      </c>
      <c r="DS65" s="146"/>
      <c r="DT65" s="146"/>
      <c r="DU65" s="146"/>
      <c r="DV65" s="146"/>
      <c r="DW65" s="108"/>
      <c r="DX65" s="20"/>
      <c r="DY65" s="119" t="s">
        <v>606</v>
      </c>
      <c r="DZ65" s="123">
        <f>AVERAGE(DZ5:DZ31)</f>
        <v>61.496598639455769</v>
      </c>
      <c r="EA65" s="152"/>
      <c r="EB65" s="152"/>
      <c r="EC65" s="152"/>
      <c r="ED65" s="152"/>
      <c r="EE65" s="108"/>
      <c r="EF65" s="20"/>
      <c r="EG65" s="119" t="s">
        <v>606</v>
      </c>
      <c r="EH65" s="123">
        <f>AVERAGE(EH5:EH31)</f>
        <v>67.210884353741491</v>
      </c>
      <c r="EI65" s="112"/>
      <c r="EJ65" s="108"/>
      <c r="EK65" s="20"/>
      <c r="EL65" s="119" t="s">
        <v>606</v>
      </c>
      <c r="EM65" s="123">
        <f>AVERAGE(EM5:EM31)</f>
        <v>71.904761904761898</v>
      </c>
      <c r="EN65" s="156">
        <f>AVERAGE(EN5:EN31)</f>
        <v>319.38208616780037</v>
      </c>
      <c r="EO65" s="155" t="s">
        <v>608</v>
      </c>
      <c r="EP65" s="204">
        <f t="shared" ref="EP65:EU65" si="131">AVERAGE(EP5:EP22)</f>
        <v>56.22874149659863</v>
      </c>
      <c r="EQ65" s="204">
        <f t="shared" si="131"/>
        <v>57.5</v>
      </c>
      <c r="ER65" s="204">
        <f t="shared" si="131"/>
        <v>58.979591836734677</v>
      </c>
      <c r="ES65" s="204">
        <f t="shared" si="131"/>
        <v>65.714285714285694</v>
      </c>
      <c r="ET65" s="204">
        <f t="shared" si="131"/>
        <v>72.142857142857125</v>
      </c>
      <c r="EU65" s="204">
        <f t="shared" si="131"/>
        <v>310.56547619047615</v>
      </c>
      <c r="EX65" s="158">
        <f>COUNTIF($EX$30:$EX$44,"Building")</f>
        <v>6</v>
      </c>
      <c r="EY65" s="40" t="s">
        <v>609</v>
      </c>
      <c r="EZ65" s="41"/>
      <c r="FA65" s="176">
        <f>EX65/11</f>
        <v>0.54545454545454541</v>
      </c>
    </row>
    <row r="66" spans="1:157" x14ac:dyDescent="0.2">
      <c r="A66"/>
      <c r="B66"/>
      <c r="D66"/>
      <c r="E66"/>
      <c r="F66"/>
      <c r="G66"/>
      <c r="H66"/>
      <c r="I66"/>
      <c r="O66"/>
      <c r="P66"/>
      <c r="T66"/>
      <c r="U66"/>
      <c r="Y66"/>
      <c r="Z66"/>
      <c r="AE66"/>
      <c r="AF66"/>
      <c r="AL66"/>
      <c r="AM66"/>
      <c r="AQ66"/>
      <c r="AR66"/>
      <c r="CU66" s="104"/>
      <c r="CV66" s="98"/>
      <c r="CW66" s="98"/>
      <c r="CX66" s="98"/>
      <c r="CY66" s="98"/>
      <c r="CZ66" s="98"/>
      <c r="DA66" s="98"/>
      <c r="DB66" s="98"/>
      <c r="DC66" s="98"/>
      <c r="DD66" s="98"/>
      <c r="DE66" s="98"/>
      <c r="DF66" s="98"/>
      <c r="DG66" s="98"/>
      <c r="DH66" s="98"/>
      <c r="DI66" s="98"/>
      <c r="DJ66" s="121"/>
      <c r="DK66" s="120"/>
      <c r="DL66" s="119" t="s">
        <v>608</v>
      </c>
      <c r="DM66" s="123">
        <f>AVERAGE(DM32:DM49)</f>
        <v>50.781746031746025</v>
      </c>
      <c r="DN66" s="136"/>
      <c r="DO66" s="141"/>
      <c r="DP66" s="22"/>
      <c r="DQ66" s="119" t="s">
        <v>608</v>
      </c>
      <c r="DR66" s="123">
        <f>AVERAGE(DR32:DR49)</f>
        <v>47.666666666666664</v>
      </c>
      <c r="DS66" s="149"/>
      <c r="DT66" s="149"/>
      <c r="DU66" s="149"/>
      <c r="DV66" s="149"/>
      <c r="DW66" s="141"/>
      <c r="DX66" s="22"/>
      <c r="DY66" s="119" t="s">
        <v>608</v>
      </c>
      <c r="DZ66" s="123">
        <f>AVERAGE(DZ32:DZ49)</f>
        <v>52.380952380952372</v>
      </c>
      <c r="EA66" s="96"/>
      <c r="EB66" s="96"/>
      <c r="EC66" s="96"/>
      <c r="ED66" s="96"/>
      <c r="EE66" s="141"/>
      <c r="EF66" s="22"/>
      <c r="EG66" s="119" t="s">
        <v>608</v>
      </c>
      <c r="EH66" s="123">
        <f>AVERAGE(EH32:EH49)</f>
        <v>58.666666666666657</v>
      </c>
      <c r="EI66" s="112"/>
      <c r="EJ66" s="141"/>
      <c r="EK66" s="22"/>
      <c r="EL66" s="119" t="s">
        <v>608</v>
      </c>
      <c r="EM66" s="123">
        <f>AVERAGE(EM32:EM49)</f>
        <v>65.333333333333329</v>
      </c>
      <c r="EN66" s="156">
        <f>AVERAGE(EN32:EN49)</f>
        <v>274.829365079365</v>
      </c>
      <c r="EO66" s="155"/>
      <c r="EP66" s="158"/>
      <c r="EQ66" s="158"/>
      <c r="ER66" s="158"/>
      <c r="ES66" s="158"/>
      <c r="ET66" s="158"/>
      <c r="EU66" s="161"/>
      <c r="EX66" s="158">
        <f>COUNTIF($EX$45:$EX$49,"Building")</f>
        <v>2</v>
      </c>
      <c r="EY66" s="40" t="s">
        <v>610</v>
      </c>
      <c r="EZ66" s="41"/>
      <c r="FA66" s="176">
        <f>EX66/3</f>
        <v>0.66666666666666663</v>
      </c>
    </row>
    <row r="67" spans="1:157" x14ac:dyDescent="0.2">
      <c r="A67"/>
      <c r="B67"/>
      <c r="D67"/>
      <c r="E67"/>
      <c r="F67"/>
      <c r="G67"/>
      <c r="H67"/>
      <c r="I67"/>
      <c r="N67" s="20" t="s">
        <v>611</v>
      </c>
      <c r="O67" s="36">
        <f>AVERAGE(O5:O12)</f>
        <v>3.75</v>
      </c>
      <c r="P67" s="37">
        <f t="shared" si="115"/>
        <v>0.75</v>
      </c>
      <c r="S67" s="20" t="s">
        <v>611</v>
      </c>
      <c r="T67" s="36">
        <f>AVERAGE(T5:T12)</f>
        <v>2.625</v>
      </c>
      <c r="U67" s="37">
        <f>T67/3</f>
        <v>0.875</v>
      </c>
      <c r="X67" s="20" t="s">
        <v>611</v>
      </c>
      <c r="Y67" s="36">
        <f>AVERAGE(Y5:Y12)</f>
        <v>2.875</v>
      </c>
      <c r="Z67" s="37">
        <f>Y67/3</f>
        <v>0.95833333333333337</v>
      </c>
      <c r="AD67" s="20" t="s">
        <v>611</v>
      </c>
      <c r="AE67" s="36">
        <f>AVERAGE(AE5:AE12)</f>
        <v>3.625</v>
      </c>
      <c r="AF67" s="37">
        <f>AE67/4</f>
        <v>0.90625</v>
      </c>
      <c r="AK67" s="20" t="s">
        <v>611</v>
      </c>
      <c r="AL67" s="36">
        <f>AVERAGE(AL5:AL12)</f>
        <v>2.75</v>
      </c>
      <c r="AM67" s="37">
        <f>AL67/5</f>
        <v>0.55000000000000004</v>
      </c>
      <c r="AP67" s="20" t="s">
        <v>611</v>
      </c>
      <c r="AQ67" s="36">
        <f>AVERAGE(AQ5:AQ12)</f>
        <v>2.25</v>
      </c>
      <c r="AR67" s="37">
        <f>AQ67/3</f>
        <v>0.75</v>
      </c>
      <c r="CU67" s="104"/>
      <c r="CV67" s="98"/>
      <c r="CW67" s="98"/>
      <c r="CX67" s="98"/>
      <c r="CY67" s="98"/>
      <c r="CZ67" s="98"/>
      <c r="DA67" s="98"/>
      <c r="DB67" s="98"/>
      <c r="DC67" s="98"/>
      <c r="DD67" s="98"/>
      <c r="DE67" s="98"/>
      <c r="DF67" s="98"/>
      <c r="DG67" s="98"/>
      <c r="DH67" s="98"/>
      <c r="DI67" s="98"/>
      <c r="DJ67" s="121"/>
      <c r="DK67" s="120"/>
      <c r="DL67" s="119"/>
      <c r="DM67" s="122"/>
      <c r="DN67" s="137"/>
      <c r="DO67" s="108"/>
      <c r="DP67" s="20"/>
      <c r="DQ67" s="119"/>
      <c r="DR67" s="109"/>
      <c r="DS67" s="146"/>
      <c r="DT67" s="146"/>
      <c r="DU67" s="146"/>
      <c r="DV67" s="146"/>
      <c r="DW67" s="108"/>
      <c r="DX67" s="20"/>
      <c r="DY67" s="119"/>
      <c r="DZ67" s="109"/>
      <c r="EA67" s="152"/>
      <c r="EB67" s="152"/>
      <c r="EC67" s="152"/>
      <c r="ED67" s="152"/>
      <c r="EE67" s="108"/>
      <c r="EF67" s="20"/>
      <c r="EG67" s="119"/>
      <c r="EH67" s="142"/>
      <c r="EI67" s="112"/>
      <c r="EJ67" s="108"/>
      <c r="EK67" s="20"/>
      <c r="EL67" s="119"/>
      <c r="EM67" s="109"/>
      <c r="EN67" s="132"/>
      <c r="EO67" s="155" t="s">
        <v>611</v>
      </c>
      <c r="EP67" s="204">
        <f t="shared" ref="EP67:EU67" si="132">AVERAGE(EP5:EP12)</f>
        <v>54.017857142857132</v>
      </c>
      <c r="EQ67" s="204">
        <f t="shared" si="132"/>
        <v>55</v>
      </c>
      <c r="ER67" s="204">
        <f t="shared" si="132"/>
        <v>57.619047619047613</v>
      </c>
      <c r="ES67" s="204">
        <f t="shared" si="132"/>
        <v>60</v>
      </c>
      <c r="ET67" s="204">
        <f t="shared" si="132"/>
        <v>72.222222222222214</v>
      </c>
      <c r="EU67" s="204">
        <f t="shared" si="132"/>
        <v>298.85912698412699</v>
      </c>
      <c r="FA67" s="205"/>
    </row>
    <row r="68" spans="1:157" x14ac:dyDescent="0.2">
      <c r="A68"/>
      <c r="B68"/>
      <c r="D68"/>
      <c r="E68"/>
      <c r="F68"/>
      <c r="G68"/>
      <c r="H68"/>
      <c r="I68"/>
      <c r="N68" s="20" t="s">
        <v>612</v>
      </c>
      <c r="O68" s="36">
        <f>AVERAGE(O13:O22)</f>
        <v>3.6</v>
      </c>
      <c r="P68" s="37">
        <f t="shared" si="115"/>
        <v>0.72</v>
      </c>
      <c r="S68" s="20" t="s">
        <v>612</v>
      </c>
      <c r="T68" s="36">
        <f>AVERAGE(T13:T22)</f>
        <v>3</v>
      </c>
      <c r="U68" s="37">
        <f>T68/3</f>
        <v>1</v>
      </c>
      <c r="X68" s="20" t="s">
        <v>612</v>
      </c>
      <c r="Y68" s="36">
        <f>AVERAGE(Y13:Y22)</f>
        <v>2.9</v>
      </c>
      <c r="Z68" s="37">
        <f>Y68/3</f>
        <v>0.96666666666666667</v>
      </c>
      <c r="AD68" s="20" t="s">
        <v>612</v>
      </c>
      <c r="AE68" s="36">
        <f>AVERAGE(AE13:AE22)</f>
        <v>3.6</v>
      </c>
      <c r="AF68" s="37">
        <f>AE68/4</f>
        <v>0.9</v>
      </c>
      <c r="AK68" s="20" t="s">
        <v>612</v>
      </c>
      <c r="AL68" s="36">
        <f>AVERAGE(AL13:AL22)</f>
        <v>2.4</v>
      </c>
      <c r="AM68" s="37">
        <f>AL68/5</f>
        <v>0.48</v>
      </c>
      <c r="AP68" s="20" t="s">
        <v>612</v>
      </c>
      <c r="AQ68" s="36">
        <f>AVERAGE(AQ13:AQ22)</f>
        <v>2</v>
      </c>
      <c r="AR68" s="37">
        <f>AQ68/3</f>
        <v>0.66666666666666663</v>
      </c>
      <c r="CU68" s="104"/>
      <c r="CV68" s="98"/>
      <c r="CW68" s="98"/>
      <c r="CX68" s="98"/>
      <c r="CY68" s="98"/>
      <c r="CZ68" s="98"/>
      <c r="DA68" s="98"/>
      <c r="DB68" s="98"/>
      <c r="DC68" s="98"/>
      <c r="DD68" s="98"/>
      <c r="DE68" s="98"/>
      <c r="DF68" s="98"/>
      <c r="DG68" s="98"/>
      <c r="DH68" s="98"/>
      <c r="DI68" s="98"/>
      <c r="DJ68" s="121"/>
      <c r="DK68" s="120"/>
      <c r="DL68" s="119" t="s">
        <v>611</v>
      </c>
      <c r="DM68" s="123">
        <f>AVERAGE(DM5:DM12)</f>
        <v>54.017857142857132</v>
      </c>
      <c r="DN68" s="137"/>
      <c r="DO68" s="108"/>
      <c r="DP68" s="20"/>
      <c r="DQ68" s="119" t="s">
        <v>611</v>
      </c>
      <c r="DR68" s="123">
        <f>AVERAGE(DR5:DR12)</f>
        <v>55</v>
      </c>
      <c r="DS68" s="146"/>
      <c r="DT68" s="146"/>
      <c r="DU68" s="146"/>
      <c r="DV68" s="146"/>
      <c r="DW68" s="108"/>
      <c r="DX68" s="20"/>
      <c r="DY68" s="119" t="s">
        <v>611</v>
      </c>
      <c r="DZ68" s="123">
        <f>AVERAGE(DZ5:DZ12)</f>
        <v>57.619047619047613</v>
      </c>
      <c r="EA68" s="152"/>
      <c r="EB68" s="152"/>
      <c r="EC68" s="152"/>
      <c r="ED68" s="152"/>
      <c r="EE68" s="108"/>
      <c r="EF68" s="20"/>
      <c r="EG68" s="119" t="s">
        <v>611</v>
      </c>
      <c r="EH68" s="123">
        <f>AVERAGE(EH5:EH12)</f>
        <v>60</v>
      </c>
      <c r="EI68" s="112"/>
      <c r="EJ68" s="108"/>
      <c r="EK68" s="20"/>
      <c r="EL68" s="119" t="s">
        <v>611</v>
      </c>
      <c r="EM68" s="123">
        <f>AVERAGE(EM5:EM12)</f>
        <v>72.222222222222214</v>
      </c>
      <c r="EN68" s="156">
        <f>AVERAGE(EN5:EN12)</f>
        <v>298.85912698412699</v>
      </c>
      <c r="EO68" s="155" t="s">
        <v>612</v>
      </c>
      <c r="EP68" s="204">
        <f t="shared" ref="EP68:EU68" si="133">AVERAGE(EP13:EP22)</f>
        <v>57.886904761904759</v>
      </c>
      <c r="EQ68" s="204">
        <f t="shared" si="133"/>
        <v>59.375</v>
      </c>
      <c r="ER68" s="204">
        <f t="shared" si="133"/>
        <v>59.999999999999986</v>
      </c>
      <c r="ES68" s="204">
        <f t="shared" si="133"/>
        <v>70</v>
      </c>
      <c r="ET68" s="204">
        <f t="shared" si="133"/>
        <v>72.083333333333314</v>
      </c>
      <c r="EU68" s="204">
        <f t="shared" si="133"/>
        <v>319.34523809523807</v>
      </c>
      <c r="EX68" s="158">
        <f>COUNTIF($EX$5:$EX$49,"Flourishing")</f>
        <v>18</v>
      </c>
      <c r="EY68" s="40" t="s">
        <v>613</v>
      </c>
      <c r="EZ68" s="41"/>
      <c r="FA68" s="176">
        <f>EX68/36</f>
        <v>0.5</v>
      </c>
    </row>
    <row r="69" spans="1:157" x14ac:dyDescent="0.2">
      <c r="A69"/>
      <c r="B69"/>
      <c r="D69"/>
      <c r="E69"/>
      <c r="F69"/>
      <c r="G69"/>
      <c r="H69"/>
      <c r="I69"/>
      <c r="N69" s="20" t="s">
        <v>614</v>
      </c>
      <c r="O69" s="36">
        <f>AVERAGE(O23:O49)</f>
        <v>4</v>
      </c>
      <c r="P69" s="37">
        <f t="shared" si="115"/>
        <v>0.8</v>
      </c>
      <c r="S69" s="20" t="s">
        <v>614</v>
      </c>
      <c r="T69" s="36">
        <f>AVERAGE(T23:T49)</f>
        <v>2.8888888888888888</v>
      </c>
      <c r="U69" s="37">
        <f>T69/3</f>
        <v>0.96296296296296291</v>
      </c>
      <c r="X69" s="20" t="s">
        <v>614</v>
      </c>
      <c r="Y69" s="36">
        <f>AVERAGE(Y23:Y49)</f>
        <v>2.8888888888888888</v>
      </c>
      <c r="Z69" s="37">
        <f>Y69/3</f>
        <v>0.96296296296296291</v>
      </c>
      <c r="AD69" s="20" t="s">
        <v>614</v>
      </c>
      <c r="AE69" s="36">
        <f>AVERAGE(AE23:AE49)</f>
        <v>3.4814814814814814</v>
      </c>
      <c r="AF69" s="37">
        <f>AE69/4</f>
        <v>0.87037037037037035</v>
      </c>
      <c r="AK69" s="20" t="s">
        <v>614</v>
      </c>
      <c r="AL69" s="36">
        <f>AVERAGE(AL23:AL49)</f>
        <v>3.5185185185185186</v>
      </c>
      <c r="AM69" s="37">
        <f>AL69/5</f>
        <v>0.70370370370370372</v>
      </c>
      <c r="AP69" s="20" t="s">
        <v>614</v>
      </c>
      <c r="AQ69" s="36">
        <f>AVERAGE(AQ23:AQ49)</f>
        <v>2.2592592592592591</v>
      </c>
      <c r="AR69" s="37">
        <f>AQ69/3</f>
        <v>0.75308641975308632</v>
      </c>
      <c r="CU69" s="104"/>
      <c r="CV69" s="98"/>
      <c r="CW69" s="98"/>
      <c r="CX69" s="98"/>
      <c r="CY69" s="98"/>
      <c r="CZ69" s="98"/>
      <c r="DA69" s="98"/>
      <c r="DB69" s="98"/>
      <c r="DC69" s="98"/>
      <c r="DD69" s="98"/>
      <c r="DE69" s="98"/>
      <c r="DF69" s="98"/>
      <c r="DG69" s="98"/>
      <c r="DH69" s="98"/>
      <c r="DI69" s="98"/>
      <c r="DJ69" s="121"/>
      <c r="DK69" s="120"/>
      <c r="DL69" s="119" t="s">
        <v>612</v>
      </c>
      <c r="DM69" s="123">
        <f>AVERAGE(DM13:DM22)</f>
        <v>57.886904761904759</v>
      </c>
      <c r="DN69" s="137"/>
      <c r="DO69" s="108"/>
      <c r="DP69" s="20"/>
      <c r="DQ69" s="119" t="s">
        <v>612</v>
      </c>
      <c r="DR69" s="123">
        <f>AVERAGE(DR13:DR22)</f>
        <v>59.375</v>
      </c>
      <c r="DS69" s="146"/>
      <c r="DT69" s="146"/>
      <c r="DU69" s="146"/>
      <c r="DV69" s="146"/>
      <c r="DW69" s="108"/>
      <c r="DX69" s="20"/>
      <c r="DY69" s="119" t="s">
        <v>612</v>
      </c>
      <c r="DZ69" s="123">
        <f>AVERAGE(DZ13:DZ22)</f>
        <v>59.999999999999986</v>
      </c>
      <c r="EA69" s="152"/>
      <c r="EB69" s="152"/>
      <c r="EC69" s="152"/>
      <c r="ED69" s="152"/>
      <c r="EE69" s="108"/>
      <c r="EF69" s="20"/>
      <c r="EG69" s="119" t="s">
        <v>612</v>
      </c>
      <c r="EH69" s="123">
        <f>AVERAGE(EH13:EH22)</f>
        <v>70</v>
      </c>
      <c r="EI69" s="112"/>
      <c r="EJ69" s="108"/>
      <c r="EK69" s="20"/>
      <c r="EL69" s="119" t="s">
        <v>612</v>
      </c>
      <c r="EM69" s="123">
        <f>AVERAGE(EM13:EM22)</f>
        <v>72.083333333333314</v>
      </c>
      <c r="EN69" s="156">
        <f>AVERAGE(EN13:EN22)</f>
        <v>319.34523809523807</v>
      </c>
      <c r="EO69" s="155" t="s">
        <v>614</v>
      </c>
      <c r="EP69" s="204">
        <f t="shared" ref="EP69:EU69" si="134">AVERAGE(EP23:EP49)</f>
        <v>54.25865800865801</v>
      </c>
      <c r="EQ69" s="204">
        <f t="shared" si="134"/>
        <v>53.863636363636367</v>
      </c>
      <c r="ER69" s="204">
        <f t="shared" si="134"/>
        <v>56.88311688311687</v>
      </c>
      <c r="ES69" s="204">
        <f t="shared" si="134"/>
        <v>62.337662337662344</v>
      </c>
      <c r="ET69" s="204">
        <f t="shared" si="134"/>
        <v>67.272727272727266</v>
      </c>
      <c r="EU69" s="204">
        <f t="shared" si="134"/>
        <v>294.61580086580085</v>
      </c>
      <c r="EX69" s="158">
        <f>COUNTIF($EX$5:$EX$29,"Flourishing")</f>
        <v>11</v>
      </c>
      <c r="EY69" s="40" t="s">
        <v>615</v>
      </c>
      <c r="EZ69" s="41"/>
      <c r="FA69" s="176">
        <f>EX69/22</f>
        <v>0.5</v>
      </c>
    </row>
    <row r="70" spans="1:157" x14ac:dyDescent="0.2">
      <c r="A70"/>
      <c r="B70"/>
      <c r="D70"/>
      <c r="E70"/>
      <c r="F70"/>
      <c r="G70"/>
      <c r="H70"/>
      <c r="I70"/>
      <c r="CU70" s="104"/>
      <c r="CV70" s="98"/>
      <c r="CW70" s="98"/>
      <c r="CX70" s="98"/>
      <c r="CY70" s="98"/>
      <c r="CZ70" s="98"/>
      <c r="DA70" s="98"/>
      <c r="DB70" s="98"/>
      <c r="DC70" s="98"/>
      <c r="DD70" s="98"/>
      <c r="DE70" s="98"/>
      <c r="DF70" s="98"/>
      <c r="DG70" s="98"/>
      <c r="DH70" s="98"/>
      <c r="DI70" s="98"/>
      <c r="DJ70" s="121"/>
      <c r="DK70" s="120"/>
      <c r="DL70" s="119" t="s">
        <v>614</v>
      </c>
      <c r="DM70" s="123">
        <f>AVERAGE(DM23:DM49)</f>
        <v>54.25865800865801</v>
      </c>
      <c r="DN70" s="136"/>
      <c r="DO70" s="141"/>
      <c r="DP70" s="22"/>
      <c r="DQ70" s="119" t="s">
        <v>614</v>
      </c>
      <c r="DR70" s="123">
        <f>AVERAGE(DR23:DR49)</f>
        <v>53.863636363636367</v>
      </c>
      <c r="DS70" s="149"/>
      <c r="DT70" s="149"/>
      <c r="DU70" s="149"/>
      <c r="DV70" s="149"/>
      <c r="DW70" s="141"/>
      <c r="DX70" s="22"/>
      <c r="DY70" s="119" t="s">
        <v>614</v>
      </c>
      <c r="DZ70" s="123">
        <f>AVERAGE(DZ23:DZ49)</f>
        <v>56.88311688311687</v>
      </c>
      <c r="EA70" s="96"/>
      <c r="EB70" s="96"/>
      <c r="EC70" s="96"/>
      <c r="ED70" s="96"/>
      <c r="EE70" s="141"/>
      <c r="EF70" s="22"/>
      <c r="EG70" s="119" t="s">
        <v>614</v>
      </c>
      <c r="EH70" s="123">
        <f>AVERAGE(EH23:EH49)</f>
        <v>62.337662337662344</v>
      </c>
      <c r="EI70" s="112"/>
      <c r="EJ70" s="141"/>
      <c r="EK70" s="22"/>
      <c r="EL70" s="119" t="s">
        <v>614</v>
      </c>
      <c r="EM70" s="123">
        <f>AVERAGE(EM23:EM49)</f>
        <v>67.272727272727266</v>
      </c>
      <c r="EN70" s="156">
        <f>AVERAGE(EN23:EN49)</f>
        <v>294.61580086580085</v>
      </c>
      <c r="EO70" s="155"/>
      <c r="EP70" s="158"/>
      <c r="EQ70" s="158"/>
      <c r="ER70" s="158"/>
      <c r="ES70" s="158"/>
      <c r="ET70" s="158"/>
      <c r="EU70" s="161"/>
      <c r="EX70" s="158">
        <f>COUNTIF($EX$30:$EX$44,"Flourishing")</f>
        <v>5</v>
      </c>
      <c r="EY70" s="40" t="s">
        <v>616</v>
      </c>
      <c r="EZ70" s="41"/>
      <c r="FA70" s="176">
        <f>EX70/11</f>
        <v>0.45454545454545453</v>
      </c>
    </row>
    <row r="71" spans="1:157" x14ac:dyDescent="0.2">
      <c r="A71"/>
      <c r="B71"/>
      <c r="D71"/>
      <c r="E71"/>
      <c r="F71"/>
      <c r="G71"/>
      <c r="H71"/>
      <c r="I71"/>
      <c r="N71" s="20" t="s">
        <v>617</v>
      </c>
      <c r="O71" s="36">
        <f>AVERAGE(O5:O20)</f>
        <v>3.75</v>
      </c>
      <c r="P71" s="37">
        <f t="shared" si="115"/>
        <v>0.75</v>
      </c>
      <c r="S71" s="20" t="s">
        <v>617</v>
      </c>
      <c r="T71" s="36">
        <f>AVERAGE(T5:T20)</f>
        <v>2.8125</v>
      </c>
      <c r="U71" s="37">
        <f>T71/3</f>
        <v>0.9375</v>
      </c>
      <c r="X71" s="20" t="s">
        <v>617</v>
      </c>
      <c r="Y71" s="36">
        <f>AVERAGE(Y5:Y20)</f>
        <v>2.875</v>
      </c>
      <c r="Z71" s="37">
        <f>Y71/3</f>
        <v>0.95833333333333337</v>
      </c>
      <c r="AD71" s="20" t="s">
        <v>617</v>
      </c>
      <c r="AE71" s="36">
        <f>AVERAGE(AE5:AE20)</f>
        <v>3.6875</v>
      </c>
      <c r="AF71" s="37">
        <f>AE71/4</f>
        <v>0.921875</v>
      </c>
      <c r="AK71" s="20" t="s">
        <v>617</v>
      </c>
      <c r="AL71" s="36">
        <f>AVERAGE(AL5:AL20)</f>
        <v>2.75</v>
      </c>
      <c r="AM71" s="37">
        <f>AL71/5</f>
        <v>0.55000000000000004</v>
      </c>
      <c r="AP71" s="20" t="s">
        <v>617</v>
      </c>
      <c r="AQ71" s="36">
        <f>AVERAGE(AQ5:AQ20)</f>
        <v>2.0625</v>
      </c>
      <c r="AR71" s="37">
        <f>AQ71/3</f>
        <v>0.6875</v>
      </c>
      <c r="CU71" s="104"/>
      <c r="CV71" s="98"/>
      <c r="CW71" s="98"/>
      <c r="CX71" s="98"/>
      <c r="CY71" s="98"/>
      <c r="CZ71" s="98"/>
      <c r="DA71" s="98"/>
      <c r="DB71" s="98"/>
      <c r="DC71" s="98"/>
      <c r="DD71" s="98"/>
      <c r="DE71" s="98"/>
      <c r="DF71" s="98"/>
      <c r="DG71" s="98"/>
      <c r="DH71" s="98"/>
      <c r="DI71" s="98"/>
      <c r="DJ71" s="121"/>
      <c r="DK71" s="120"/>
      <c r="DL71" s="119"/>
      <c r="DM71" s="122"/>
      <c r="DN71" s="137"/>
      <c r="DO71" s="108"/>
      <c r="DP71" s="20"/>
      <c r="DQ71" s="119"/>
      <c r="DR71" s="109"/>
      <c r="DS71" s="146"/>
      <c r="DT71" s="146"/>
      <c r="DU71" s="146"/>
      <c r="DV71" s="146"/>
      <c r="DW71" s="108"/>
      <c r="DX71" s="20"/>
      <c r="DY71" s="119"/>
      <c r="DZ71" s="109"/>
      <c r="EA71" s="152"/>
      <c r="EB71" s="152"/>
      <c r="EC71" s="152"/>
      <c r="ED71" s="152"/>
      <c r="EE71" s="108"/>
      <c r="EF71" s="20"/>
      <c r="EG71" s="119"/>
      <c r="EH71" s="142"/>
      <c r="EI71" s="112"/>
      <c r="EJ71" s="108"/>
      <c r="EK71" s="20"/>
      <c r="EL71" s="119"/>
      <c r="EM71" s="109"/>
      <c r="EN71" s="132"/>
      <c r="EO71" s="155" t="s">
        <v>617</v>
      </c>
      <c r="EP71" s="204">
        <f t="shared" ref="EP71:EU71" si="135">AVERAGE(EP5:EP20)</f>
        <v>56.396520146520139</v>
      </c>
      <c r="EQ71" s="204">
        <f t="shared" si="135"/>
        <v>58.07692307692308</v>
      </c>
      <c r="ER71" s="204">
        <f t="shared" si="135"/>
        <v>59.999999999999986</v>
      </c>
      <c r="ES71" s="204">
        <f t="shared" si="135"/>
        <v>65.054945054945037</v>
      </c>
      <c r="ET71" s="204">
        <f t="shared" si="135"/>
        <v>73.333333333333314</v>
      </c>
      <c r="EU71" s="204">
        <f t="shared" si="135"/>
        <v>312.86172161172158</v>
      </c>
      <c r="EX71" s="158">
        <f>COUNTIF($EX$45:$EX$49,"Flourishing")</f>
        <v>2</v>
      </c>
      <c r="EY71" s="40" t="s">
        <v>618</v>
      </c>
      <c r="EZ71" s="41"/>
      <c r="FA71" s="176">
        <f>EX71/3</f>
        <v>0.66666666666666663</v>
      </c>
    </row>
    <row r="72" spans="1:157" x14ac:dyDescent="0.2">
      <c r="A72"/>
      <c r="B72"/>
      <c r="D72"/>
      <c r="E72"/>
      <c r="F72"/>
      <c r="G72"/>
      <c r="H72"/>
      <c r="I72"/>
      <c r="N72" s="20" t="s">
        <v>619</v>
      </c>
      <c r="O72" s="36">
        <f>AVERAGE(O21:O49)</f>
        <v>3.9310344827586206</v>
      </c>
      <c r="P72" s="37">
        <f t="shared" si="115"/>
        <v>0.78620689655172415</v>
      </c>
      <c r="S72" s="20" t="s">
        <v>619</v>
      </c>
      <c r="T72" s="36">
        <f>AVERAGE(T21:T49)</f>
        <v>2.896551724137931</v>
      </c>
      <c r="U72" s="37">
        <f>T72/3</f>
        <v>0.96551724137931039</v>
      </c>
      <c r="X72" s="20" t="s">
        <v>619</v>
      </c>
      <c r="Y72" s="36">
        <f>AVERAGE(Y21:Y49)</f>
        <v>2.896551724137931</v>
      </c>
      <c r="Z72" s="37">
        <f>Y72/3</f>
        <v>0.96551724137931039</v>
      </c>
      <c r="AD72" s="20" t="s">
        <v>619</v>
      </c>
      <c r="AE72" s="36">
        <f>AVERAGE(AE21:AE49)</f>
        <v>3.4482758620689653</v>
      </c>
      <c r="AF72" s="37">
        <f>AE72/4</f>
        <v>0.86206896551724133</v>
      </c>
      <c r="AK72" s="20" t="s">
        <v>619</v>
      </c>
      <c r="AL72" s="36">
        <f>AVERAGE(AL21:AL49)</f>
        <v>3.3448275862068964</v>
      </c>
      <c r="AM72" s="37">
        <f>AL72/5</f>
        <v>0.66896551724137931</v>
      </c>
      <c r="AP72" s="20" t="s">
        <v>619</v>
      </c>
      <c r="AQ72" s="36">
        <f>AVERAGE(AQ21:AQ49)</f>
        <v>2.2758620689655173</v>
      </c>
      <c r="AR72" s="37">
        <f>AQ72/3</f>
        <v>0.75862068965517249</v>
      </c>
      <c r="CU72" s="104"/>
      <c r="CV72" s="98"/>
      <c r="CW72" s="98"/>
      <c r="CX72" s="98"/>
      <c r="CY72" s="98"/>
      <c r="CZ72" s="98"/>
      <c r="DA72" s="98"/>
      <c r="DB72" s="98"/>
      <c r="DC72" s="98"/>
      <c r="DD72" s="98"/>
      <c r="DE72" s="98"/>
      <c r="DF72" s="98"/>
      <c r="DG72" s="98"/>
      <c r="DH72" s="98"/>
      <c r="DI72" s="98"/>
      <c r="DJ72" s="121"/>
      <c r="DK72" s="120"/>
      <c r="DL72" s="119" t="s">
        <v>617</v>
      </c>
      <c r="DM72" s="123">
        <f>AVERAGE(DM5:DM20)</f>
        <v>56.396520146520139</v>
      </c>
      <c r="DN72" s="137"/>
      <c r="DO72" s="108"/>
      <c r="DP72" s="20"/>
      <c r="DQ72" s="119" t="s">
        <v>617</v>
      </c>
      <c r="DR72" s="123">
        <f>AVERAGE(DR5:DR20)</f>
        <v>58.07692307692308</v>
      </c>
      <c r="DS72" s="146"/>
      <c r="DT72" s="146"/>
      <c r="DU72" s="146"/>
      <c r="DV72" s="146"/>
      <c r="DW72" s="108"/>
      <c r="DX72" s="20"/>
      <c r="DY72" s="119" t="s">
        <v>617</v>
      </c>
      <c r="DZ72" s="123">
        <f>AVERAGE(DZ5:DZ20)</f>
        <v>59.999999999999986</v>
      </c>
      <c r="EA72" s="152"/>
      <c r="EB72" s="152"/>
      <c r="EC72" s="152"/>
      <c r="ED72" s="152"/>
      <c r="EE72" s="108"/>
      <c r="EF72" s="20"/>
      <c r="EG72" s="119" t="s">
        <v>617</v>
      </c>
      <c r="EH72" s="123">
        <f>AVERAGE(EH5:EH20)</f>
        <v>65.054945054945037</v>
      </c>
      <c r="EI72" s="112"/>
      <c r="EJ72" s="108"/>
      <c r="EK72" s="20"/>
      <c r="EL72" s="119" t="s">
        <v>617</v>
      </c>
      <c r="EM72" s="123">
        <f>AVERAGE(EM5:EM20)</f>
        <v>73.333333333333314</v>
      </c>
      <c r="EN72" s="123">
        <f>AVERAGE(EN5:EN20)</f>
        <v>312.86172161172158</v>
      </c>
      <c r="EO72" s="163" t="s">
        <v>619</v>
      </c>
      <c r="EP72" s="209">
        <f t="shared" ref="EP72:EU72" si="136">AVERAGE(EP21:EP49)</f>
        <v>54.249482401656316</v>
      </c>
      <c r="EQ72" s="209">
        <f t="shared" si="136"/>
        <v>53.695652173913047</v>
      </c>
      <c r="ER72" s="209">
        <f t="shared" si="136"/>
        <v>56.397515527950311</v>
      </c>
      <c r="ES72" s="209">
        <f t="shared" si="136"/>
        <v>62.857142857142861</v>
      </c>
      <c r="ET72" s="209">
        <f t="shared" si="136"/>
        <v>66.811594202898547</v>
      </c>
      <c r="EU72" s="209">
        <f t="shared" si="136"/>
        <v>294.01138716356104</v>
      </c>
    </row>
    <row r="73" spans="1:157" x14ac:dyDescent="0.2">
      <c r="A73"/>
      <c r="B73"/>
      <c r="D73"/>
      <c r="E73"/>
      <c r="F73"/>
      <c r="G73"/>
      <c r="H73"/>
      <c r="I73"/>
      <c r="DJ73" s="167"/>
      <c r="DK73" s="168"/>
      <c r="DL73" s="150" t="s">
        <v>619</v>
      </c>
      <c r="DM73" s="166">
        <f>AVERAGE(DM21:DM49)</f>
        <v>54.249482401656316</v>
      </c>
      <c r="DN73" s="136"/>
      <c r="DO73" s="143"/>
      <c r="DP73" s="144"/>
      <c r="DQ73" s="150" t="s">
        <v>619</v>
      </c>
      <c r="DR73" s="166">
        <f>AVERAGE(DR21:DR49)</f>
        <v>53.695652173913047</v>
      </c>
      <c r="DS73" s="149"/>
      <c r="DT73" s="149"/>
      <c r="DU73" s="149"/>
      <c r="DV73" s="149"/>
      <c r="DW73" s="143"/>
      <c r="DX73" s="144"/>
      <c r="DY73" s="150" t="s">
        <v>619</v>
      </c>
      <c r="DZ73" s="166">
        <f>AVERAGE(DZ21:DZ49)</f>
        <v>56.397515527950311</v>
      </c>
      <c r="EA73" s="96"/>
      <c r="EB73" s="96"/>
      <c r="EC73" s="96"/>
      <c r="ED73" s="96"/>
      <c r="EE73" s="143"/>
      <c r="EF73" s="144"/>
      <c r="EG73" s="150" t="s">
        <v>619</v>
      </c>
      <c r="EH73" s="166">
        <f>AVERAGE(EH21:EH49)</f>
        <v>62.857142857142861</v>
      </c>
      <c r="EI73" s="112"/>
      <c r="EJ73" s="143"/>
      <c r="EK73" s="144"/>
      <c r="EL73" s="150" t="s">
        <v>619</v>
      </c>
      <c r="EM73" s="164">
        <f>AVERAGE(EM21:EM49)</f>
        <v>66.811594202898547</v>
      </c>
      <c r="EN73" s="165">
        <f>AVERAGE(EN21:EN49)</f>
        <v>294.01138716356104</v>
      </c>
      <c r="EX73">
        <f>SUM(EX54:EX56,EX59:EX61,EX64:EX66,EX69:EX71)</f>
        <v>72</v>
      </c>
    </row>
    <row r="74" spans="1:157" x14ac:dyDescent="0.2">
      <c r="A74"/>
      <c r="B74"/>
      <c r="D74"/>
      <c r="E74"/>
      <c r="F74"/>
      <c r="G74"/>
      <c r="H74"/>
      <c r="I74"/>
      <c r="N74" s="20" t="s">
        <v>620</v>
      </c>
      <c r="O74" s="36">
        <f>AVERAGE(O5:O27)</f>
        <v>3.6086956521739131</v>
      </c>
      <c r="P74" s="37">
        <f t="shared" si="115"/>
        <v>0.72173913043478266</v>
      </c>
      <c r="S74" s="20" t="s">
        <v>620</v>
      </c>
      <c r="T74" s="36">
        <f>AVERAGE(T5:T27)</f>
        <v>2.8260869565217392</v>
      </c>
      <c r="U74" s="37">
        <f>T74/3</f>
        <v>0.94202898550724645</v>
      </c>
      <c r="X74" s="20" t="s">
        <v>620</v>
      </c>
      <c r="Y74" s="36">
        <f>AVERAGE(Y5:Y27)</f>
        <v>2.8260869565217392</v>
      </c>
      <c r="Z74" s="37">
        <f>Y74/3</f>
        <v>0.94202898550724645</v>
      </c>
      <c r="AD74" s="20" t="s">
        <v>620</v>
      </c>
      <c r="AE74" s="36">
        <f>AVERAGE(AE5:AE27)</f>
        <v>3.5652173913043477</v>
      </c>
      <c r="AF74" s="37">
        <f>AE74/4</f>
        <v>0.89130434782608692</v>
      </c>
      <c r="AK74" s="20" t="s">
        <v>620</v>
      </c>
      <c r="AL74" s="36">
        <f>AVERAGE(AL5:AL27)</f>
        <v>2.7826086956521738</v>
      </c>
      <c r="AM74" s="37">
        <f>AL74/5</f>
        <v>0.55652173913043479</v>
      </c>
      <c r="AP74" s="20" t="s">
        <v>620</v>
      </c>
      <c r="AQ74" s="36">
        <f>AVERAGE(AQ5:AQ27)</f>
        <v>2.1739130434782608</v>
      </c>
      <c r="AR74" s="37">
        <f>AQ74/3</f>
        <v>0.72463768115942029</v>
      </c>
      <c r="EO74" s="155" t="s">
        <v>588</v>
      </c>
      <c r="EP74" s="204">
        <f t="shared" ref="EP74:EU74" si="137">AVERAGE(EP5:EP29)</f>
        <v>57.484335839598984</v>
      </c>
      <c r="EQ74" s="204">
        <f t="shared" si="137"/>
        <v>60.526315789473685</v>
      </c>
      <c r="ER74" s="204">
        <f t="shared" si="137"/>
        <v>61.052631578947356</v>
      </c>
      <c r="ES74" s="204">
        <f t="shared" si="137"/>
        <v>67.218045112781937</v>
      </c>
      <c r="ET74" s="204">
        <f t="shared" si="137"/>
        <v>71.403508771929822</v>
      </c>
      <c r="EU74" s="204">
        <f t="shared" si="137"/>
        <v>317.68483709273175</v>
      </c>
    </row>
    <row r="75" spans="1:157" x14ac:dyDescent="0.2">
      <c r="A75"/>
      <c r="B75"/>
      <c r="D75"/>
      <c r="E75"/>
      <c r="F75"/>
      <c r="G75"/>
      <c r="H75"/>
      <c r="I75"/>
      <c r="N75" s="20" t="s">
        <v>621</v>
      </c>
      <c r="O75" s="36">
        <f>AVERAGE(O28:O49)</f>
        <v>4.1363636363636367</v>
      </c>
      <c r="P75" s="37">
        <f t="shared" si="115"/>
        <v>0.82727272727272738</v>
      </c>
      <c r="S75" s="20" t="s">
        <v>621</v>
      </c>
      <c r="T75" s="36">
        <f>AVERAGE(T28:T49)</f>
        <v>2.9090909090909092</v>
      </c>
      <c r="U75" s="37">
        <f>T75/3</f>
        <v>0.96969696969696972</v>
      </c>
      <c r="X75" s="20" t="s">
        <v>621</v>
      </c>
      <c r="Y75" s="36">
        <f>AVERAGE(Y28:Y49)</f>
        <v>2.9545454545454546</v>
      </c>
      <c r="Z75" s="37">
        <f>Y75/3</f>
        <v>0.98484848484848486</v>
      </c>
      <c r="AD75" s="20" t="s">
        <v>621</v>
      </c>
      <c r="AE75" s="36">
        <f>AVERAGE(AE28:AE49)</f>
        <v>3.5</v>
      </c>
      <c r="AF75" s="37">
        <f>AE75/4</f>
        <v>0.875</v>
      </c>
      <c r="AK75" s="20" t="s">
        <v>621</v>
      </c>
      <c r="AL75" s="36">
        <f>AVERAGE(AL28:AL49)</f>
        <v>3.5</v>
      </c>
      <c r="AM75" s="37">
        <f>AL75/5</f>
        <v>0.7</v>
      </c>
      <c r="AP75" s="20" t="s">
        <v>621</v>
      </c>
      <c r="AQ75" s="36">
        <f>AVERAGE(AQ28:AQ49)</f>
        <v>2.2272727272727271</v>
      </c>
      <c r="AR75" s="37">
        <f>AQ75/3</f>
        <v>0.74242424242424232</v>
      </c>
      <c r="EO75" s="155" t="s">
        <v>587</v>
      </c>
      <c r="EP75" s="204">
        <f t="shared" ref="EP75:EU75" si="138">AVERAGE(EP30:EP44)</f>
        <v>51.579670329670321</v>
      </c>
      <c r="EQ75" s="204">
        <f t="shared" si="138"/>
        <v>48.07692307692308</v>
      </c>
      <c r="ER75" s="204">
        <f t="shared" si="138"/>
        <v>52.967032967032956</v>
      </c>
      <c r="ES75" s="204">
        <f t="shared" si="138"/>
        <v>58.241758241758234</v>
      </c>
      <c r="ET75" s="204">
        <f t="shared" si="138"/>
        <v>65.897435897435898</v>
      </c>
      <c r="EU75" s="204">
        <f t="shared" si="138"/>
        <v>276.76282051282044</v>
      </c>
    </row>
    <row r="76" spans="1:157" x14ac:dyDescent="0.2">
      <c r="A76"/>
      <c r="B76"/>
      <c r="D76"/>
      <c r="E76"/>
      <c r="F76"/>
      <c r="G76"/>
      <c r="H76"/>
      <c r="I76"/>
      <c r="EE76" s="48"/>
      <c r="EO76" s="155" t="s">
        <v>622</v>
      </c>
      <c r="EP76" s="204">
        <f t="shared" ref="EP76:EU76" si="139">AVERAGE(EP45:EP49)</f>
        <v>54.538690476190467</v>
      </c>
      <c r="EQ76" s="204">
        <f t="shared" si="139"/>
        <v>53.75</v>
      </c>
      <c r="ER76" s="204">
        <f t="shared" si="139"/>
        <v>57.142857142857132</v>
      </c>
      <c r="ES76" s="204">
        <f t="shared" si="139"/>
        <v>64.285714285714278</v>
      </c>
      <c r="ET76" s="204">
        <f t="shared" si="139"/>
        <v>69.166666666666657</v>
      </c>
      <c r="EU76" s="204">
        <f t="shared" si="139"/>
        <v>298.88392857142856</v>
      </c>
    </row>
    <row r="77" spans="1:157" x14ac:dyDescent="0.2">
      <c r="A77"/>
      <c r="B77"/>
      <c r="D77"/>
      <c r="E77"/>
      <c r="F77"/>
      <c r="G77"/>
      <c r="H77"/>
      <c r="I77"/>
      <c r="EE77" s="48"/>
    </row>
    <row r="78" spans="1:157" x14ac:dyDescent="0.2">
      <c r="A78"/>
      <c r="B78"/>
      <c r="D78"/>
      <c r="E78"/>
      <c r="F78"/>
      <c r="G78"/>
      <c r="H78"/>
      <c r="I78"/>
      <c r="EO78" s="155" t="s">
        <v>623</v>
      </c>
      <c r="EP78" s="204">
        <f t="shared" ref="EP78:EU78" si="140">AVERAGE(EP5:EP27)</f>
        <v>57.482492997198875</v>
      </c>
      <c r="EQ78" s="204">
        <f t="shared" si="140"/>
        <v>59.117647058823529</v>
      </c>
      <c r="ER78" s="204">
        <f t="shared" si="140"/>
        <v>60.168067226890741</v>
      </c>
      <c r="ES78" s="204">
        <f t="shared" si="140"/>
        <v>66.554621848739473</v>
      </c>
      <c r="ET78" s="204">
        <f t="shared" si="140"/>
        <v>70.980392156862735</v>
      </c>
      <c r="EU78" s="204">
        <f t="shared" si="140"/>
        <v>314.30322128851537</v>
      </c>
    </row>
    <row r="79" spans="1:157" x14ac:dyDescent="0.2">
      <c r="A79"/>
      <c r="B79"/>
      <c r="D79"/>
      <c r="E79"/>
      <c r="F79"/>
      <c r="G79"/>
      <c r="H79"/>
      <c r="I79"/>
      <c r="EO79" s="155" t="s">
        <v>624</v>
      </c>
      <c r="EP79" s="204">
        <f t="shared" ref="EP79:EU79" si="141">AVERAGE(EP28:EP49)</f>
        <v>52.825814536340836</v>
      </c>
      <c r="EQ79" s="204">
        <f t="shared" si="141"/>
        <v>51.842105263157897</v>
      </c>
      <c r="ER79" s="204">
        <f t="shared" si="141"/>
        <v>55.488721804511272</v>
      </c>
      <c r="ES79" s="204">
        <f t="shared" si="141"/>
        <v>61.052631578947377</v>
      </c>
      <c r="ET79" s="204">
        <f t="shared" si="141"/>
        <v>67.543859649122808</v>
      </c>
      <c r="EU79" s="204">
        <f t="shared" si="141"/>
        <v>288.75313283208015</v>
      </c>
    </row>
    <row r="80" spans="1:157" x14ac:dyDescent="0.2">
      <c r="A80"/>
      <c r="B80"/>
      <c r="D80"/>
      <c r="E80"/>
      <c r="F80"/>
      <c r="G80"/>
      <c r="H80"/>
      <c r="I80"/>
    </row>
    <row r="81" spans="1:9" x14ac:dyDescent="0.2">
      <c r="A81"/>
      <c r="B81"/>
      <c r="D81"/>
      <c r="E81"/>
      <c r="F81"/>
      <c r="G81"/>
      <c r="H81"/>
      <c r="I81"/>
    </row>
    <row r="82" spans="1:9" x14ac:dyDescent="0.2">
      <c r="A82"/>
      <c r="B82"/>
      <c r="D82"/>
      <c r="E82"/>
      <c r="F82"/>
      <c r="G82"/>
      <c r="H82"/>
      <c r="I82"/>
    </row>
    <row r="83" spans="1:9" x14ac:dyDescent="0.2">
      <c r="A83"/>
      <c r="B83"/>
      <c r="D83"/>
      <c r="E83"/>
      <c r="F83"/>
      <c r="G83"/>
      <c r="H83"/>
      <c r="I83"/>
    </row>
    <row r="84" spans="1:9" x14ac:dyDescent="0.2">
      <c r="A84"/>
      <c r="B84"/>
      <c r="D84"/>
      <c r="E84"/>
      <c r="F84"/>
      <c r="G84"/>
      <c r="H84"/>
      <c r="I84"/>
    </row>
    <row r="85" spans="1:9" x14ac:dyDescent="0.2">
      <c r="A85"/>
      <c r="B85"/>
      <c r="D85"/>
      <c r="E85"/>
      <c r="F85"/>
      <c r="G85"/>
      <c r="H85"/>
      <c r="I85"/>
    </row>
    <row r="86" spans="1:9" x14ac:dyDescent="0.2">
      <c r="A86"/>
      <c r="B86"/>
      <c r="D86"/>
      <c r="E86"/>
      <c r="F86"/>
      <c r="G86"/>
      <c r="H86"/>
      <c r="I86"/>
    </row>
    <row r="87" spans="1:9" x14ac:dyDescent="0.2">
      <c r="A87"/>
      <c r="B87"/>
      <c r="D87"/>
      <c r="E87"/>
      <c r="F87"/>
      <c r="G87"/>
      <c r="H87"/>
      <c r="I87"/>
    </row>
    <row r="88" spans="1:9" x14ac:dyDescent="0.2">
      <c r="A88"/>
      <c r="B88"/>
      <c r="D88"/>
      <c r="E88"/>
      <c r="F88"/>
      <c r="G88"/>
      <c r="H88"/>
      <c r="I88"/>
    </row>
    <row r="89" spans="1:9" x14ac:dyDescent="0.2">
      <c r="A89"/>
      <c r="B89"/>
      <c r="D89"/>
      <c r="E89"/>
      <c r="F89"/>
      <c r="G89"/>
      <c r="H89"/>
      <c r="I89"/>
    </row>
    <row r="90" spans="1:9" x14ac:dyDescent="0.2">
      <c r="A90"/>
      <c r="B90"/>
      <c r="D90"/>
      <c r="E90"/>
      <c r="F90"/>
      <c r="G90"/>
      <c r="H90"/>
      <c r="I90"/>
    </row>
    <row r="91" spans="1:9" x14ac:dyDescent="0.2">
      <c r="A91"/>
      <c r="B91"/>
      <c r="D91"/>
      <c r="E91"/>
      <c r="F91"/>
      <c r="G91"/>
      <c r="H91"/>
      <c r="I91"/>
    </row>
    <row r="92" spans="1:9" x14ac:dyDescent="0.2">
      <c r="A92"/>
      <c r="B92"/>
      <c r="D92"/>
      <c r="E92"/>
      <c r="F92"/>
      <c r="G92"/>
      <c r="H92"/>
      <c r="I92"/>
    </row>
    <row r="93" spans="1:9" x14ac:dyDescent="0.2">
      <c r="A93"/>
      <c r="B93"/>
      <c r="D93"/>
      <c r="E93"/>
      <c r="F93"/>
      <c r="G93"/>
      <c r="H93"/>
      <c r="I93"/>
    </row>
    <row r="94" spans="1:9" x14ac:dyDescent="0.2">
      <c r="A94"/>
      <c r="B94"/>
      <c r="D94"/>
      <c r="E94"/>
      <c r="F94"/>
      <c r="G94"/>
      <c r="H94"/>
      <c r="I94"/>
    </row>
    <row r="95" spans="1:9" x14ac:dyDescent="0.2">
      <c r="A95"/>
      <c r="B95"/>
      <c r="D95"/>
      <c r="E95"/>
      <c r="F95"/>
      <c r="G95"/>
      <c r="H95"/>
      <c r="I95"/>
    </row>
    <row r="96" spans="1:9" x14ac:dyDescent="0.2">
      <c r="A96"/>
      <c r="B96"/>
      <c r="D96"/>
      <c r="E96"/>
      <c r="F96"/>
      <c r="G96"/>
      <c r="H96"/>
      <c r="I96"/>
    </row>
    <row r="97" spans="1:46" x14ac:dyDescent="0.2">
      <c r="A97"/>
      <c r="B97"/>
      <c r="D97"/>
      <c r="E97"/>
      <c r="F97"/>
      <c r="G97"/>
      <c r="H97"/>
      <c r="I97"/>
    </row>
    <row r="98" spans="1:46" x14ac:dyDescent="0.2">
      <c r="A98"/>
      <c r="B98"/>
      <c r="D98"/>
      <c r="E98"/>
      <c r="F98"/>
      <c r="G98"/>
      <c r="H98"/>
      <c r="I98"/>
    </row>
    <row r="99" spans="1:46" x14ac:dyDescent="0.2">
      <c r="A99"/>
      <c r="B99"/>
      <c r="D99"/>
      <c r="E99"/>
      <c r="F99"/>
      <c r="G99"/>
      <c r="H99"/>
      <c r="I99"/>
    </row>
    <row r="100" spans="1:46" x14ac:dyDescent="0.2">
      <c r="A100"/>
      <c r="B100"/>
      <c r="D100"/>
      <c r="E100"/>
      <c r="F100"/>
      <c r="G100"/>
      <c r="H100"/>
      <c r="I100"/>
    </row>
    <row r="101" spans="1:46" x14ac:dyDescent="0.2">
      <c r="A101"/>
      <c r="B101"/>
      <c r="D101"/>
      <c r="E101"/>
      <c r="F101"/>
      <c r="G101"/>
      <c r="H101"/>
      <c r="I101"/>
    </row>
    <row r="102" spans="1:46" x14ac:dyDescent="0.2">
      <c r="A102"/>
      <c r="B102"/>
      <c r="D102"/>
      <c r="E102"/>
      <c r="F102"/>
      <c r="G102"/>
      <c r="H102"/>
      <c r="I102"/>
    </row>
    <row r="103" spans="1:46" x14ac:dyDescent="0.2">
      <c r="A103"/>
      <c r="B103"/>
      <c r="D103"/>
      <c r="E103"/>
      <c r="F103"/>
      <c r="G103"/>
      <c r="H103"/>
      <c r="I103"/>
    </row>
    <row r="104" spans="1:46" x14ac:dyDescent="0.2">
      <c r="A104"/>
      <c r="B104"/>
      <c r="D104"/>
      <c r="E104"/>
      <c r="F104"/>
      <c r="G104"/>
      <c r="H104"/>
      <c r="I104"/>
    </row>
    <row r="105" spans="1:46" x14ac:dyDescent="0.2">
      <c r="A105"/>
      <c r="B105"/>
      <c r="D105"/>
      <c r="E105"/>
      <c r="F105"/>
      <c r="G105"/>
      <c r="H105"/>
      <c r="I105"/>
    </row>
    <row r="106" spans="1:46" x14ac:dyDescent="0.2">
      <c r="A106"/>
      <c r="B106"/>
      <c r="D106"/>
      <c r="E106"/>
      <c r="F106"/>
      <c r="G106"/>
      <c r="H106"/>
      <c r="I106"/>
    </row>
    <row r="107" spans="1:46" x14ac:dyDescent="0.2">
      <c r="A107"/>
      <c r="B107"/>
      <c r="D107"/>
      <c r="E107"/>
      <c r="F107"/>
      <c r="G107"/>
      <c r="H107"/>
      <c r="I107"/>
    </row>
    <row r="108" spans="1:46" x14ac:dyDescent="0.2">
      <c r="H108"/>
      <c r="I108"/>
      <c r="N108" s="20" t="s">
        <v>582</v>
      </c>
      <c r="O108" s="36">
        <f>AVERAGE(O5:O107)</f>
        <v>3.8806744550259848</v>
      </c>
      <c r="P108" s="37">
        <f t="shared" ref="P108:P127" si="142">O108/5</f>
        <v>0.77613489100519695</v>
      </c>
      <c r="S108" s="20" t="s">
        <v>582</v>
      </c>
      <c r="T108" s="36">
        <f>AVERAGE(T5:T107)</f>
        <v>2.8685118808818872</v>
      </c>
      <c r="U108" s="37">
        <f t="shared" ref="U108:U127" si="143">T108/3</f>
        <v>0.95617062696062904</v>
      </c>
      <c r="X108" s="20" t="s">
        <v>582</v>
      </c>
      <c r="Y108" s="36">
        <f>AVERAGE(Y5:Y107)</f>
        <v>2.8916386397439409</v>
      </c>
      <c r="Z108" s="37">
        <f t="shared" ref="Z108:Z127" si="144">Y108/3</f>
        <v>0.96387954658131358</v>
      </c>
      <c r="AD108" s="20" t="s">
        <v>582</v>
      </c>
      <c r="AE108" s="36">
        <f>AVERAGE(AE5:AE107)</f>
        <v>3.5312182717300007</v>
      </c>
      <c r="AF108" s="37">
        <f>AE108/4</f>
        <v>0.88280456793250017</v>
      </c>
      <c r="AK108" s="20" t="s">
        <v>582</v>
      </c>
      <c r="AL108" s="36">
        <f>AVERAGE(AL5:AL107)</f>
        <v>3.1461580339093351</v>
      </c>
      <c r="AM108" s="37">
        <f>AL108/5</f>
        <v>0.62923160678186707</v>
      </c>
      <c r="AP108" s="20" t="s">
        <v>582</v>
      </c>
      <c r="AQ108" s="36">
        <f>AVERAGE(AQ5:AQ107)</f>
        <v>2.2003093156512774</v>
      </c>
      <c r="AR108" s="37">
        <f>AQ108/3</f>
        <v>0.73343643855042584</v>
      </c>
      <c r="AS108" s="21">
        <f>MEDIAN(AS5:AS107)</f>
        <v>19</v>
      </c>
      <c r="AT108" s="86"/>
    </row>
    <row r="109" spans="1:46" x14ac:dyDescent="0.2">
      <c r="H109"/>
      <c r="I109"/>
      <c r="N109" s="20" t="s">
        <v>586</v>
      </c>
      <c r="O109" s="36">
        <f>AVERAGE(O6:O7,O9,O12,O14,O17,O19:O20,O23:O24,O26,O28,O34,O36:O37,O40:O42,O44:O48,O50:O50,O54:O56,O61,O64,O66:O67,O70:O72,O77:O82,O84:O88,O91:O92,O95,O102,O104,O106)</f>
        <v>4.0481736600888603</v>
      </c>
      <c r="P109" s="37">
        <f t="shared" si="142"/>
        <v>0.80963473201777203</v>
      </c>
      <c r="S109" s="20" t="s">
        <v>586</v>
      </c>
      <c r="T109" s="36">
        <f>AVERAGE(T6:T7,T9,T12,T14,T17,T19:T20,T23:T24,T26,T28,T34,T36:T37,T40:T42,T44:T48,T50:T50,T54:T56,T61,T64,T66:T67,T70:T72,T77:T82,T84:T88,T91:T92,T95,T102,T104,T106)</f>
        <v>2.9241269568242347</v>
      </c>
      <c r="U109" s="37">
        <f t="shared" si="143"/>
        <v>0.97470898560807828</v>
      </c>
      <c r="X109" s="20" t="s">
        <v>586</v>
      </c>
      <c r="Y109" s="36">
        <f>AVERAGE(Y6:Y7,Y9,Y12,Y14,Y17,Y19:Y20,Y23:Y24,Y26,Y28,Y34,Y36:Y37,Y40:Y42,Y44:Y48,Y50:Y50,Y54:Y56,Y61,Y64,Y66:Y67,Y70:Y72,Y77:Y82,Y84:Y88,Y91:Y92,Y95,Y102,Y104,Y106)</f>
        <v>2.9036151499509475</v>
      </c>
      <c r="Z109" s="37">
        <f t="shared" si="144"/>
        <v>0.96787171665031579</v>
      </c>
      <c r="AD109" s="20" t="s">
        <v>586</v>
      </c>
      <c r="AE109" s="36">
        <f>AVERAGE(AE6:AE7,AE9,AE12,AE14,AE17,AE19:AE20,AE23:AE24,AE26,AE28,AE34,AE36:AE37,AE40:AE42,AE44:AE48,AE50:AE50,AE54:AE56,AE61,AE64,AE66:AE67,AE70:AE72,AE77:AE82,AE84:AE88,AE91:AE92,AE95,AE102,AE104,AE106)</f>
        <v>3.6763936475928563</v>
      </c>
      <c r="AF109" s="37">
        <f t="shared" ref="AF109:AF127" si="145">AE109/4</f>
        <v>0.91909841189821406</v>
      </c>
      <c r="AK109" s="20" t="s">
        <v>586</v>
      </c>
      <c r="AL109" s="36">
        <f>AVERAGE(AL6:AL7,AL9,AL12,AL14,AL17,AL19:AL20,AL23:AL24,AL26,AL28,AL34,AL36:AL37,AL40:AL42,AL44:AL48,AL50:AL50,AL54:AL56,AL61,AL64,AL66:AL67,AL70:AL72,AL77:AL82,AL84:AL88,AL91:AL92,AL95,AL102,AL104,AL106)</f>
        <v>3.3825940268130936</v>
      </c>
      <c r="AM109" s="37">
        <f t="shared" ref="AM109:AM127" si="146">AL109/5</f>
        <v>0.67651880536261877</v>
      </c>
      <c r="AP109" s="20" t="s">
        <v>586</v>
      </c>
      <c r="AQ109" s="36">
        <f>AVERAGE(AQ6:AQ7,AQ9,AQ12,AQ14,AQ17,AQ19:AQ20,AQ23:AQ24,AQ26,AQ28,AQ34,AQ36:AQ37,AQ40:AQ42,AQ44:AQ48,AQ50:AQ50,AQ54:AQ56,AQ61,AQ64,AQ66:AQ67,AQ70:AQ72,AQ77:AQ82,AQ84:AQ88,AQ91:AQ92,AQ95,AQ102,AQ104,AQ106)</f>
        <v>2.3342337996422602</v>
      </c>
      <c r="AR109" s="37">
        <f t="shared" ref="AR109:AR127" si="147">AQ109/3</f>
        <v>0.77807793321408669</v>
      </c>
      <c r="AS109" s="21">
        <f>MEDIAN(AS6:AS7,AS9,AS12,AS14,AS17,AS19:AS20,AS23:AS24,AS26,AS28,AS34,AS36:AS37,AS40:AS42,AS44:AS48,AS50:AS50,AS54:AS56,AS61,AS64,AS66:AS67,AS70:AS72,AS77:AS82,AS84:AS88,AS91:AS92,AS95,AS102,AS104,AS106)</f>
        <v>19</v>
      </c>
      <c r="AT109" s="86"/>
    </row>
    <row r="110" spans="1:46" x14ac:dyDescent="0.2">
      <c r="N110" s="20" t="s">
        <v>587</v>
      </c>
      <c r="O110" s="36">
        <f>AVERAGE(O5,O8,O10:O11,O16,O18,O21:O22,O25,O27,O29:O32,O35,O39,O43,O49,O53:O53,O57,O59:O60,O65,O68:O69,O73,O75:O76,O83,O89,O93:O94,O96:O101,O103,O107)</f>
        <v>3.7677600177600179</v>
      </c>
      <c r="P110" s="37">
        <f t="shared" si="142"/>
        <v>0.75355200355200358</v>
      </c>
      <c r="S110" s="20" t="s">
        <v>587</v>
      </c>
      <c r="T110" s="36">
        <f>AVERAGE(T5,T8,T10:T11,T16,T18,T21:T22,T25,T27,T29:T32,T35,T39,T43,T49,T53:T53,T57,T59:T60,T65,T68:T69,T73,T75:T76,T83,T89,T93:T94,T96:T101,T103,T107)</f>
        <v>2.7835608835608832</v>
      </c>
      <c r="U110" s="37">
        <f t="shared" si="143"/>
        <v>0.92785362785362768</v>
      </c>
      <c r="X110" s="20" t="s">
        <v>587</v>
      </c>
      <c r="Y110" s="36">
        <f>AVERAGE(Y5,Y8,Y10:Y11,Y16,Y18,Y21:Y22,Y25,Y27,Y29:Y32,Y35,Y39,Y43,Y49,Y53:Y53,Y57,Y59:Y60,Y65,Y68:Y69,Y73,Y75:Y76,Y83,Y89,Y93:Y94,Y96:Y101,Y103,Y107)</f>
        <v>2.8978854478854479</v>
      </c>
      <c r="Z110" s="37">
        <f t="shared" si="144"/>
        <v>0.96596181596181596</v>
      </c>
      <c r="AD110" s="20" t="s">
        <v>587</v>
      </c>
      <c r="AE110" s="36">
        <f>AVERAGE(AE5,AE8,AE10:AE11,AE16,AE18,AE21:AE22,AE25,AE27,AE29:AE32,AE35,AE39,AE43,AE49,AE53:AE53,AE57,AE59:AE60,AE65,AE68:AE69,AE73,AE75:AE76,AE83,AE89,AE93:AE94,AE96:AE101,AE103,AE107)</f>
        <v>3.3229141229141228</v>
      </c>
      <c r="AF110" s="37">
        <f t="shared" si="145"/>
        <v>0.8307285307285307</v>
      </c>
      <c r="AK110" s="20" t="s">
        <v>587</v>
      </c>
      <c r="AL110" s="36">
        <f>AVERAGE(AL5,AL8,AL10:AL11,AL16,AL18,AL21:AL22,AL25,AL27,AL29:AL32,AL35,AL39,AL43,AL49,AL53:AL53,AL57,AL59:AL60,AL65,AL68:AL69,AL73,AL75:AL76,AL83,AL89,AL93:AL94,AL96:AL101,AL103,AL107)</f>
        <v>3.0260480260480263</v>
      </c>
      <c r="AM110" s="37">
        <f t="shared" si="146"/>
        <v>0.60520960520960521</v>
      </c>
      <c r="AP110" s="20" t="s">
        <v>587</v>
      </c>
      <c r="AQ110" s="36">
        <f>AVERAGE(AQ5,AQ8,AQ10:AQ11,AQ16,AQ18,AQ21:AQ22,AQ25,AQ27,AQ29:AQ32,AQ35,AQ39,AQ43,AQ49,AQ53:AQ53,AQ57,AQ59:AQ60,AQ65,AQ68:AQ69,AQ73,AQ75:AQ76,AQ83,AQ89,AQ93:AQ94,AQ96:AQ101,AQ103,AQ107)</f>
        <v>2.1519850519850516</v>
      </c>
      <c r="AR110" s="37">
        <f t="shared" si="147"/>
        <v>0.71732835066168388</v>
      </c>
      <c r="AS110" s="21">
        <f>MEDIAN(AS5,AS8,AS10:AS11,AS16,AS18,AS21:AS22,AS25,AS27,AS29:AS32,AS35,AS39,AS43,AS49,AS53:AS53,AS57,AS59:AS60,AS65,AS68:AS69,AS73,AS75:AS76,AS83,AS89,AS93:AS94,AS96:AS101,AS103,AS107)</f>
        <v>17</v>
      </c>
      <c r="AT110" s="86"/>
    </row>
    <row r="111" spans="1:46" x14ac:dyDescent="0.2">
      <c r="N111" s="20" t="s">
        <v>589</v>
      </c>
      <c r="O111" s="36">
        <f>AVERAGE(O13,O15,O33,O38,O58,O62:O63,O74,O90,O105)</f>
        <v>3.5181159420289858</v>
      </c>
      <c r="P111" s="37">
        <f t="shared" si="142"/>
        <v>0.70362318840579718</v>
      </c>
      <c r="S111" s="20" t="s">
        <v>589</v>
      </c>
      <c r="T111" s="36">
        <f>AVERAGE(T13,T15,T33,T38,T58,T62:T63,T74,T90,T105)</f>
        <v>2.9543478260869569</v>
      </c>
      <c r="U111" s="37">
        <f t="shared" si="143"/>
        <v>0.98478260869565226</v>
      </c>
      <c r="X111" s="20" t="s">
        <v>589</v>
      </c>
      <c r="Y111" s="36">
        <f>AVERAGE(Y13,Y15,Y33,Y38,Y58,Y62:Y63,Y74,Y90,Y105)</f>
        <v>2.8043478260869565</v>
      </c>
      <c r="Z111" s="37">
        <f t="shared" si="144"/>
        <v>0.93478260869565222</v>
      </c>
      <c r="AD111" s="20" t="s">
        <v>589</v>
      </c>
      <c r="AE111" s="36">
        <f>AVERAGE(AE13,AE15,AE33,AE38,AE58,AE62:AE63,AE74,AE90,AE105)</f>
        <v>3.6942028985507247</v>
      </c>
      <c r="AF111" s="37">
        <f t="shared" si="145"/>
        <v>0.92355072463768118</v>
      </c>
      <c r="AK111" s="20" t="s">
        <v>589</v>
      </c>
      <c r="AL111" s="36">
        <f>AVERAGE(AL13,AL15,AL33,AL38,AL58,AL62:AL63,AL74,AL90,AL105)</f>
        <v>2.4471014492753622</v>
      </c>
      <c r="AM111" s="37">
        <f t="shared" si="146"/>
        <v>0.48942028985507247</v>
      </c>
      <c r="AP111" s="20" t="s">
        <v>589</v>
      </c>
      <c r="AQ111" s="36">
        <f>AVERAGE(AQ13,AQ15,AQ33,AQ38,AQ58,AQ62:AQ63,AQ74,AQ90,AQ105)</f>
        <v>1.7289855072463769</v>
      </c>
      <c r="AR111" s="37">
        <f t="shared" si="147"/>
        <v>0.57632850241545897</v>
      </c>
      <c r="AS111" s="21">
        <f>MEDIAN(AS13,AS15,AS33,AS38,AS58,AS62:AS63,AS74,AS90,AS105)</f>
        <v>16.5</v>
      </c>
      <c r="AT111" s="86"/>
    </row>
    <row r="113" spans="14:46" x14ac:dyDescent="0.2">
      <c r="N113" s="20" t="s">
        <v>592</v>
      </c>
      <c r="O113" s="36">
        <f>AVERAGE(O17:O92)</f>
        <v>3.9102611240884722</v>
      </c>
      <c r="P113" s="37">
        <f t="shared" si="142"/>
        <v>0.78205222481769443</v>
      </c>
      <c r="S113" s="20" t="s">
        <v>592</v>
      </c>
      <c r="T113" s="36">
        <f>AVERAGE(T17:T92)</f>
        <v>2.8953447595721262</v>
      </c>
      <c r="U113" s="37">
        <f t="shared" si="143"/>
        <v>0.96511491985737541</v>
      </c>
      <c r="X113" s="20" t="s">
        <v>592</v>
      </c>
      <c r="Y113" s="36">
        <f>AVERAGE(Y17:Y92)</f>
        <v>2.9048398411953986</v>
      </c>
      <c r="Z113" s="37">
        <f t="shared" si="144"/>
        <v>0.96827994706513287</v>
      </c>
      <c r="AD113" s="20" t="s">
        <v>592</v>
      </c>
      <c r="AE113" s="36">
        <f>AVERAGE(AE17:AE92)</f>
        <v>3.5005507106122651</v>
      </c>
      <c r="AF113" s="37">
        <f t="shared" si="145"/>
        <v>0.87513767765306627</v>
      </c>
      <c r="AK113" s="20" t="s">
        <v>592</v>
      </c>
      <c r="AL113" s="36">
        <f>AVERAGE(AL17:AL92)</f>
        <v>3.2547221170586185</v>
      </c>
      <c r="AM113" s="37">
        <f t="shared" si="146"/>
        <v>0.65094442341172365</v>
      </c>
      <c r="AP113" s="20" t="s">
        <v>592</v>
      </c>
      <c r="AQ113" s="36">
        <f>AVERAGE(AQ17:AQ92)</f>
        <v>2.2267944437232652</v>
      </c>
      <c r="AR113" s="37">
        <f t="shared" si="147"/>
        <v>0.74226481457442173</v>
      </c>
      <c r="AS113" s="21">
        <f>MEDIAN(AS17:AS92)</f>
        <v>19</v>
      </c>
      <c r="AT113" s="86"/>
    </row>
    <row r="114" spans="14:46" x14ac:dyDescent="0.2">
      <c r="N114" s="20" t="s">
        <v>594</v>
      </c>
      <c r="O114" s="36" t="e">
        <f>AVERAGE(O93:O107)</f>
        <v>#DIV/0!</v>
      </c>
      <c r="P114" s="37" t="e">
        <f t="shared" si="142"/>
        <v>#DIV/0!</v>
      </c>
      <c r="S114" s="20" t="s">
        <v>594</v>
      </c>
      <c r="T114" s="36" t="e">
        <f>AVERAGE(T93:T107)</f>
        <v>#DIV/0!</v>
      </c>
      <c r="U114" s="37" t="e">
        <f t="shared" si="143"/>
        <v>#DIV/0!</v>
      </c>
      <c r="X114" s="20" t="s">
        <v>594</v>
      </c>
      <c r="Y114" s="36" t="e">
        <f>AVERAGE(Y93:Y107)</f>
        <v>#DIV/0!</v>
      </c>
      <c r="Z114" s="37" t="e">
        <f t="shared" si="144"/>
        <v>#DIV/0!</v>
      </c>
      <c r="AD114" s="20" t="s">
        <v>594</v>
      </c>
      <c r="AE114" s="36" t="e">
        <f>AVERAGE(AE93:AE107)</f>
        <v>#DIV/0!</v>
      </c>
      <c r="AF114" s="37" t="e">
        <f t="shared" si="145"/>
        <v>#DIV/0!</v>
      </c>
      <c r="AK114" s="20" t="s">
        <v>594</v>
      </c>
      <c r="AL114" s="36" t="e">
        <f>AVERAGE(AL93:AL107)</f>
        <v>#DIV/0!</v>
      </c>
      <c r="AM114" s="37" t="e">
        <f t="shared" si="146"/>
        <v>#DIV/0!</v>
      </c>
      <c r="AP114" s="20" t="s">
        <v>594</v>
      </c>
      <c r="AQ114" s="36" t="e">
        <f>AVERAGE(AQ93:AQ107)</f>
        <v>#DIV/0!</v>
      </c>
      <c r="AR114" s="37" t="e">
        <f t="shared" si="147"/>
        <v>#DIV/0!</v>
      </c>
      <c r="AS114" s="21" t="e">
        <f>MEDIAN(AS93:AS107)</f>
        <v>#NUM!</v>
      </c>
      <c r="AT114" s="86"/>
    </row>
    <row r="115" spans="14:46" x14ac:dyDescent="0.2">
      <c r="N115" s="20" t="s">
        <v>596</v>
      </c>
      <c r="O115" s="36">
        <f>AVERAGE(O5:O16)</f>
        <v>3.75</v>
      </c>
      <c r="P115" s="37">
        <f t="shared" si="142"/>
        <v>0.75</v>
      </c>
      <c r="S115" s="20" t="s">
        <v>596</v>
      </c>
      <c r="T115" s="36">
        <f>AVERAGE(T5:T16)</f>
        <v>2.75</v>
      </c>
      <c r="U115" s="37">
        <f t="shared" si="143"/>
        <v>0.91666666666666663</v>
      </c>
      <c r="X115" s="20" t="s">
        <v>596</v>
      </c>
      <c r="Y115" s="36">
        <f>AVERAGE(Y5:Y16)</f>
        <v>2.8333333333333335</v>
      </c>
      <c r="Z115" s="37">
        <f t="shared" si="144"/>
        <v>0.94444444444444453</v>
      </c>
      <c r="AD115" s="20" t="s">
        <v>596</v>
      </c>
      <c r="AE115" s="36">
        <f>AVERAGE(AE5:AE16)</f>
        <v>3.6666666666666665</v>
      </c>
      <c r="AF115" s="37">
        <f t="shared" si="145"/>
        <v>0.91666666666666663</v>
      </c>
      <c r="AK115" s="20" t="s">
        <v>596</v>
      </c>
      <c r="AL115" s="36">
        <f>AVERAGE(AL5:AL16)</f>
        <v>2.6666666666666665</v>
      </c>
      <c r="AM115" s="37">
        <f t="shared" si="146"/>
        <v>0.53333333333333333</v>
      </c>
      <c r="AP115" s="20" t="s">
        <v>596</v>
      </c>
      <c r="AQ115" s="36">
        <f>AVERAGE(AQ5:AQ16)</f>
        <v>2.0833333333333335</v>
      </c>
      <c r="AR115" s="37">
        <f t="shared" si="147"/>
        <v>0.69444444444444453</v>
      </c>
      <c r="AS115" s="21">
        <f>MEDIAN(AS5:AS16)</f>
        <v>18</v>
      </c>
      <c r="AT115" s="86"/>
    </row>
    <row r="117" spans="14:46" x14ac:dyDescent="0.2">
      <c r="N117" s="20" t="s">
        <v>598</v>
      </c>
      <c r="O117" s="36">
        <f>AVERAGE(O26:O53)</f>
        <v>3.9980952380952384</v>
      </c>
      <c r="P117" s="37">
        <f t="shared" si="142"/>
        <v>0.79961904761904767</v>
      </c>
      <c r="S117" s="20" t="s">
        <v>598</v>
      </c>
      <c r="T117" s="36">
        <f>AVERAGE(T26:T53)</f>
        <v>2.9133333333333331</v>
      </c>
      <c r="U117" s="37">
        <f t="shared" si="143"/>
        <v>0.97111111111111104</v>
      </c>
      <c r="X117" s="20" t="s">
        <v>598</v>
      </c>
      <c r="Y117" s="36">
        <f>AVERAGE(Y26:Y53)</f>
        <v>2.9165079365079367</v>
      </c>
      <c r="Z117" s="37">
        <f t="shared" si="144"/>
        <v>0.97216931216931224</v>
      </c>
      <c r="AD117" s="20" t="s">
        <v>598</v>
      </c>
      <c r="AE117" s="36">
        <f>AVERAGE(AE26:AE53)</f>
        <v>3.5047619047619043</v>
      </c>
      <c r="AF117" s="37">
        <f t="shared" si="145"/>
        <v>0.87619047619047608</v>
      </c>
      <c r="AK117" s="20" t="s">
        <v>598</v>
      </c>
      <c r="AL117" s="36">
        <f>AVERAGE(AL26:AL53)</f>
        <v>3.3933333333333335</v>
      </c>
      <c r="AM117" s="37">
        <f t="shared" si="146"/>
        <v>0.67866666666666675</v>
      </c>
      <c r="AP117" s="20" t="s">
        <v>598</v>
      </c>
      <c r="AQ117" s="36">
        <f>AVERAGE(AQ26:AQ53)</f>
        <v>2.1761904761904765</v>
      </c>
      <c r="AR117" s="37">
        <f t="shared" si="147"/>
        <v>0.72539682539682548</v>
      </c>
    </row>
    <row r="118" spans="14:46" x14ac:dyDescent="0.2">
      <c r="N118" s="20" t="s">
        <v>600</v>
      </c>
      <c r="O118" s="36">
        <f>AVERAGE(O54:O75)</f>
        <v>3.893573306876398</v>
      </c>
      <c r="P118" s="37">
        <f t="shared" si="142"/>
        <v>0.77871466137527956</v>
      </c>
      <c r="S118" s="20" t="s">
        <v>600</v>
      </c>
      <c r="T118" s="36">
        <f>AVERAGE(T54:T75)</f>
        <v>2.8674961827493326</v>
      </c>
      <c r="U118" s="37">
        <f t="shared" si="143"/>
        <v>0.95583206091644424</v>
      </c>
      <c r="X118" s="20" t="s">
        <v>600</v>
      </c>
      <c r="Y118" s="36">
        <f>AVERAGE(Y54:Y75)</f>
        <v>2.8933930850708673</v>
      </c>
      <c r="Z118" s="37">
        <f t="shared" si="144"/>
        <v>0.96446436169028915</v>
      </c>
      <c r="AD118" s="20" t="s">
        <v>600</v>
      </c>
      <c r="AE118" s="36">
        <f>AVERAGE(AE54:AE75)</f>
        <v>3.5247408955697965</v>
      </c>
      <c r="AF118" s="37">
        <f t="shared" si="145"/>
        <v>0.88118522389244913</v>
      </c>
      <c r="AK118" s="20" t="s">
        <v>600</v>
      </c>
      <c r="AL118" s="36">
        <f>AVERAGE(AL54:AL75)</f>
        <v>3.1554336794233389</v>
      </c>
      <c r="AM118" s="37">
        <f t="shared" si="146"/>
        <v>0.63108673588466779</v>
      </c>
      <c r="AP118" s="20" t="s">
        <v>600</v>
      </c>
      <c r="AQ118" s="36">
        <f>AVERAGE(AQ54:AQ75)</f>
        <v>2.1929232614999794</v>
      </c>
      <c r="AR118" s="37">
        <f t="shared" si="147"/>
        <v>0.73097442049999317</v>
      </c>
    </row>
    <row r="119" spans="14:46" x14ac:dyDescent="0.2">
      <c r="N119" s="20" t="s">
        <v>602</v>
      </c>
      <c r="O119" s="36" t="e">
        <f>AVERAGE(O76:O93)</f>
        <v>#DIV/0!</v>
      </c>
      <c r="P119" s="37" t="e">
        <f t="shared" si="142"/>
        <v>#DIV/0!</v>
      </c>
      <c r="S119" s="20" t="s">
        <v>602</v>
      </c>
      <c r="T119" s="36" t="e">
        <f>AVERAGE(T76:T93)</f>
        <v>#DIV/0!</v>
      </c>
      <c r="U119" s="37" t="e">
        <f t="shared" si="143"/>
        <v>#DIV/0!</v>
      </c>
      <c r="X119" s="20" t="s">
        <v>602</v>
      </c>
      <c r="Y119" s="36" t="e">
        <f>AVERAGE(Y76:Y93)</f>
        <v>#DIV/0!</v>
      </c>
      <c r="Z119" s="37" t="e">
        <f t="shared" si="144"/>
        <v>#DIV/0!</v>
      </c>
      <c r="AD119" s="20" t="s">
        <v>602</v>
      </c>
      <c r="AE119" s="36" t="e">
        <f>AVERAGE(AE76:AE93)</f>
        <v>#DIV/0!</v>
      </c>
      <c r="AF119" s="37" t="e">
        <f t="shared" si="145"/>
        <v>#DIV/0!</v>
      </c>
      <c r="AK119" s="20" t="s">
        <v>602</v>
      </c>
      <c r="AL119" s="36" t="e">
        <f>AVERAGE(AL76:AL93)</f>
        <v>#DIV/0!</v>
      </c>
      <c r="AM119" s="37" t="e">
        <f t="shared" si="146"/>
        <v>#DIV/0!</v>
      </c>
      <c r="AP119" s="20" t="s">
        <v>602</v>
      </c>
      <c r="AQ119" s="36" t="e">
        <f>AVERAGE(AQ76:AQ93)</f>
        <v>#DIV/0!</v>
      </c>
      <c r="AR119" s="37" t="e">
        <f t="shared" si="147"/>
        <v>#DIV/0!</v>
      </c>
    </row>
    <row r="120" spans="14:46" x14ac:dyDescent="0.2">
      <c r="N120" s="20" t="s">
        <v>604</v>
      </c>
      <c r="O120" s="36" t="e">
        <f>AVERAGE(O94:O107)</f>
        <v>#DIV/0!</v>
      </c>
      <c r="P120" s="37" t="e">
        <f t="shared" si="142"/>
        <v>#DIV/0!</v>
      </c>
      <c r="S120" s="20" t="s">
        <v>604</v>
      </c>
      <c r="T120" s="36" t="e">
        <f>AVERAGE(T94:T107)</f>
        <v>#DIV/0!</v>
      </c>
      <c r="U120" s="37" t="e">
        <f t="shared" si="143"/>
        <v>#DIV/0!</v>
      </c>
      <c r="X120" s="20" t="s">
        <v>604</v>
      </c>
      <c r="Y120" s="36" t="e">
        <f>AVERAGE(Y94:Y107)</f>
        <v>#DIV/0!</v>
      </c>
      <c r="Z120" s="37" t="e">
        <f t="shared" si="144"/>
        <v>#DIV/0!</v>
      </c>
      <c r="AD120" s="20" t="s">
        <v>604</v>
      </c>
      <c r="AE120" s="36" t="e">
        <f>AVERAGE(AE94:AE107)</f>
        <v>#DIV/0!</v>
      </c>
      <c r="AF120" s="37" t="e">
        <f t="shared" si="145"/>
        <v>#DIV/0!</v>
      </c>
      <c r="AK120" s="20" t="s">
        <v>604</v>
      </c>
      <c r="AL120" s="36" t="e">
        <f>AVERAGE(AL94:AL107)</f>
        <v>#DIV/0!</v>
      </c>
      <c r="AM120" s="37" t="e">
        <f t="shared" si="146"/>
        <v>#DIV/0!</v>
      </c>
      <c r="AP120" s="20" t="s">
        <v>604</v>
      </c>
      <c r="AQ120" s="36" t="e">
        <f>AVERAGE(AQ94:AQ107)</f>
        <v>#DIV/0!</v>
      </c>
      <c r="AR120" s="37" t="e">
        <f t="shared" si="147"/>
        <v>#DIV/0!</v>
      </c>
    </row>
    <row r="122" spans="14:46" x14ac:dyDescent="0.2">
      <c r="N122" s="20" t="s">
        <v>625</v>
      </c>
      <c r="O122" s="36">
        <f>AVERAGE(O5:O9)</f>
        <v>3.6</v>
      </c>
      <c r="P122" s="37">
        <f t="shared" si="142"/>
        <v>0.72</v>
      </c>
      <c r="S122" s="20" t="s">
        <v>625</v>
      </c>
      <c r="T122" s="36">
        <f>AVERAGE(T5:T9)</f>
        <v>2.8</v>
      </c>
      <c r="U122" s="37">
        <f t="shared" si="143"/>
        <v>0.93333333333333324</v>
      </c>
      <c r="X122" s="20" t="s">
        <v>625</v>
      </c>
      <c r="Y122" s="36">
        <f>AVERAGE(Y5:Y9)</f>
        <v>2.8</v>
      </c>
      <c r="Z122" s="37">
        <f t="shared" si="144"/>
        <v>0.93333333333333324</v>
      </c>
      <c r="AD122" s="20" t="s">
        <v>625</v>
      </c>
      <c r="AE122" s="36">
        <f>AVERAGE(AE5:AE9)</f>
        <v>3.6</v>
      </c>
      <c r="AF122" s="37">
        <f t="shared" si="145"/>
        <v>0.9</v>
      </c>
      <c r="AK122" s="20" t="s">
        <v>625</v>
      </c>
      <c r="AL122" s="36">
        <f>AVERAGE(AL5:AL9)</f>
        <v>2.4</v>
      </c>
      <c r="AM122" s="37">
        <f t="shared" si="146"/>
        <v>0.48</v>
      </c>
      <c r="AP122" s="20" t="s">
        <v>625</v>
      </c>
      <c r="AQ122" s="36">
        <f>AVERAGE(AQ5:AQ9)</f>
        <v>2.2000000000000002</v>
      </c>
      <c r="AR122" s="37">
        <f t="shared" si="147"/>
        <v>0.73333333333333339</v>
      </c>
    </row>
    <row r="123" spans="14:46" x14ac:dyDescent="0.2">
      <c r="N123" s="20" t="s">
        <v>626</v>
      </c>
      <c r="O123" s="36">
        <f>AVERAGE(O10:O28)</f>
        <v>3.6842105263157894</v>
      </c>
      <c r="P123" s="37">
        <f t="shared" si="142"/>
        <v>0.73684210526315785</v>
      </c>
      <c r="S123" s="20" t="s">
        <v>626</v>
      </c>
      <c r="T123" s="36">
        <f>AVERAGE(T10:T28)</f>
        <v>2.8421052631578947</v>
      </c>
      <c r="U123" s="37">
        <f t="shared" si="143"/>
        <v>0.94736842105263153</v>
      </c>
      <c r="X123" s="20" t="s">
        <v>626</v>
      </c>
      <c r="Y123" s="36">
        <f>AVERAGE(Y10:Y28)</f>
        <v>2.8421052631578947</v>
      </c>
      <c r="Z123" s="37">
        <f t="shared" si="144"/>
        <v>0.94736842105263153</v>
      </c>
      <c r="AD123" s="20" t="s">
        <v>626</v>
      </c>
      <c r="AE123" s="36">
        <f>AVERAGE(AE10:AE28)</f>
        <v>3.5789473684210527</v>
      </c>
      <c r="AF123" s="37">
        <f t="shared" si="145"/>
        <v>0.89473684210526316</v>
      </c>
      <c r="AK123" s="20" t="s">
        <v>626</v>
      </c>
      <c r="AL123" s="36">
        <f>AVERAGE(AL10:AL28)</f>
        <v>2.8947368421052633</v>
      </c>
      <c r="AM123" s="37">
        <f t="shared" si="146"/>
        <v>0.57894736842105265</v>
      </c>
      <c r="AP123" s="20" t="s">
        <v>626</v>
      </c>
      <c r="AQ123" s="36">
        <f>AVERAGE(AQ10:AQ28)</f>
        <v>2.2105263157894739</v>
      </c>
      <c r="AR123" s="37">
        <f t="shared" si="147"/>
        <v>0.73684210526315796</v>
      </c>
    </row>
    <row r="124" spans="14:46" x14ac:dyDescent="0.2">
      <c r="N124" s="20" t="s">
        <v>627</v>
      </c>
      <c r="O124" s="36">
        <f>AVERAGE(O29:O34)</f>
        <v>3.8333333333333335</v>
      </c>
      <c r="P124" s="37">
        <f t="shared" si="142"/>
        <v>0.76666666666666672</v>
      </c>
      <c r="S124" s="20" t="s">
        <v>627</v>
      </c>
      <c r="T124" s="36">
        <f>AVERAGE(T29:T34)</f>
        <v>2.8333333333333335</v>
      </c>
      <c r="U124" s="37">
        <f t="shared" si="143"/>
        <v>0.94444444444444453</v>
      </c>
      <c r="X124" s="20" t="s">
        <v>627</v>
      </c>
      <c r="Y124" s="36">
        <f>AVERAGE(Y29:Y34)</f>
        <v>3</v>
      </c>
      <c r="Z124" s="37">
        <f t="shared" si="144"/>
        <v>1</v>
      </c>
      <c r="AD124" s="20" t="s">
        <v>627</v>
      </c>
      <c r="AE124" s="36">
        <f>AVERAGE(AE29:AE34)</f>
        <v>3.5</v>
      </c>
      <c r="AF124" s="37">
        <f t="shared" si="145"/>
        <v>0.875</v>
      </c>
      <c r="AK124" s="20" t="s">
        <v>627</v>
      </c>
      <c r="AL124" s="36">
        <f>AVERAGE(AL29:AL34)</f>
        <v>3.3333333333333335</v>
      </c>
      <c r="AM124" s="37">
        <f t="shared" si="146"/>
        <v>0.66666666666666674</v>
      </c>
      <c r="AP124" s="20" t="s">
        <v>627</v>
      </c>
      <c r="AQ124" s="36">
        <f>AVERAGE(AQ29:AQ34)</f>
        <v>2.1666666666666665</v>
      </c>
      <c r="AR124" s="37">
        <f t="shared" si="147"/>
        <v>0.72222222222222221</v>
      </c>
    </row>
    <row r="125" spans="14:46" x14ac:dyDescent="0.2">
      <c r="N125" s="20" t="s">
        <v>628</v>
      </c>
      <c r="O125" s="36">
        <f>AVERAGE(O35:O49)</f>
        <v>4.2</v>
      </c>
      <c r="P125" s="37">
        <f t="shared" si="142"/>
        <v>0.84000000000000008</v>
      </c>
      <c r="S125" s="20" t="s">
        <v>628</v>
      </c>
      <c r="T125" s="36">
        <f>AVERAGE(T35:T49)</f>
        <v>2.9333333333333331</v>
      </c>
      <c r="U125" s="37">
        <f t="shared" si="143"/>
        <v>0.97777777777777775</v>
      </c>
      <c r="X125" s="20" t="s">
        <v>628</v>
      </c>
      <c r="Y125" s="36">
        <f>AVERAGE(Y35:Y49)</f>
        <v>2.9333333333333331</v>
      </c>
      <c r="Z125" s="37">
        <f t="shared" si="144"/>
        <v>0.97777777777777775</v>
      </c>
      <c r="AD125" s="20" t="s">
        <v>628</v>
      </c>
      <c r="AE125" s="36">
        <f>AVERAGE(AE35:AE49)</f>
        <v>3.4666666666666668</v>
      </c>
      <c r="AF125" s="37">
        <f t="shared" si="145"/>
        <v>0.8666666666666667</v>
      </c>
      <c r="AK125" s="20" t="s">
        <v>628</v>
      </c>
      <c r="AL125" s="36">
        <f>AVERAGE(AL35:AL49)</f>
        <v>3.6</v>
      </c>
      <c r="AM125" s="37">
        <f t="shared" si="146"/>
        <v>0.72</v>
      </c>
      <c r="AP125" s="20" t="s">
        <v>628</v>
      </c>
      <c r="AQ125" s="36">
        <f>AVERAGE(AQ35:AQ49)</f>
        <v>2.2000000000000002</v>
      </c>
      <c r="AR125" s="37">
        <f t="shared" si="147"/>
        <v>0.73333333333333339</v>
      </c>
    </row>
    <row r="126" spans="14:46" x14ac:dyDescent="0.2">
      <c r="N126" s="20" t="s">
        <v>606</v>
      </c>
      <c r="O126" s="36">
        <f>AVERAGE(O50:O87)</f>
        <v>3.9121919788344512</v>
      </c>
      <c r="P126" s="37">
        <f t="shared" si="142"/>
        <v>0.78243839576689023</v>
      </c>
      <c r="S126" s="20" t="s">
        <v>606</v>
      </c>
      <c r="T126" s="36">
        <f>AVERAGE(T50:T87)</f>
        <v>2.8726636128661327</v>
      </c>
      <c r="U126" s="37">
        <f t="shared" si="143"/>
        <v>0.95755453762204423</v>
      </c>
      <c r="X126" s="20" t="s">
        <v>606</v>
      </c>
      <c r="Y126" s="36">
        <f>AVERAGE(Y50:Y87)</f>
        <v>2.8978255791678049</v>
      </c>
      <c r="Z126" s="37">
        <f t="shared" si="144"/>
        <v>0.9659418597226016</v>
      </c>
      <c r="AD126" s="20" t="s">
        <v>606</v>
      </c>
      <c r="AE126" s="36">
        <f>AVERAGE(AE50:AE87)</f>
        <v>3.5264593831225044</v>
      </c>
      <c r="AF126" s="37">
        <f t="shared" si="145"/>
        <v>0.8816148457806261</v>
      </c>
      <c r="AK126" s="20" t="s">
        <v>606</v>
      </c>
      <c r="AL126" s="36">
        <f>AVERAGE(AL50:AL87)</f>
        <v>3.1750136102053377</v>
      </c>
      <c r="AM126" s="37">
        <f t="shared" si="146"/>
        <v>0.63500272204106756</v>
      </c>
      <c r="AP126" s="20" t="s">
        <v>606</v>
      </c>
      <c r="AQ126" s="36">
        <f>AVERAGE(AQ50:AQ87)</f>
        <v>2.2010052758666503</v>
      </c>
      <c r="AR126" s="37">
        <f t="shared" si="147"/>
        <v>0.73366842528888343</v>
      </c>
    </row>
    <row r="127" spans="14:46" x14ac:dyDescent="0.2">
      <c r="N127" s="20" t="s">
        <v>608</v>
      </c>
      <c r="O127" s="36" t="e">
        <f>AVERAGE(O88:O107)</f>
        <v>#DIV/0!</v>
      </c>
      <c r="P127" s="37" t="e">
        <f t="shared" si="142"/>
        <v>#DIV/0!</v>
      </c>
      <c r="S127" s="20" t="s">
        <v>608</v>
      </c>
      <c r="T127" s="36" t="e">
        <f>AVERAGE(T88:T107)</f>
        <v>#DIV/0!</v>
      </c>
      <c r="U127" s="37" t="e">
        <f t="shared" si="143"/>
        <v>#DIV/0!</v>
      </c>
      <c r="X127" s="20" t="s">
        <v>608</v>
      </c>
      <c r="Y127" s="36" t="e">
        <f>AVERAGE(Y88:Y107)</f>
        <v>#DIV/0!</v>
      </c>
      <c r="Z127" s="37" t="e">
        <f t="shared" si="144"/>
        <v>#DIV/0!</v>
      </c>
      <c r="AD127" s="20" t="s">
        <v>608</v>
      </c>
      <c r="AE127" s="36" t="e">
        <f>AVERAGE(AE88:AE107)</f>
        <v>#DIV/0!</v>
      </c>
      <c r="AF127" s="37" t="e">
        <f t="shared" si="145"/>
        <v>#DIV/0!</v>
      </c>
      <c r="AK127" s="20" t="s">
        <v>608</v>
      </c>
      <c r="AL127" s="36" t="e">
        <f>AVERAGE(AL88:AL107)</f>
        <v>#DIV/0!</v>
      </c>
      <c r="AM127" s="37" t="e">
        <f t="shared" si="146"/>
        <v>#DIV/0!</v>
      </c>
      <c r="AP127" s="20" t="s">
        <v>608</v>
      </c>
      <c r="AQ127" s="36" t="e">
        <f>AVERAGE(AQ88:AQ107)</f>
        <v>#DIV/0!</v>
      </c>
      <c r="AR127" s="37" t="e">
        <f t="shared" si="147"/>
        <v>#DIV/0!</v>
      </c>
    </row>
  </sheetData>
  <sortState xmlns:xlrd2="http://schemas.microsoft.com/office/spreadsheetml/2017/richdata2" ref="A5:HM49">
    <sortCondition ref="B5:B49" customList="Primary,Secondary,Independent"/>
  </sortState>
  <mergeCells count="11">
    <mergeCell ref="CK3:CL3"/>
    <mergeCell ref="CM3:CO3"/>
    <mergeCell ref="CP3:CR3"/>
    <mergeCell ref="B2:H2"/>
    <mergeCell ref="J3:P3"/>
    <mergeCell ref="AU3:BL3"/>
    <mergeCell ref="BM3:BP3"/>
    <mergeCell ref="BQ3:BW3"/>
    <mergeCell ref="BX3:CD3"/>
    <mergeCell ref="CE3:CH3"/>
    <mergeCell ref="CI3:CJ3"/>
  </mergeCell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AG111"/>
  <sheetViews>
    <sheetView topLeftCell="D109" zoomScale="120" zoomScaleNormal="120" workbookViewId="0">
      <selection activeCell="X12" sqref="X12"/>
    </sheetView>
  </sheetViews>
  <sheetFormatPr baseColWidth="10" defaultColWidth="8.83203125" defaultRowHeight="15" x14ac:dyDescent="0.2"/>
  <cols>
    <col min="1" max="1" width="16.5" customWidth="1"/>
    <col min="2" max="2" width="10.1640625" customWidth="1"/>
    <col min="3" max="3" width="18.5" customWidth="1"/>
    <col min="4" max="4" width="11.6640625" customWidth="1"/>
    <col min="6" max="7" width="16.6640625" customWidth="1"/>
  </cols>
  <sheetData>
    <row r="2" spans="1:32" x14ac:dyDescent="0.2">
      <c r="A2" t="s">
        <v>772</v>
      </c>
    </row>
    <row r="3" spans="1:32" x14ac:dyDescent="0.2">
      <c r="A3" t="s">
        <v>12</v>
      </c>
      <c r="N3" s="14" t="s">
        <v>773</v>
      </c>
    </row>
    <row r="4" spans="1:32" x14ac:dyDescent="0.2">
      <c r="A4" t="s">
        <v>557</v>
      </c>
      <c r="N4" s="41" t="s">
        <v>774</v>
      </c>
      <c r="O4" s="41"/>
      <c r="P4" s="41"/>
      <c r="Q4" s="41"/>
      <c r="R4" s="41"/>
      <c r="S4" s="41"/>
      <c r="T4" s="41"/>
      <c r="U4" s="41"/>
      <c r="V4" s="41"/>
      <c r="W4" s="41"/>
    </row>
    <row r="5" spans="1:32" x14ac:dyDescent="0.2">
      <c r="A5" t="s">
        <v>558</v>
      </c>
    </row>
    <row r="6" spans="1:32" x14ac:dyDescent="0.2">
      <c r="A6" t="s">
        <v>59</v>
      </c>
    </row>
    <row r="7" spans="1:32" x14ac:dyDescent="0.2">
      <c r="A7" t="s">
        <v>560</v>
      </c>
    </row>
    <row r="8" spans="1:32" x14ac:dyDescent="0.2">
      <c r="A8" t="s">
        <v>775</v>
      </c>
      <c r="W8" s="41" t="s">
        <v>776</v>
      </c>
      <c r="X8" s="41"/>
      <c r="Y8" s="41"/>
      <c r="Z8" s="41"/>
      <c r="AA8" s="41"/>
      <c r="AB8" s="41"/>
      <c r="AC8" s="41"/>
      <c r="AD8" s="41"/>
      <c r="AE8" s="41"/>
    </row>
    <row r="9" spans="1:32" ht="15" customHeight="1" x14ac:dyDescent="0.2">
      <c r="A9" s="308" t="s">
        <v>557</v>
      </c>
      <c r="B9" s="308" t="s">
        <v>558</v>
      </c>
      <c r="C9" s="308" t="s">
        <v>12</v>
      </c>
      <c r="D9" s="308" t="s">
        <v>559</v>
      </c>
      <c r="E9" s="308" t="s">
        <v>59</v>
      </c>
      <c r="F9" s="308" t="s">
        <v>560</v>
      </c>
      <c r="G9" s="180" t="s">
        <v>777</v>
      </c>
      <c r="W9" s="41" t="s">
        <v>778</v>
      </c>
      <c r="X9" s="41"/>
      <c r="Y9" s="41"/>
      <c r="Z9" s="41"/>
      <c r="AA9" s="41"/>
      <c r="AB9" s="41"/>
      <c r="AC9" s="41"/>
    </row>
    <row r="10" spans="1:32" x14ac:dyDescent="0.2">
      <c r="A10" s="2" t="s">
        <v>124</v>
      </c>
      <c r="B10" s="2" t="s">
        <v>125</v>
      </c>
      <c r="C10" s="2" t="s">
        <v>193</v>
      </c>
      <c r="D10" s="2" t="s">
        <v>141</v>
      </c>
      <c r="E10" s="2" t="s">
        <v>168</v>
      </c>
      <c r="F10" s="2" t="s">
        <v>136</v>
      </c>
      <c r="G10" s="2" t="s">
        <v>138</v>
      </c>
      <c r="I10" s="12" t="s">
        <v>779</v>
      </c>
    </row>
    <row r="11" spans="1:32" x14ac:dyDescent="0.2">
      <c r="A11" s="2" t="s">
        <v>124</v>
      </c>
      <c r="B11" s="2" t="s">
        <v>125</v>
      </c>
      <c r="C11" s="2" t="s">
        <v>142</v>
      </c>
      <c r="D11" s="2" t="s">
        <v>141</v>
      </c>
      <c r="E11" s="2" t="s">
        <v>168</v>
      </c>
      <c r="F11" s="2" t="s">
        <v>136</v>
      </c>
      <c r="G11" s="2" t="s">
        <v>138</v>
      </c>
      <c r="I11" s="12" t="s">
        <v>780</v>
      </c>
      <c r="X11" t="s">
        <v>770</v>
      </c>
      <c r="Y11" t="s">
        <v>781</v>
      </c>
    </row>
    <row r="12" spans="1:32" x14ac:dyDescent="0.2">
      <c r="A12" s="2" t="s">
        <v>124</v>
      </c>
      <c r="B12" s="2" t="s">
        <v>125</v>
      </c>
      <c r="C12" s="2" t="s">
        <v>152</v>
      </c>
      <c r="D12" s="2" t="s">
        <v>141</v>
      </c>
      <c r="E12" s="2" t="s">
        <v>168</v>
      </c>
      <c r="F12" s="2" t="s">
        <v>157</v>
      </c>
      <c r="G12" s="2" t="s">
        <v>138</v>
      </c>
      <c r="W12" t="s">
        <v>758</v>
      </c>
      <c r="X12" s="2">
        <v>25</v>
      </c>
      <c r="Y12">
        <v>22</v>
      </c>
    </row>
    <row r="13" spans="1:32" x14ac:dyDescent="0.2">
      <c r="A13" s="2" t="s">
        <v>124</v>
      </c>
      <c r="B13" s="2" t="s">
        <v>125</v>
      </c>
      <c r="C13" s="2" t="s">
        <v>193</v>
      </c>
      <c r="D13" s="2" t="s">
        <v>117</v>
      </c>
      <c r="E13" s="2" t="s">
        <v>168</v>
      </c>
      <c r="F13" s="2" t="s">
        <v>157</v>
      </c>
      <c r="G13" s="2" t="s">
        <v>138</v>
      </c>
      <c r="W13" t="s">
        <v>782</v>
      </c>
      <c r="X13" s="2">
        <v>15</v>
      </c>
      <c r="Y13">
        <v>11</v>
      </c>
    </row>
    <row r="14" spans="1:32" x14ac:dyDescent="0.2">
      <c r="A14" s="2" t="s">
        <v>124</v>
      </c>
      <c r="B14" s="2" t="s">
        <v>125</v>
      </c>
      <c r="C14" s="2" t="s">
        <v>152</v>
      </c>
      <c r="D14" s="2" t="s">
        <v>117</v>
      </c>
      <c r="E14" s="2" t="s">
        <v>168</v>
      </c>
      <c r="F14" s="2" t="s">
        <v>157</v>
      </c>
      <c r="G14" s="2" t="s">
        <v>138</v>
      </c>
      <c r="W14" t="s">
        <v>783</v>
      </c>
      <c r="X14" s="2">
        <v>5</v>
      </c>
      <c r="Y14">
        <v>3</v>
      </c>
    </row>
    <row r="15" spans="1:32" x14ac:dyDescent="0.2">
      <c r="A15" s="2" t="s">
        <v>230</v>
      </c>
      <c r="B15" s="2" t="s">
        <v>125</v>
      </c>
      <c r="C15" s="2" t="s">
        <v>193</v>
      </c>
      <c r="D15" s="2" t="s">
        <v>117</v>
      </c>
      <c r="E15" s="2" t="s">
        <v>168</v>
      </c>
      <c r="F15" s="2" t="s">
        <v>136</v>
      </c>
      <c r="G15" s="2" t="s">
        <v>138</v>
      </c>
    </row>
    <row r="16" spans="1:32" x14ac:dyDescent="0.2">
      <c r="A16" s="2" t="s">
        <v>146</v>
      </c>
      <c r="B16" s="2" t="s">
        <v>125</v>
      </c>
      <c r="C16" s="2" t="s">
        <v>152</v>
      </c>
      <c r="D16" s="2" t="s">
        <v>141</v>
      </c>
      <c r="E16" s="2" t="s">
        <v>168</v>
      </c>
      <c r="F16" s="2" t="s">
        <v>136</v>
      </c>
      <c r="G16" s="2" t="s">
        <v>138</v>
      </c>
      <c r="W16" s="41" t="s">
        <v>784</v>
      </c>
      <c r="X16" s="41"/>
      <c r="Y16" s="41"/>
      <c r="Z16" s="41"/>
      <c r="AA16" s="41"/>
      <c r="AB16" s="41"/>
      <c r="AC16" s="41"/>
      <c r="AD16" s="41"/>
      <c r="AE16" s="41"/>
      <c r="AF16" s="41"/>
    </row>
    <row r="17" spans="1:30" x14ac:dyDescent="0.2">
      <c r="A17" s="2" t="s">
        <v>146</v>
      </c>
      <c r="B17" s="2" t="s">
        <v>174</v>
      </c>
      <c r="C17" s="2" t="s">
        <v>142</v>
      </c>
      <c r="D17" s="2" t="s">
        <v>141</v>
      </c>
      <c r="E17" s="2" t="s">
        <v>168</v>
      </c>
      <c r="F17" s="2" t="s">
        <v>136</v>
      </c>
      <c r="G17" s="2" t="s">
        <v>138</v>
      </c>
    </row>
    <row r="18" spans="1:30" x14ac:dyDescent="0.2">
      <c r="A18" s="2" t="s">
        <v>124</v>
      </c>
      <c r="B18" s="2" t="s">
        <v>147</v>
      </c>
      <c r="C18" s="2" t="s">
        <v>193</v>
      </c>
      <c r="D18" s="2" t="s">
        <v>141</v>
      </c>
      <c r="E18" s="2" t="s">
        <v>156</v>
      </c>
      <c r="F18" s="2" t="s">
        <v>157</v>
      </c>
      <c r="G18" s="2" t="s">
        <v>138</v>
      </c>
    </row>
    <row r="19" spans="1:30" x14ac:dyDescent="0.2">
      <c r="A19" s="2" t="s">
        <v>124</v>
      </c>
      <c r="B19" s="2" t="s">
        <v>125</v>
      </c>
      <c r="C19" s="2" t="s">
        <v>152</v>
      </c>
      <c r="D19" s="2" t="s">
        <v>141</v>
      </c>
      <c r="E19" s="2" t="s">
        <v>156</v>
      </c>
      <c r="F19" s="2" t="s">
        <v>157</v>
      </c>
      <c r="G19" s="2" t="s">
        <v>138</v>
      </c>
    </row>
    <row r="20" spans="1:30" x14ac:dyDescent="0.2">
      <c r="A20" s="2" t="s">
        <v>124</v>
      </c>
      <c r="B20" s="2" t="s">
        <v>125</v>
      </c>
      <c r="C20" s="2" t="s">
        <v>142</v>
      </c>
      <c r="D20" s="2" t="s">
        <v>141</v>
      </c>
      <c r="E20" s="2" t="s">
        <v>156</v>
      </c>
      <c r="F20" s="2" t="s">
        <v>157</v>
      </c>
      <c r="G20" s="2" t="s">
        <v>138</v>
      </c>
    </row>
    <row r="21" spans="1:30" x14ac:dyDescent="0.2">
      <c r="A21" s="2" t="s">
        <v>124</v>
      </c>
      <c r="B21" s="2" t="s">
        <v>125</v>
      </c>
      <c r="C21" s="2" t="s">
        <v>119</v>
      </c>
      <c r="D21" s="2" t="s">
        <v>117</v>
      </c>
      <c r="E21" s="2" t="s">
        <v>156</v>
      </c>
      <c r="F21" s="2" t="s">
        <v>157</v>
      </c>
      <c r="G21" s="2" t="s">
        <v>138</v>
      </c>
    </row>
    <row r="22" spans="1:30" x14ac:dyDescent="0.2">
      <c r="A22" s="2" t="s">
        <v>124</v>
      </c>
      <c r="B22" s="2" t="s">
        <v>147</v>
      </c>
      <c r="C22" s="2" t="s">
        <v>193</v>
      </c>
      <c r="D22" s="2" t="s">
        <v>117</v>
      </c>
      <c r="E22" s="2" t="s">
        <v>156</v>
      </c>
      <c r="F22" s="2" t="s">
        <v>157</v>
      </c>
      <c r="G22" s="2" t="s">
        <v>138</v>
      </c>
      <c r="K22" s="14" t="s">
        <v>785</v>
      </c>
    </row>
    <row r="23" spans="1:30" x14ac:dyDescent="0.2">
      <c r="A23" s="2" t="s">
        <v>124</v>
      </c>
      <c r="B23" s="2" t="s">
        <v>125</v>
      </c>
      <c r="C23" s="2" t="s">
        <v>152</v>
      </c>
      <c r="D23" s="2" t="s">
        <v>117</v>
      </c>
      <c r="E23" s="2" t="s">
        <v>156</v>
      </c>
      <c r="F23" s="2" t="s">
        <v>157</v>
      </c>
      <c r="G23" s="2" t="s">
        <v>138</v>
      </c>
      <c r="W23" s="41" t="s">
        <v>786</v>
      </c>
      <c r="X23" s="41"/>
    </row>
    <row r="24" spans="1:30" x14ac:dyDescent="0.2">
      <c r="A24" s="2" t="s">
        <v>230</v>
      </c>
      <c r="B24" s="2" t="s">
        <v>125</v>
      </c>
      <c r="C24" s="2" t="s">
        <v>152</v>
      </c>
      <c r="D24" s="2" t="s">
        <v>141</v>
      </c>
      <c r="E24" s="2" t="s">
        <v>156</v>
      </c>
      <c r="F24" s="2" t="s">
        <v>157</v>
      </c>
      <c r="G24" s="2" t="s">
        <v>138</v>
      </c>
      <c r="W24" s="41" t="s">
        <v>787</v>
      </c>
      <c r="X24" s="41"/>
      <c r="Y24" s="41"/>
      <c r="Z24" s="41"/>
      <c r="AA24" s="41"/>
      <c r="AB24" s="41"/>
      <c r="AC24" s="41"/>
      <c r="AD24" s="41"/>
    </row>
    <row r="25" spans="1:30" x14ac:dyDescent="0.2">
      <c r="A25" s="2" t="s">
        <v>230</v>
      </c>
      <c r="B25" s="2" t="s">
        <v>125</v>
      </c>
      <c r="C25" s="2" t="s">
        <v>119</v>
      </c>
      <c r="D25" s="2" t="s">
        <v>117</v>
      </c>
      <c r="E25" s="2" t="s">
        <v>156</v>
      </c>
      <c r="F25" s="2" t="s">
        <v>157</v>
      </c>
      <c r="G25" s="2" t="s">
        <v>138</v>
      </c>
    </row>
    <row r="26" spans="1:30" x14ac:dyDescent="0.2">
      <c r="A26" s="2" t="s">
        <v>230</v>
      </c>
      <c r="B26" s="2" t="s">
        <v>125</v>
      </c>
      <c r="C26" s="2" t="s">
        <v>119</v>
      </c>
      <c r="D26" s="2" t="s">
        <v>117</v>
      </c>
      <c r="E26" s="2" t="s">
        <v>156</v>
      </c>
      <c r="F26" s="2" t="s">
        <v>157</v>
      </c>
      <c r="G26" s="2" t="s">
        <v>138</v>
      </c>
    </row>
    <row r="27" spans="1:30" x14ac:dyDescent="0.2">
      <c r="A27" s="2" t="s">
        <v>230</v>
      </c>
      <c r="B27" s="2" t="s">
        <v>125</v>
      </c>
      <c r="C27" s="2" t="s">
        <v>193</v>
      </c>
      <c r="D27" s="2" t="s">
        <v>117</v>
      </c>
      <c r="E27" s="2" t="s">
        <v>156</v>
      </c>
      <c r="F27" s="2" t="s">
        <v>157</v>
      </c>
      <c r="G27" s="2" t="s">
        <v>138</v>
      </c>
    </row>
    <row r="28" spans="1:30" x14ac:dyDescent="0.2">
      <c r="A28" s="2" t="s">
        <v>124</v>
      </c>
      <c r="B28" s="2" t="s">
        <v>125</v>
      </c>
      <c r="C28" s="2" t="s">
        <v>119</v>
      </c>
      <c r="D28" s="2" t="s">
        <v>141</v>
      </c>
      <c r="E28" s="2" t="s">
        <v>135</v>
      </c>
      <c r="F28" s="2" t="s">
        <v>136</v>
      </c>
      <c r="G28" s="2" t="s">
        <v>138</v>
      </c>
    </row>
    <row r="29" spans="1:30" x14ac:dyDescent="0.2">
      <c r="A29" s="2" t="s">
        <v>124</v>
      </c>
      <c r="B29" s="2" t="s">
        <v>174</v>
      </c>
      <c r="C29" s="2" t="s">
        <v>119</v>
      </c>
      <c r="D29" s="2" t="s">
        <v>141</v>
      </c>
      <c r="E29" s="2" t="s">
        <v>135</v>
      </c>
      <c r="F29" s="2" t="s">
        <v>136</v>
      </c>
      <c r="G29" s="2" t="s">
        <v>138</v>
      </c>
    </row>
    <row r="30" spans="1:30" x14ac:dyDescent="0.2">
      <c r="A30" s="2" t="s">
        <v>124</v>
      </c>
      <c r="B30" s="2" t="s">
        <v>125</v>
      </c>
      <c r="C30" s="2" t="s">
        <v>193</v>
      </c>
      <c r="D30" s="2" t="s">
        <v>141</v>
      </c>
      <c r="E30" s="2" t="s">
        <v>135</v>
      </c>
      <c r="F30" s="2" t="s">
        <v>136</v>
      </c>
      <c r="G30" s="2" t="s">
        <v>138</v>
      </c>
    </row>
    <row r="31" spans="1:30" x14ac:dyDescent="0.2">
      <c r="A31" s="2" t="s">
        <v>124</v>
      </c>
      <c r="B31" s="2" t="s">
        <v>174</v>
      </c>
      <c r="C31" s="2" t="s">
        <v>193</v>
      </c>
      <c r="D31" s="2" t="s">
        <v>141</v>
      </c>
      <c r="E31" s="2" t="s">
        <v>135</v>
      </c>
      <c r="F31" s="2" t="s">
        <v>136</v>
      </c>
      <c r="G31" s="2" t="s">
        <v>138</v>
      </c>
    </row>
    <row r="32" spans="1:30" x14ac:dyDescent="0.2">
      <c r="A32" s="2" t="s">
        <v>124</v>
      </c>
      <c r="B32" s="2" t="s">
        <v>147</v>
      </c>
      <c r="C32" s="2" t="s">
        <v>152</v>
      </c>
      <c r="D32" s="2" t="s">
        <v>141</v>
      </c>
      <c r="E32" s="2" t="s">
        <v>135</v>
      </c>
      <c r="F32" s="2" t="s">
        <v>136</v>
      </c>
      <c r="G32" s="2" t="s">
        <v>474</v>
      </c>
    </row>
    <row r="33" spans="1:25" x14ac:dyDescent="0.2">
      <c r="A33" s="2" t="s">
        <v>124</v>
      </c>
      <c r="B33" s="2" t="s">
        <v>125</v>
      </c>
      <c r="C33" s="2" t="s">
        <v>152</v>
      </c>
      <c r="D33" s="2" t="s">
        <v>141</v>
      </c>
      <c r="E33" s="2" t="s">
        <v>135</v>
      </c>
      <c r="F33" s="2" t="s">
        <v>136</v>
      </c>
      <c r="G33" s="2" t="s">
        <v>158</v>
      </c>
    </row>
    <row r="34" spans="1:25" x14ac:dyDescent="0.2">
      <c r="A34" s="2" t="s">
        <v>124</v>
      </c>
      <c r="B34" s="2" t="s">
        <v>174</v>
      </c>
      <c r="C34" s="2" t="s">
        <v>152</v>
      </c>
      <c r="D34" s="2" t="s">
        <v>141</v>
      </c>
      <c r="E34" s="2" t="s">
        <v>135</v>
      </c>
      <c r="F34" s="2" t="s">
        <v>136</v>
      </c>
      <c r="G34" s="2" t="s">
        <v>158</v>
      </c>
    </row>
    <row r="35" spans="1:25" x14ac:dyDescent="0.2">
      <c r="A35" s="2" t="s">
        <v>124</v>
      </c>
      <c r="B35" s="2" t="s">
        <v>125</v>
      </c>
      <c r="C35" s="2" t="s">
        <v>142</v>
      </c>
      <c r="D35" s="2" t="s">
        <v>141</v>
      </c>
      <c r="E35" s="2" t="s">
        <v>135</v>
      </c>
      <c r="F35" s="2" t="s">
        <v>136</v>
      </c>
      <c r="G35" s="2" t="s">
        <v>158</v>
      </c>
    </row>
    <row r="36" spans="1:25" x14ac:dyDescent="0.2">
      <c r="A36" s="2" t="s">
        <v>124</v>
      </c>
      <c r="B36" s="2" t="s">
        <v>125</v>
      </c>
      <c r="C36" s="2" t="s">
        <v>119</v>
      </c>
      <c r="D36" s="2" t="s">
        <v>117</v>
      </c>
      <c r="E36" s="2" t="s">
        <v>135</v>
      </c>
      <c r="F36" s="2" t="s">
        <v>136</v>
      </c>
      <c r="G36" s="2" t="s">
        <v>158</v>
      </c>
    </row>
    <row r="37" spans="1:25" x14ac:dyDescent="0.2">
      <c r="A37" s="2" t="s">
        <v>124</v>
      </c>
      <c r="B37" s="2" t="s">
        <v>125</v>
      </c>
      <c r="C37" s="2" t="s">
        <v>119</v>
      </c>
      <c r="D37" s="2" t="s">
        <v>117</v>
      </c>
      <c r="E37" s="2" t="s">
        <v>135</v>
      </c>
      <c r="F37" s="2" t="s">
        <v>136</v>
      </c>
      <c r="G37" s="2" t="s">
        <v>158</v>
      </c>
    </row>
    <row r="38" spans="1:25" x14ac:dyDescent="0.2">
      <c r="A38" s="2" t="s">
        <v>124</v>
      </c>
      <c r="B38" s="2" t="s">
        <v>174</v>
      </c>
      <c r="C38" s="2" t="s">
        <v>119</v>
      </c>
      <c r="D38" s="2" t="s">
        <v>117</v>
      </c>
      <c r="E38" s="2" t="s">
        <v>135</v>
      </c>
      <c r="F38" s="2" t="s">
        <v>136</v>
      </c>
      <c r="G38" s="2" t="s">
        <v>158</v>
      </c>
    </row>
    <row r="39" spans="1:25" x14ac:dyDescent="0.2">
      <c r="A39" s="2" t="s">
        <v>124</v>
      </c>
      <c r="B39" s="2" t="s">
        <v>125</v>
      </c>
      <c r="C39" s="2" t="s">
        <v>152</v>
      </c>
      <c r="D39" s="2" t="s">
        <v>117</v>
      </c>
      <c r="E39" s="2" t="s">
        <v>135</v>
      </c>
      <c r="F39" s="2" t="s">
        <v>136</v>
      </c>
      <c r="G39" s="2" t="s">
        <v>158</v>
      </c>
      <c r="K39" s="14" t="s">
        <v>788</v>
      </c>
    </row>
    <row r="40" spans="1:25" x14ac:dyDescent="0.2">
      <c r="A40" s="2" t="s">
        <v>124</v>
      </c>
      <c r="B40" s="2" t="s">
        <v>125</v>
      </c>
      <c r="C40" s="2" t="s">
        <v>142</v>
      </c>
      <c r="D40" s="2" t="s">
        <v>117</v>
      </c>
      <c r="E40" s="2" t="s">
        <v>135</v>
      </c>
      <c r="F40" s="2" t="s">
        <v>136</v>
      </c>
      <c r="G40" s="2" t="s">
        <v>158</v>
      </c>
      <c r="W40" s="41" t="s">
        <v>789</v>
      </c>
      <c r="X40" s="41"/>
      <c r="Y40" s="41"/>
    </row>
    <row r="41" spans="1:25" x14ac:dyDescent="0.2">
      <c r="A41" s="2" t="s">
        <v>124</v>
      </c>
      <c r="B41" s="2" t="s">
        <v>125</v>
      </c>
      <c r="C41" s="2" t="s">
        <v>119</v>
      </c>
      <c r="D41" s="2" t="s">
        <v>141</v>
      </c>
      <c r="E41" s="2" t="s">
        <v>135</v>
      </c>
      <c r="F41" s="2" t="s">
        <v>157</v>
      </c>
      <c r="G41" s="2" t="s">
        <v>158</v>
      </c>
    </row>
    <row r="42" spans="1:25" x14ac:dyDescent="0.2">
      <c r="A42" s="2" t="s">
        <v>230</v>
      </c>
      <c r="B42" s="2" t="s">
        <v>125</v>
      </c>
      <c r="C42" s="2" t="s">
        <v>119</v>
      </c>
      <c r="D42" s="2" t="s">
        <v>141</v>
      </c>
      <c r="E42" s="2" t="s">
        <v>135</v>
      </c>
      <c r="F42" s="2" t="s">
        <v>136</v>
      </c>
      <c r="G42" s="2" t="s">
        <v>158</v>
      </c>
    </row>
    <row r="43" spans="1:25" x14ac:dyDescent="0.2">
      <c r="A43" s="2" t="s">
        <v>230</v>
      </c>
      <c r="B43" s="2" t="s">
        <v>125</v>
      </c>
      <c r="C43" s="2" t="s">
        <v>119</v>
      </c>
      <c r="D43" s="2" t="s">
        <v>141</v>
      </c>
      <c r="E43" s="2" t="s">
        <v>135</v>
      </c>
      <c r="F43" s="2" t="s">
        <v>136</v>
      </c>
      <c r="G43" s="2" t="s">
        <v>158</v>
      </c>
    </row>
    <row r="44" spans="1:25" x14ac:dyDescent="0.2">
      <c r="A44" s="2" t="s">
        <v>230</v>
      </c>
      <c r="B44" s="2" t="s">
        <v>125</v>
      </c>
      <c r="C44" s="2" t="s">
        <v>193</v>
      </c>
      <c r="D44" s="2" t="s">
        <v>141</v>
      </c>
      <c r="E44" s="2" t="s">
        <v>135</v>
      </c>
      <c r="F44" s="2" t="s">
        <v>136</v>
      </c>
      <c r="G44" s="2" t="s">
        <v>158</v>
      </c>
    </row>
    <row r="45" spans="1:25" x14ac:dyDescent="0.2">
      <c r="A45" s="2" t="s">
        <v>230</v>
      </c>
      <c r="B45" s="2" t="s">
        <v>125</v>
      </c>
      <c r="C45" s="2" t="s">
        <v>193</v>
      </c>
      <c r="D45" s="2" t="s">
        <v>141</v>
      </c>
      <c r="E45" s="2" t="s">
        <v>135</v>
      </c>
      <c r="F45" s="2" t="s">
        <v>136</v>
      </c>
      <c r="G45" s="2" t="s">
        <v>158</v>
      </c>
    </row>
    <row r="46" spans="1:25" x14ac:dyDescent="0.2">
      <c r="A46" s="2" t="s">
        <v>230</v>
      </c>
      <c r="B46" s="2" t="s">
        <v>125</v>
      </c>
      <c r="C46" s="2" t="s">
        <v>142</v>
      </c>
      <c r="D46" s="2" t="s">
        <v>141</v>
      </c>
      <c r="E46" s="2" t="s">
        <v>135</v>
      </c>
      <c r="F46" s="2" t="s">
        <v>136</v>
      </c>
      <c r="G46" s="2" t="s">
        <v>158</v>
      </c>
    </row>
    <row r="47" spans="1:25" x14ac:dyDescent="0.2">
      <c r="A47" s="2" t="s">
        <v>230</v>
      </c>
      <c r="B47" s="2" t="s">
        <v>125</v>
      </c>
      <c r="C47" s="2" t="s">
        <v>142</v>
      </c>
      <c r="D47" s="2" t="s">
        <v>141</v>
      </c>
      <c r="E47" s="2" t="s">
        <v>135</v>
      </c>
      <c r="F47" s="2" t="s">
        <v>136</v>
      </c>
      <c r="G47" s="2" t="s">
        <v>158</v>
      </c>
    </row>
    <row r="48" spans="1:25" x14ac:dyDescent="0.2">
      <c r="A48" s="2" t="s">
        <v>230</v>
      </c>
      <c r="B48" s="2" t="s">
        <v>174</v>
      </c>
      <c r="C48" s="2" t="s">
        <v>119</v>
      </c>
      <c r="D48" s="2" t="s">
        <v>117</v>
      </c>
      <c r="E48" s="2" t="s">
        <v>135</v>
      </c>
      <c r="F48" s="2" t="s">
        <v>136</v>
      </c>
      <c r="G48" s="2" t="s">
        <v>158</v>
      </c>
    </row>
    <row r="49" spans="1:28" x14ac:dyDescent="0.2">
      <c r="A49" s="2" t="s">
        <v>230</v>
      </c>
      <c r="B49" s="2" t="s">
        <v>125</v>
      </c>
      <c r="C49" s="2" t="s">
        <v>142</v>
      </c>
      <c r="D49" s="2" t="s">
        <v>117</v>
      </c>
      <c r="E49" s="2" t="s">
        <v>135</v>
      </c>
      <c r="F49" s="2" t="s">
        <v>136</v>
      </c>
      <c r="G49" s="2" t="s">
        <v>158</v>
      </c>
    </row>
    <row r="50" spans="1:28" x14ac:dyDescent="0.2">
      <c r="A50" s="2" t="s">
        <v>230</v>
      </c>
      <c r="B50" s="2" t="s">
        <v>125</v>
      </c>
      <c r="C50" s="2" t="s">
        <v>142</v>
      </c>
      <c r="D50" s="2" t="s">
        <v>117</v>
      </c>
      <c r="E50" s="2" t="s">
        <v>135</v>
      </c>
      <c r="F50" s="2" t="s">
        <v>136</v>
      </c>
      <c r="G50" s="2" t="s">
        <v>158</v>
      </c>
    </row>
    <row r="51" spans="1:28" x14ac:dyDescent="0.2">
      <c r="A51" s="2" t="s">
        <v>230</v>
      </c>
      <c r="B51" s="2" t="s">
        <v>125</v>
      </c>
      <c r="C51" s="2" t="s">
        <v>152</v>
      </c>
      <c r="D51" s="2" t="s">
        <v>117</v>
      </c>
      <c r="E51" s="2" t="s">
        <v>135</v>
      </c>
      <c r="F51" s="2" t="s">
        <v>157</v>
      </c>
      <c r="G51" s="2" t="s">
        <v>158</v>
      </c>
    </row>
    <row r="52" spans="1:28" x14ac:dyDescent="0.2">
      <c r="A52" s="2" t="s">
        <v>146</v>
      </c>
      <c r="B52" s="2" t="s">
        <v>147</v>
      </c>
      <c r="C52" s="2" t="s">
        <v>119</v>
      </c>
      <c r="D52" s="2" t="s">
        <v>141</v>
      </c>
      <c r="E52" s="2" t="s">
        <v>135</v>
      </c>
      <c r="F52" s="2" t="s">
        <v>136</v>
      </c>
      <c r="G52" s="2" t="s">
        <v>158</v>
      </c>
    </row>
    <row r="53" spans="1:28" x14ac:dyDescent="0.2">
      <c r="A53" s="2" t="s">
        <v>146</v>
      </c>
      <c r="B53" s="2" t="s">
        <v>147</v>
      </c>
      <c r="C53" s="2" t="s">
        <v>142</v>
      </c>
      <c r="D53" s="2" t="s">
        <v>141</v>
      </c>
      <c r="E53" s="2" t="s">
        <v>135</v>
      </c>
      <c r="F53" s="2" t="s">
        <v>136</v>
      </c>
      <c r="G53" s="2" t="s">
        <v>158</v>
      </c>
    </row>
    <row r="54" spans="1:28" x14ac:dyDescent="0.2">
      <c r="A54" s="2" t="s">
        <v>146</v>
      </c>
      <c r="B54" s="2" t="s">
        <v>125</v>
      </c>
      <c r="C54" s="2" t="s">
        <v>119</v>
      </c>
      <c r="D54" s="2" t="s">
        <v>141</v>
      </c>
      <c r="E54" s="2" t="s">
        <v>135</v>
      </c>
      <c r="F54" s="2" t="s">
        <v>157</v>
      </c>
      <c r="G54" s="2" t="s">
        <v>158</v>
      </c>
    </row>
    <row r="55" spans="1:28" x14ac:dyDescent="0.2">
      <c r="A55" s="2">
        <f>COUNTIF(A10:A54,"Government")</f>
        <v>25</v>
      </c>
      <c r="B55" s="2">
        <f>COUNTIF(B$10:B$54,"Primary")</f>
        <v>34</v>
      </c>
      <c r="C55" s="2">
        <f>COUNTIF(C$10:C$54,"NORTH-EASTERN")</f>
        <v>14</v>
      </c>
      <c r="D55" s="2">
        <f>COUNTIF(D$10:D$54,"Registered")</f>
        <v>27</v>
      </c>
      <c r="E55" s="2">
        <f>COUNTIF(E$10:E$54,"Low")</f>
        <v>8</v>
      </c>
      <c r="F55" s="2">
        <f>COUNTIF(F$10:F$54,"Below Average")</f>
        <v>16</v>
      </c>
      <c r="G55" s="2">
        <v>23</v>
      </c>
      <c r="J55" s="14" t="s">
        <v>790</v>
      </c>
    </row>
    <row r="56" spans="1:28" x14ac:dyDescent="0.2">
      <c r="A56" s="2">
        <f>COUNTIF(A10:A54,"Catholic")</f>
        <v>15</v>
      </c>
      <c r="B56" s="2">
        <f>COUNTIF(B$10:B$54,"Secondary")</f>
        <v>6</v>
      </c>
      <c r="C56" s="2">
        <f>COUNTIF(C$10:C$54,"NORTH-WESTERN")</f>
        <v>10</v>
      </c>
      <c r="D56" s="2">
        <f>COUNTIF(D$10:D$54,"Unregistered")</f>
        <v>18</v>
      </c>
      <c r="E56" s="2">
        <f>COUNTIF(E$10:E$54,"Medium")</f>
        <v>10</v>
      </c>
      <c r="F56" s="2">
        <f>COUNTIF(F$10:F$54,"Above Average")</f>
        <v>29</v>
      </c>
      <c r="G56" s="2">
        <f>COUNTIF(G10:G54,"Non-metro")</f>
        <v>22</v>
      </c>
      <c r="W56" s="41" t="s">
        <v>791</v>
      </c>
      <c r="X56" s="41"/>
      <c r="Y56" s="41"/>
      <c r="Z56" s="41"/>
    </row>
    <row r="57" spans="1:28" x14ac:dyDescent="0.2">
      <c r="A57" s="2">
        <f>COUNTIF(A10:A54,"Independent")</f>
        <v>5</v>
      </c>
      <c r="B57" s="2">
        <f>COUNTIF(B$10:B$54,"Combined")</f>
        <v>5</v>
      </c>
      <c r="C57" s="2">
        <f>COUNTIF(C$10:C$54,"SOUTH-EASTERN")</f>
        <v>11</v>
      </c>
      <c r="E57" s="2">
        <f>COUNTIF(E$10:E$54,"High")</f>
        <v>27</v>
      </c>
      <c r="W57" s="41" t="s">
        <v>792</v>
      </c>
      <c r="X57" s="41"/>
      <c r="Y57" s="41"/>
    </row>
    <row r="58" spans="1:28" x14ac:dyDescent="0.2">
      <c r="A58" s="2"/>
      <c r="B58" s="2"/>
      <c r="C58" s="2">
        <f>COUNTIF(C$10:C$54,"SOUTH-WESTERN")</f>
        <v>10</v>
      </c>
      <c r="W58" s="41" t="s">
        <v>793</v>
      </c>
      <c r="X58" s="41"/>
      <c r="Y58" s="41"/>
      <c r="Z58" s="41"/>
      <c r="AA58" s="41"/>
    </row>
    <row r="59" spans="1:28" x14ac:dyDescent="0.2">
      <c r="A59" s="14" t="s">
        <v>124</v>
      </c>
      <c r="B59" s="14" t="s">
        <v>230</v>
      </c>
      <c r="C59" s="14" t="s">
        <v>146</v>
      </c>
      <c r="D59" s="14" t="s">
        <v>794</v>
      </c>
      <c r="W59" s="41" t="s">
        <v>795</v>
      </c>
      <c r="X59" s="41"/>
      <c r="Y59" s="41"/>
      <c r="Z59" s="41"/>
      <c r="AA59" s="41"/>
    </row>
    <row r="60" spans="1:28" x14ac:dyDescent="0.2">
      <c r="A60" s="2">
        <v>25</v>
      </c>
      <c r="B60" s="2">
        <v>15</v>
      </c>
      <c r="C60" s="2">
        <v>5</v>
      </c>
      <c r="D60" s="2">
        <f>SUM(A60:C60)</f>
        <v>45</v>
      </c>
      <c r="W60" s="41" t="s">
        <v>796</v>
      </c>
      <c r="X60" s="41"/>
      <c r="Y60" s="41"/>
      <c r="Z60" s="41"/>
      <c r="AA60" s="41"/>
    </row>
    <row r="62" spans="1:28" x14ac:dyDescent="0.2">
      <c r="A62" s="14" t="s">
        <v>125</v>
      </c>
      <c r="B62" s="14" t="s">
        <v>174</v>
      </c>
      <c r="C62" s="14" t="s">
        <v>147</v>
      </c>
      <c r="W62" s="41" t="s">
        <v>797</v>
      </c>
      <c r="X62" s="41"/>
      <c r="Y62" s="41"/>
      <c r="Z62" s="41"/>
      <c r="AA62" s="41"/>
      <c r="AB62" s="41"/>
    </row>
    <row r="63" spans="1:28" x14ac:dyDescent="0.2">
      <c r="A63" s="2">
        <v>34</v>
      </c>
      <c r="B63" s="2">
        <v>6</v>
      </c>
      <c r="C63" s="2">
        <v>5</v>
      </c>
    </row>
    <row r="65" spans="1:33" x14ac:dyDescent="0.2">
      <c r="A65" t="s">
        <v>798</v>
      </c>
      <c r="B65" t="s">
        <v>799</v>
      </c>
      <c r="C65" t="s">
        <v>800</v>
      </c>
      <c r="D65" t="s">
        <v>801</v>
      </c>
    </row>
    <row r="66" spans="1:33" x14ac:dyDescent="0.2">
      <c r="A66">
        <v>14</v>
      </c>
      <c r="B66">
        <v>10</v>
      </c>
      <c r="C66">
        <v>11</v>
      </c>
      <c r="D66">
        <v>10</v>
      </c>
    </row>
    <row r="68" spans="1:33" x14ac:dyDescent="0.2">
      <c r="A68" t="s">
        <v>141</v>
      </c>
      <c r="B68" t="s">
        <v>117</v>
      </c>
      <c r="D68" t="s">
        <v>117</v>
      </c>
      <c r="E68" t="s">
        <v>141</v>
      </c>
    </row>
    <row r="69" spans="1:33" x14ac:dyDescent="0.2">
      <c r="A69">
        <v>27</v>
      </c>
      <c r="B69">
        <v>18</v>
      </c>
      <c r="D69">
        <v>18</v>
      </c>
      <c r="E69">
        <v>27</v>
      </c>
    </row>
    <row r="71" spans="1:33" x14ac:dyDescent="0.2">
      <c r="A71" t="s">
        <v>168</v>
      </c>
      <c r="B71" t="s">
        <v>802</v>
      </c>
      <c r="C71" t="s">
        <v>135</v>
      </c>
      <c r="K71" s="14" t="s">
        <v>803</v>
      </c>
    </row>
    <row r="72" spans="1:33" x14ac:dyDescent="0.2">
      <c r="A72">
        <v>8</v>
      </c>
      <c r="B72">
        <v>10</v>
      </c>
      <c r="C72">
        <v>27</v>
      </c>
      <c r="W72" s="41" t="s">
        <v>804</v>
      </c>
      <c r="X72" s="41"/>
    </row>
    <row r="73" spans="1:33" x14ac:dyDescent="0.2">
      <c r="W73" s="41" t="s">
        <v>805</v>
      </c>
      <c r="X73" s="41"/>
      <c r="Y73" s="41"/>
      <c r="Z73" s="41"/>
      <c r="AA73" s="41"/>
      <c r="AB73" s="41"/>
      <c r="AC73" s="41"/>
      <c r="AD73" s="41"/>
      <c r="AE73" s="41"/>
      <c r="AF73" s="41"/>
      <c r="AG73" s="41"/>
    </row>
    <row r="74" spans="1:33" x14ac:dyDescent="0.2">
      <c r="A74" t="s">
        <v>806</v>
      </c>
      <c r="B74" t="s">
        <v>807</v>
      </c>
      <c r="W74" s="40" t="s">
        <v>808</v>
      </c>
      <c r="X74" s="41"/>
      <c r="Y74" s="41"/>
      <c r="Z74" s="41"/>
      <c r="AA74" s="41"/>
      <c r="AB74" s="41"/>
      <c r="AC74" s="41"/>
      <c r="AD74" s="41"/>
      <c r="AE74" s="41"/>
    </row>
    <row r="75" spans="1:33" x14ac:dyDescent="0.2">
      <c r="A75">
        <v>16</v>
      </c>
      <c r="B75">
        <v>29</v>
      </c>
    </row>
    <row r="77" spans="1:33" x14ac:dyDescent="0.2">
      <c r="A77" t="s">
        <v>138</v>
      </c>
      <c r="B77" t="s">
        <v>158</v>
      </c>
    </row>
    <row r="78" spans="1:33" x14ac:dyDescent="0.2">
      <c r="A78">
        <v>23</v>
      </c>
      <c r="B78">
        <v>22</v>
      </c>
    </row>
    <row r="80" spans="1:33" x14ac:dyDescent="0.2">
      <c r="A80" s="219" t="s">
        <v>119</v>
      </c>
      <c r="B80" s="314">
        <f ca="1">COUNTIF(B$2:B$611,"NORTH-EASTERN")</f>
        <v>158</v>
      </c>
      <c r="C80" s="220" t="s">
        <v>125</v>
      </c>
      <c r="D80" s="310">
        <f ca="1">COUNTIF(D$2:D$611,"Primary")</f>
        <v>361</v>
      </c>
      <c r="E80" s="190">
        <f ca="1">COUNTIF(E$2:E$611,"Government")</f>
        <v>253</v>
      </c>
      <c r="F80" s="221" t="s">
        <v>758</v>
      </c>
      <c r="G80" s="222" t="s">
        <v>117</v>
      </c>
      <c r="H80" s="30">
        <f ca="1">COUNTIF(H$2:H$611,"No")</f>
        <v>417</v>
      </c>
      <c r="I80" s="25">
        <f ca="1">COUNTIF(I$2:I$611,"Metro")</f>
        <v>380</v>
      </c>
      <c r="J80" s="223" t="s">
        <v>138</v>
      </c>
      <c r="K80" s="310">
        <f ca="1">COUNTIF(K$2:K$611,"Below Average")</f>
        <v>152</v>
      </c>
      <c r="L80" s="224" t="s">
        <v>763</v>
      </c>
      <c r="M80" s="310"/>
      <c r="N80" s="224" t="s">
        <v>763</v>
      </c>
      <c r="O80" s="224"/>
      <c r="P80" s="25">
        <f ca="1">COUNTIF(P$2:P$611,"Metro")</f>
        <v>380</v>
      </c>
      <c r="Q80" s="223" t="s">
        <v>138</v>
      </c>
      <c r="R80" s="310">
        <f ca="1">COUNTIF(R$2:R$611,"Below Average")</f>
        <v>152</v>
      </c>
      <c r="S80" s="224" t="s">
        <v>763</v>
      </c>
    </row>
    <row r="81" spans="1:28" x14ac:dyDescent="0.2">
      <c r="A81" s="219" t="s">
        <v>193</v>
      </c>
      <c r="B81" s="314">
        <f ca="1">COUNTIF(B$2:B$611,"NORTH-WESTERN")</f>
        <v>140</v>
      </c>
      <c r="C81" s="220" t="s">
        <v>174</v>
      </c>
      <c r="D81" s="310">
        <f ca="1">COUNTIF(D$2:D$611,"Secondary")</f>
        <v>105</v>
      </c>
      <c r="E81" s="190">
        <f ca="1">COUNTIF(E$2:E$611,"Catholic")</f>
        <v>214</v>
      </c>
      <c r="F81" s="221" t="s">
        <v>782</v>
      </c>
      <c r="G81" s="222" t="s">
        <v>141</v>
      </c>
      <c r="H81" s="30">
        <f ca="1">COUNTIF(H$2:H$611,"Yes")</f>
        <v>189</v>
      </c>
      <c r="I81" s="25">
        <f ca="1">COUNTIF(I$2:I$611,"Non-metro")</f>
        <v>229</v>
      </c>
      <c r="J81" s="223" t="s">
        <v>158</v>
      </c>
      <c r="K81" s="310">
        <f ca="1">COUNTIF(K$2:K$611,"Above average")</f>
        <v>457</v>
      </c>
      <c r="L81" s="224" t="s">
        <v>764</v>
      </c>
      <c r="M81" s="310"/>
      <c r="N81" s="224" t="s">
        <v>764</v>
      </c>
      <c r="O81" s="224"/>
      <c r="P81" s="25">
        <f ca="1">COUNTIF(P$2:P$611,"Non-metro")</f>
        <v>229</v>
      </c>
      <c r="Q81" s="223" t="s">
        <v>158</v>
      </c>
      <c r="R81" s="310">
        <f ca="1">COUNTIF(R$2:R$611,"Above average")</f>
        <v>457</v>
      </c>
      <c r="S81" s="224" t="s">
        <v>764</v>
      </c>
    </row>
    <row r="82" spans="1:28" x14ac:dyDescent="0.2">
      <c r="A82" s="219" t="s">
        <v>152</v>
      </c>
      <c r="B82" s="314">
        <f ca="1">COUNTIF(B$2:B$611,"SOUTH-EASTERN")</f>
        <v>157</v>
      </c>
      <c r="C82" s="220" t="s">
        <v>147</v>
      </c>
      <c r="D82" s="310">
        <f ca="1">COUNTIF(D$2:D$611,"Combined")</f>
        <v>143</v>
      </c>
      <c r="E82" s="190">
        <f ca="1">COUNTIF(E$2:E$611,"Independent")</f>
        <v>142</v>
      </c>
      <c r="F82" s="221" t="s">
        <v>783</v>
      </c>
    </row>
    <row r="83" spans="1:28" x14ac:dyDescent="0.2">
      <c r="A83" s="219" t="s">
        <v>142</v>
      </c>
      <c r="B83" s="314">
        <f ca="1">COUNTIF(B$2:B$611,"SOUTH-WESTERN")</f>
        <v>154</v>
      </c>
    </row>
    <row r="84" spans="1:28" x14ac:dyDescent="0.2">
      <c r="G84" s="226" t="s">
        <v>168</v>
      </c>
      <c r="H84" s="25">
        <f ca="1">COUNTIF(H$2:H$610,"Low")</f>
        <v>104</v>
      </c>
    </row>
    <row r="85" spans="1:28" x14ac:dyDescent="0.2">
      <c r="A85" s="13" t="s">
        <v>809</v>
      </c>
      <c r="G85" s="226" t="s">
        <v>802</v>
      </c>
      <c r="H85" s="25">
        <f ca="1">COUNTIF(H$2:H$610,"Medium")</f>
        <v>77</v>
      </c>
    </row>
    <row r="86" spans="1:28" x14ac:dyDescent="0.2">
      <c r="A86" s="12"/>
      <c r="B86" s="308" t="s">
        <v>810</v>
      </c>
      <c r="C86" s="308" t="s">
        <v>811</v>
      </c>
      <c r="D86" s="308" t="s">
        <v>585</v>
      </c>
      <c r="G86" s="308" t="s">
        <v>135</v>
      </c>
      <c r="H86" s="25">
        <f ca="1">COUNTIF(H$2:H$610,"High")</f>
        <v>428</v>
      </c>
    </row>
    <row r="87" spans="1:28" x14ac:dyDescent="0.2">
      <c r="A87" s="225" t="s">
        <v>758</v>
      </c>
      <c r="B87" s="2">
        <v>25</v>
      </c>
      <c r="C87" s="2">
        <v>253</v>
      </c>
      <c r="D87" s="227">
        <f>B87/C87</f>
        <v>9.8814229249011856E-2</v>
      </c>
      <c r="K87" s="14" t="s">
        <v>812</v>
      </c>
    </row>
    <row r="88" spans="1:28" x14ac:dyDescent="0.2">
      <c r="A88" s="225" t="s">
        <v>782</v>
      </c>
      <c r="B88" s="2">
        <v>15</v>
      </c>
      <c r="C88" s="2">
        <v>214</v>
      </c>
      <c r="D88" s="227">
        <f>B88/C88</f>
        <v>7.0093457943925228E-2</v>
      </c>
    </row>
    <row r="89" spans="1:28" x14ac:dyDescent="0.2">
      <c r="A89" s="225" t="s">
        <v>783</v>
      </c>
      <c r="B89" s="2">
        <v>5</v>
      </c>
      <c r="C89" s="2">
        <v>142</v>
      </c>
      <c r="D89" s="227">
        <f>B89/C89</f>
        <v>3.5211267605633804E-2</v>
      </c>
      <c r="W89" s="41" t="s">
        <v>813</v>
      </c>
      <c r="X89" s="41"/>
      <c r="Y89" s="41"/>
      <c r="Z89" s="41"/>
      <c r="AA89" s="41"/>
      <c r="AB89" s="41"/>
    </row>
    <row r="90" spans="1:28" x14ac:dyDescent="0.2">
      <c r="B90" s="2"/>
      <c r="C90" s="2"/>
    </row>
    <row r="91" spans="1:28" x14ac:dyDescent="0.2">
      <c r="A91" s="225" t="s">
        <v>125</v>
      </c>
      <c r="B91" s="2">
        <v>34</v>
      </c>
      <c r="C91" s="2">
        <v>361</v>
      </c>
      <c r="D91" s="227">
        <f>B91/C91</f>
        <v>9.4182825484764546E-2</v>
      </c>
    </row>
    <row r="92" spans="1:28" x14ac:dyDescent="0.2">
      <c r="A92" s="225" t="s">
        <v>174</v>
      </c>
      <c r="B92" s="2">
        <v>6</v>
      </c>
      <c r="C92" s="2">
        <v>105</v>
      </c>
      <c r="D92" s="227">
        <f>B92/C92</f>
        <v>5.7142857142857141E-2</v>
      </c>
    </row>
    <row r="93" spans="1:28" x14ac:dyDescent="0.2">
      <c r="A93" s="225" t="s">
        <v>147</v>
      </c>
      <c r="B93" s="2">
        <v>5</v>
      </c>
      <c r="C93" s="2">
        <v>143</v>
      </c>
      <c r="D93" s="227">
        <f>B93/C93</f>
        <v>3.4965034965034968E-2</v>
      </c>
    </row>
    <row r="94" spans="1:28" x14ac:dyDescent="0.2">
      <c r="B94" s="2"/>
      <c r="C94" s="2"/>
    </row>
    <row r="95" spans="1:28" x14ac:dyDescent="0.2">
      <c r="A95" s="225" t="s">
        <v>759</v>
      </c>
      <c r="B95" s="2">
        <v>14</v>
      </c>
      <c r="C95" s="2">
        <v>158</v>
      </c>
      <c r="D95" s="227">
        <f>B95/C95</f>
        <v>8.8607594936708861E-2</v>
      </c>
    </row>
    <row r="96" spans="1:28" x14ac:dyDescent="0.2">
      <c r="A96" s="225" t="s">
        <v>760</v>
      </c>
      <c r="B96" s="2">
        <v>10</v>
      </c>
      <c r="C96" s="2">
        <v>140</v>
      </c>
      <c r="D96" s="227">
        <f>B96/C96</f>
        <v>7.1428571428571425E-2</v>
      </c>
    </row>
    <row r="97" spans="1:10" x14ac:dyDescent="0.2">
      <c r="A97" s="225" t="s">
        <v>761</v>
      </c>
      <c r="B97" s="2">
        <v>11</v>
      </c>
      <c r="C97" s="2">
        <v>157</v>
      </c>
      <c r="D97" s="227">
        <f>B97/C97</f>
        <v>7.0063694267515922E-2</v>
      </c>
    </row>
    <row r="98" spans="1:10" x14ac:dyDescent="0.2">
      <c r="A98" s="225" t="s">
        <v>762</v>
      </c>
      <c r="B98" s="2">
        <v>10</v>
      </c>
      <c r="C98" s="2">
        <v>154</v>
      </c>
      <c r="D98" s="227">
        <f>B98/C98</f>
        <v>6.4935064935064929E-2</v>
      </c>
    </row>
    <row r="99" spans="1:10" x14ac:dyDescent="0.2">
      <c r="B99" s="2"/>
      <c r="C99" s="2"/>
    </row>
    <row r="100" spans="1:10" x14ac:dyDescent="0.2">
      <c r="A100" s="225" t="s">
        <v>117</v>
      </c>
      <c r="B100" s="2">
        <v>18</v>
      </c>
      <c r="C100" s="2">
        <v>417</v>
      </c>
      <c r="D100" s="227">
        <f>B100/C100</f>
        <v>4.3165467625899283E-2</v>
      </c>
    </row>
    <row r="101" spans="1:10" x14ac:dyDescent="0.2">
      <c r="A101" s="225" t="s">
        <v>141</v>
      </c>
      <c r="B101" s="2">
        <v>27</v>
      </c>
      <c r="C101" s="2">
        <v>189</v>
      </c>
      <c r="D101" s="227">
        <f>B101/C101</f>
        <v>0.14285714285714285</v>
      </c>
    </row>
    <row r="102" spans="1:10" x14ac:dyDescent="0.2">
      <c r="B102" s="2"/>
      <c r="C102" s="2"/>
    </row>
    <row r="103" spans="1:10" x14ac:dyDescent="0.2">
      <c r="A103" s="225" t="s">
        <v>814</v>
      </c>
      <c r="B103" s="2">
        <v>8</v>
      </c>
      <c r="C103" s="2">
        <v>104</v>
      </c>
      <c r="D103" s="227">
        <f>B103/C103</f>
        <v>7.6923076923076927E-2</v>
      </c>
      <c r="J103" s="247" t="s">
        <v>815</v>
      </c>
    </row>
    <row r="104" spans="1:10" x14ac:dyDescent="0.2">
      <c r="A104" s="225" t="s">
        <v>816</v>
      </c>
      <c r="B104" s="2">
        <v>10</v>
      </c>
      <c r="C104" s="2">
        <v>77</v>
      </c>
      <c r="D104" s="227">
        <f>B104/C104</f>
        <v>0.12987012987012986</v>
      </c>
    </row>
    <row r="105" spans="1:10" x14ac:dyDescent="0.2">
      <c r="A105" s="225" t="s">
        <v>817</v>
      </c>
      <c r="B105" s="2">
        <v>27</v>
      </c>
      <c r="C105" s="2">
        <v>428</v>
      </c>
      <c r="D105" s="227">
        <f>B105/C105</f>
        <v>6.3084112149532703E-2</v>
      </c>
    </row>
    <row r="106" spans="1:10" x14ac:dyDescent="0.2">
      <c r="B106" s="2"/>
      <c r="C106" s="2"/>
    </row>
    <row r="107" spans="1:10" x14ac:dyDescent="0.2">
      <c r="A107" s="225" t="s">
        <v>818</v>
      </c>
      <c r="B107" s="2">
        <v>16</v>
      </c>
      <c r="C107" s="2">
        <v>152</v>
      </c>
      <c r="D107" s="227">
        <f>B107/C107</f>
        <v>0.10526315789473684</v>
      </c>
    </row>
    <row r="108" spans="1:10" x14ac:dyDescent="0.2">
      <c r="A108" s="225" t="s">
        <v>819</v>
      </c>
      <c r="B108" s="2">
        <v>29</v>
      </c>
      <c r="C108" s="2">
        <v>457</v>
      </c>
      <c r="D108" s="227">
        <f>B108/C108</f>
        <v>6.3457330415754923E-2</v>
      </c>
    </row>
    <row r="110" spans="1:10" x14ac:dyDescent="0.2">
      <c r="A110" s="219" t="s">
        <v>138</v>
      </c>
      <c r="B110">
        <v>23</v>
      </c>
      <c r="C110">
        <v>380</v>
      </c>
      <c r="D110" s="227">
        <f>B110/C110</f>
        <v>6.0526315789473685E-2</v>
      </c>
    </row>
    <row r="111" spans="1:10" x14ac:dyDescent="0.2">
      <c r="A111" s="219" t="s">
        <v>820</v>
      </c>
      <c r="B111">
        <v>22</v>
      </c>
      <c r="C111">
        <v>229</v>
      </c>
      <c r="D111" s="227">
        <f>B111/C111</f>
        <v>9.606986899563319E-2</v>
      </c>
    </row>
  </sheetData>
  <sortState xmlns:xlrd2="http://schemas.microsoft.com/office/spreadsheetml/2017/richdata2" ref="G10:G54">
    <sortCondition ref="G10:G54"/>
  </sortState>
  <pageMargins left="0.7" right="0.7" top="0.75" bottom="0.75" header="0.3" footer="0.3"/>
  <pageSetup paperSize="9" orientation="portrait" horizontalDpi="0" verticalDpi="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D173"/>
  <sheetViews>
    <sheetView showGridLines="0" tabSelected="1" zoomScaleNormal="100" workbookViewId="0">
      <selection activeCell="F151" sqref="F151"/>
    </sheetView>
  </sheetViews>
  <sheetFormatPr baseColWidth="10" defaultColWidth="8.83203125" defaultRowHeight="15" x14ac:dyDescent="0.2"/>
  <cols>
    <col min="1" max="1" width="12.6640625" customWidth="1"/>
    <col min="2" max="2" width="10.5" customWidth="1"/>
  </cols>
  <sheetData>
    <row r="1" spans="1:27" ht="19" x14ac:dyDescent="0.25">
      <c r="A1" s="18" t="s">
        <v>821</v>
      </c>
    </row>
    <row r="4" spans="1:27" ht="48" x14ac:dyDescent="0.2">
      <c r="B4" s="2"/>
      <c r="C4" s="19" t="s">
        <v>822</v>
      </c>
      <c r="D4" s="308">
        <v>1</v>
      </c>
      <c r="E4" s="308">
        <v>2</v>
      </c>
      <c r="F4" s="308">
        <v>3</v>
      </c>
      <c r="G4" s="308">
        <v>4</v>
      </c>
      <c r="H4" s="308">
        <v>5</v>
      </c>
      <c r="I4" s="308">
        <v>6</v>
      </c>
      <c r="J4" s="308">
        <v>7</v>
      </c>
      <c r="K4" s="308">
        <v>8</v>
      </c>
      <c r="L4" s="308">
        <v>9</v>
      </c>
      <c r="M4" s="308">
        <v>10</v>
      </c>
      <c r="N4" s="308">
        <v>11</v>
      </c>
      <c r="O4" s="308">
        <v>12</v>
      </c>
      <c r="P4" s="308">
        <v>13</v>
      </c>
      <c r="Q4" s="308">
        <v>14</v>
      </c>
      <c r="R4" s="308">
        <v>15</v>
      </c>
      <c r="S4" s="308">
        <v>16</v>
      </c>
      <c r="T4" s="308">
        <v>17</v>
      </c>
      <c r="U4" s="308">
        <v>18</v>
      </c>
      <c r="V4" s="308">
        <v>19</v>
      </c>
      <c r="W4" s="308">
        <v>20</v>
      </c>
      <c r="X4" s="308">
        <v>21</v>
      </c>
      <c r="Y4" s="308">
        <v>22</v>
      </c>
      <c r="Z4" s="308">
        <v>23</v>
      </c>
      <c r="AA4" t="s">
        <v>794</v>
      </c>
    </row>
    <row r="5" spans="1:27" x14ac:dyDescent="0.2">
      <c r="B5" s="2"/>
      <c r="C5" s="14" t="s">
        <v>124</v>
      </c>
      <c r="O5">
        <v>1</v>
      </c>
      <c r="P5">
        <v>2</v>
      </c>
      <c r="Q5">
        <v>2</v>
      </c>
      <c r="R5">
        <v>2</v>
      </c>
      <c r="S5">
        <v>1</v>
      </c>
      <c r="T5">
        <v>3</v>
      </c>
      <c r="U5">
        <v>3</v>
      </c>
      <c r="V5">
        <v>4</v>
      </c>
      <c r="W5">
        <v>2</v>
      </c>
      <c r="X5">
        <v>3</v>
      </c>
      <c r="Y5">
        <v>1</v>
      </c>
      <c r="Z5">
        <v>1</v>
      </c>
      <c r="AA5">
        <f>SUM(D5:Z5)</f>
        <v>25</v>
      </c>
    </row>
    <row r="6" spans="1:27" x14ac:dyDescent="0.2">
      <c r="B6" s="2"/>
      <c r="C6" s="14" t="s">
        <v>230</v>
      </c>
      <c r="N6">
        <v>1</v>
      </c>
      <c r="Q6">
        <v>1</v>
      </c>
      <c r="S6">
        <v>1</v>
      </c>
      <c r="T6">
        <v>1</v>
      </c>
      <c r="U6">
        <v>1</v>
      </c>
      <c r="V6">
        <v>1</v>
      </c>
      <c r="W6">
        <v>1</v>
      </c>
      <c r="X6">
        <v>1</v>
      </c>
      <c r="Y6">
        <v>1</v>
      </c>
      <c r="Z6">
        <v>6</v>
      </c>
      <c r="AA6">
        <f>SUM(D6:Z6)</f>
        <v>15</v>
      </c>
    </row>
    <row r="7" spans="1:27" x14ac:dyDescent="0.2">
      <c r="B7" s="2"/>
      <c r="C7" s="14" t="s">
        <v>146</v>
      </c>
      <c r="S7">
        <v>1</v>
      </c>
      <c r="T7">
        <v>1</v>
      </c>
      <c r="V7">
        <v>1</v>
      </c>
      <c r="W7">
        <v>1</v>
      </c>
      <c r="Z7">
        <v>1</v>
      </c>
      <c r="AA7">
        <f>SUM(D7:Z7)</f>
        <v>5</v>
      </c>
    </row>
    <row r="8" spans="1:27" x14ac:dyDescent="0.2">
      <c r="B8" s="2"/>
      <c r="C8" s="14" t="s">
        <v>823</v>
      </c>
      <c r="D8" s="308">
        <f>SUM(D5:D7)</f>
        <v>0</v>
      </c>
      <c r="E8" s="308">
        <f t="shared" ref="E8:Z8" si="0">SUM(E5:E7)</f>
        <v>0</v>
      </c>
      <c r="F8" s="308">
        <f t="shared" si="0"/>
        <v>0</v>
      </c>
      <c r="G8" s="308">
        <f t="shared" si="0"/>
        <v>0</v>
      </c>
      <c r="H8" s="308">
        <f t="shared" si="0"/>
        <v>0</v>
      </c>
      <c r="I8" s="308">
        <f t="shared" si="0"/>
        <v>0</v>
      </c>
      <c r="J8" s="308">
        <f t="shared" si="0"/>
        <v>0</v>
      </c>
      <c r="K8" s="308">
        <f t="shared" si="0"/>
        <v>0</v>
      </c>
      <c r="L8" s="308">
        <f t="shared" si="0"/>
        <v>0</v>
      </c>
      <c r="M8" s="308">
        <f t="shared" si="0"/>
        <v>0</v>
      </c>
      <c r="N8" s="308">
        <f t="shared" si="0"/>
        <v>1</v>
      </c>
      <c r="O8" s="308">
        <f t="shared" si="0"/>
        <v>1</v>
      </c>
      <c r="P8" s="308">
        <f t="shared" si="0"/>
        <v>2</v>
      </c>
      <c r="Q8" s="308">
        <f t="shared" si="0"/>
        <v>3</v>
      </c>
      <c r="R8" s="308">
        <f t="shared" si="0"/>
        <v>2</v>
      </c>
      <c r="S8" s="308">
        <f t="shared" si="0"/>
        <v>3</v>
      </c>
      <c r="T8" s="308">
        <f t="shared" si="0"/>
        <v>5</v>
      </c>
      <c r="U8" s="308">
        <f t="shared" si="0"/>
        <v>4</v>
      </c>
      <c r="V8" s="308">
        <f t="shared" si="0"/>
        <v>6</v>
      </c>
      <c r="W8" s="308">
        <f t="shared" si="0"/>
        <v>4</v>
      </c>
      <c r="X8" s="308">
        <f t="shared" si="0"/>
        <v>4</v>
      </c>
      <c r="Y8" s="308">
        <f t="shared" si="0"/>
        <v>2</v>
      </c>
      <c r="Z8" s="308">
        <f t="shared" si="0"/>
        <v>8</v>
      </c>
      <c r="AA8" s="14">
        <f>SUM(D8:Z8)</f>
        <v>45</v>
      </c>
    </row>
    <row r="9" spans="1:27" x14ac:dyDescent="0.2">
      <c r="B9" s="2"/>
      <c r="C9" t="s">
        <v>824</v>
      </c>
      <c r="D9" s="44">
        <f>SUM(D5:D7)</f>
        <v>0</v>
      </c>
      <c r="E9" s="44">
        <f t="shared" ref="E9:Z9" si="1">SUM(E5:E7)</f>
        <v>0</v>
      </c>
      <c r="F9" s="44">
        <f t="shared" si="1"/>
        <v>0</v>
      </c>
      <c r="G9" s="44">
        <f t="shared" si="1"/>
        <v>0</v>
      </c>
      <c r="H9" s="44">
        <f t="shared" si="1"/>
        <v>0</v>
      </c>
      <c r="I9" s="44">
        <f t="shared" si="1"/>
        <v>0</v>
      </c>
      <c r="J9" s="44">
        <f t="shared" si="1"/>
        <v>0</v>
      </c>
      <c r="K9" s="44">
        <f t="shared" si="1"/>
        <v>0</v>
      </c>
      <c r="L9" s="44">
        <f t="shared" si="1"/>
        <v>0</v>
      </c>
      <c r="M9" s="44">
        <f t="shared" si="1"/>
        <v>0</v>
      </c>
      <c r="N9" s="44">
        <f t="shared" si="1"/>
        <v>1</v>
      </c>
      <c r="O9" s="44">
        <f t="shared" si="1"/>
        <v>1</v>
      </c>
      <c r="P9" s="44">
        <f t="shared" si="1"/>
        <v>2</v>
      </c>
      <c r="Q9" s="44">
        <f t="shared" si="1"/>
        <v>3</v>
      </c>
      <c r="R9" s="44">
        <f t="shared" si="1"/>
        <v>2</v>
      </c>
      <c r="S9" s="44">
        <f t="shared" si="1"/>
        <v>3</v>
      </c>
      <c r="T9" s="44">
        <f t="shared" si="1"/>
        <v>5</v>
      </c>
      <c r="U9" s="44">
        <f t="shared" si="1"/>
        <v>4</v>
      </c>
      <c r="V9" s="44">
        <f t="shared" si="1"/>
        <v>6</v>
      </c>
      <c r="W9" s="44">
        <f t="shared" si="1"/>
        <v>4</v>
      </c>
      <c r="X9" s="44">
        <f t="shared" si="1"/>
        <v>4</v>
      </c>
      <c r="Y9" s="44">
        <f t="shared" si="1"/>
        <v>2</v>
      </c>
      <c r="Z9" s="44">
        <f t="shared" si="1"/>
        <v>8</v>
      </c>
      <c r="AA9" s="44">
        <f>SUM(E5:Z7)</f>
        <v>45</v>
      </c>
    </row>
    <row r="10" spans="1:27" x14ac:dyDescent="0.2">
      <c r="B10" s="2"/>
    </row>
    <row r="11" spans="1:27" x14ac:dyDescent="0.2">
      <c r="B11" s="2"/>
    </row>
    <row r="12" spans="1:27" x14ac:dyDescent="0.2">
      <c r="B12" s="2"/>
    </row>
    <row r="13" spans="1:27" x14ac:dyDescent="0.2">
      <c r="B13" s="2"/>
    </row>
    <row r="14" spans="1:27" x14ac:dyDescent="0.2">
      <c r="B14" s="2"/>
    </row>
    <row r="15" spans="1:27" x14ac:dyDescent="0.2">
      <c r="B15" s="2"/>
    </row>
    <row r="16" spans="1:27" x14ac:dyDescent="0.2">
      <c r="B16" s="2"/>
    </row>
    <row r="17" spans="2:25" x14ac:dyDescent="0.2">
      <c r="B17" s="2"/>
    </row>
    <row r="18" spans="2:25" x14ac:dyDescent="0.2">
      <c r="B18" s="2"/>
    </row>
    <row r="19" spans="2:25" x14ac:dyDescent="0.2">
      <c r="B19" s="2"/>
    </row>
    <row r="20" spans="2:25" x14ac:dyDescent="0.2">
      <c r="B20" s="2"/>
    </row>
    <row r="21" spans="2:25" x14ac:dyDescent="0.2">
      <c r="B21" s="2"/>
    </row>
    <row r="22" spans="2:25" x14ac:dyDescent="0.2">
      <c r="B22" s="2"/>
      <c r="P22" s="41" t="s">
        <v>825</v>
      </c>
      <c r="Q22" s="41"/>
      <c r="R22" s="41"/>
      <c r="S22" s="41"/>
      <c r="T22" s="41"/>
      <c r="U22" s="41"/>
      <c r="V22" s="41"/>
      <c r="W22" s="41"/>
      <c r="X22" s="41"/>
      <c r="Y22" s="41"/>
    </row>
    <row r="23" spans="2:25" x14ac:dyDescent="0.2">
      <c r="B23" s="2"/>
      <c r="P23" s="41" t="s">
        <v>826</v>
      </c>
      <c r="Q23" s="41"/>
      <c r="R23" s="41"/>
      <c r="S23" s="41"/>
      <c r="T23" s="41"/>
      <c r="U23" s="41"/>
    </row>
    <row r="24" spans="2:25" x14ac:dyDescent="0.2">
      <c r="B24" s="2"/>
    </row>
    <row r="25" spans="2:25" x14ac:dyDescent="0.2">
      <c r="B25" s="2"/>
    </row>
    <row r="26" spans="2:25" x14ac:dyDescent="0.2">
      <c r="B26" s="2"/>
      <c r="P26" s="41" t="s">
        <v>827</v>
      </c>
      <c r="Q26" s="41"/>
      <c r="R26" s="41"/>
      <c r="S26" s="41"/>
      <c r="T26" s="41"/>
      <c r="U26" s="41"/>
      <c r="V26" s="41"/>
      <c r="W26" s="41"/>
    </row>
    <row r="27" spans="2:25" x14ac:dyDescent="0.2">
      <c r="B27" s="2"/>
      <c r="P27" s="41" t="s">
        <v>828</v>
      </c>
      <c r="Q27" s="41"/>
      <c r="R27" s="41"/>
      <c r="S27" s="41"/>
      <c r="T27" s="41"/>
      <c r="U27" s="41"/>
      <c r="V27" s="41"/>
      <c r="W27" s="41"/>
    </row>
    <row r="28" spans="2:25" x14ac:dyDescent="0.2">
      <c r="B28" s="2"/>
      <c r="P28" s="41" t="s">
        <v>829</v>
      </c>
      <c r="Q28" s="41"/>
      <c r="R28" s="41"/>
      <c r="S28" s="41"/>
      <c r="T28" s="41"/>
      <c r="U28" s="41"/>
      <c r="V28" s="41"/>
      <c r="W28" s="41"/>
    </row>
    <row r="29" spans="2:25" x14ac:dyDescent="0.2">
      <c r="B29" s="2"/>
    </row>
    <row r="30" spans="2:25" x14ac:dyDescent="0.2">
      <c r="B30" s="2"/>
      <c r="F30" s="40"/>
      <c r="G30" s="40"/>
      <c r="H30" s="40"/>
      <c r="I30" s="40"/>
      <c r="J30" s="40"/>
      <c r="K30" s="40"/>
      <c r="L30" s="40"/>
      <c r="M30" s="40"/>
      <c r="N30" s="40"/>
    </row>
    <row r="31" spans="2:25" x14ac:dyDescent="0.2">
      <c r="B31" s="2"/>
    </row>
    <row r="32" spans="2:25" x14ac:dyDescent="0.2">
      <c r="B32" s="2"/>
    </row>
    <row r="33" spans="1:23" x14ac:dyDescent="0.2">
      <c r="B33" s="2"/>
    </row>
    <row r="34" spans="1:23" x14ac:dyDescent="0.2">
      <c r="B34" s="2"/>
    </row>
    <row r="35" spans="1:23" x14ac:dyDescent="0.2">
      <c r="B35" s="2"/>
    </row>
    <row r="37" spans="1:23" ht="19" x14ac:dyDescent="0.25">
      <c r="A37" s="18" t="s">
        <v>830</v>
      </c>
    </row>
    <row r="39" spans="1:23" ht="64" x14ac:dyDescent="0.2">
      <c r="A39" s="14" t="s">
        <v>557</v>
      </c>
      <c r="B39" s="19" t="s">
        <v>831</v>
      </c>
    </row>
    <row r="40" spans="1:23" x14ac:dyDescent="0.2">
      <c r="A40" s="14" t="s">
        <v>124</v>
      </c>
      <c r="B40" s="2">
        <v>18</v>
      </c>
      <c r="O40" s="14"/>
    </row>
    <row r="41" spans="1:23" x14ac:dyDescent="0.2">
      <c r="A41" s="14" t="s">
        <v>230</v>
      </c>
      <c r="B41" s="2">
        <v>21</v>
      </c>
      <c r="O41" s="41" t="s">
        <v>832</v>
      </c>
      <c r="P41" s="41"/>
      <c r="Q41" s="41"/>
    </row>
    <row r="42" spans="1:23" x14ac:dyDescent="0.2">
      <c r="A42" s="14" t="s">
        <v>146</v>
      </c>
      <c r="B42" s="2">
        <v>19</v>
      </c>
      <c r="O42" s="41" t="s">
        <v>833</v>
      </c>
      <c r="P42" s="41"/>
      <c r="Q42" s="41"/>
    </row>
    <row r="43" spans="1:23" x14ac:dyDescent="0.2">
      <c r="A43" s="14" t="s">
        <v>823</v>
      </c>
      <c r="B43" s="2">
        <v>19</v>
      </c>
      <c r="O43" s="41" t="s">
        <v>834</v>
      </c>
      <c r="P43" s="41"/>
      <c r="Q43" s="41"/>
      <c r="R43" s="41"/>
    </row>
    <row r="44" spans="1:23" x14ac:dyDescent="0.2">
      <c r="O44" s="41" t="s">
        <v>835</v>
      </c>
      <c r="P44" s="41"/>
      <c r="Q44" s="41"/>
      <c r="R44" s="41"/>
      <c r="S44" s="41"/>
      <c r="T44" s="41"/>
      <c r="U44" s="41"/>
      <c r="V44" s="41"/>
      <c r="W44" s="41"/>
    </row>
    <row r="45" spans="1:23" x14ac:dyDescent="0.2">
      <c r="O45" s="191" t="s">
        <v>836</v>
      </c>
      <c r="P45" s="41"/>
      <c r="Q45" s="41"/>
      <c r="R45" s="41"/>
      <c r="S45" s="41"/>
      <c r="T45" s="41"/>
      <c r="U45" s="41"/>
      <c r="V45" s="41"/>
      <c r="W45" s="41"/>
    </row>
    <row r="54" spans="1:30" ht="19" x14ac:dyDescent="0.25">
      <c r="A54" s="18" t="s">
        <v>837</v>
      </c>
      <c r="W54">
        <f>6.5/21.5</f>
        <v>0.30232558139534882</v>
      </c>
    </row>
    <row r="55" spans="1:30" ht="19" x14ac:dyDescent="0.25">
      <c r="A55" s="18"/>
    </row>
    <row r="56" spans="1:30" x14ac:dyDescent="0.2">
      <c r="B56" s="14" t="s">
        <v>838</v>
      </c>
    </row>
    <row r="57" spans="1:30" ht="112" x14ac:dyDescent="0.2">
      <c r="A57" s="42" t="s">
        <v>557</v>
      </c>
      <c r="B57" s="19" t="s">
        <v>839</v>
      </c>
      <c r="C57" s="19" t="s">
        <v>840</v>
      </c>
      <c r="D57" s="19" t="s">
        <v>841</v>
      </c>
      <c r="E57" s="19" t="s">
        <v>641</v>
      </c>
      <c r="F57" s="19" t="s">
        <v>842</v>
      </c>
      <c r="G57" s="19" t="s">
        <v>643</v>
      </c>
      <c r="I57" s="19" t="s">
        <v>643</v>
      </c>
      <c r="J57" s="19" t="s">
        <v>842</v>
      </c>
      <c r="K57" s="19" t="s">
        <v>641</v>
      </c>
      <c r="L57" s="19" t="s">
        <v>841</v>
      </c>
      <c r="M57" s="19" t="s">
        <v>840</v>
      </c>
      <c r="N57" s="19" t="s">
        <v>839</v>
      </c>
    </row>
    <row r="58" spans="1:30" x14ac:dyDescent="0.2">
      <c r="A58" s="14" t="s">
        <v>124</v>
      </c>
      <c r="B58" s="39">
        <v>0.72799999999999998</v>
      </c>
      <c r="C58" s="39">
        <v>0.94666666666666666</v>
      </c>
      <c r="D58" s="38">
        <v>0.96</v>
      </c>
      <c r="E58" s="38">
        <v>0.86</v>
      </c>
      <c r="F58" s="38">
        <v>0.54400000000000004</v>
      </c>
      <c r="G58" s="38">
        <v>0.70666666666666667</v>
      </c>
      <c r="H58" s="14" t="s">
        <v>146</v>
      </c>
      <c r="I58" s="38">
        <v>0.79999999999999993</v>
      </c>
      <c r="J58" s="38">
        <v>0.64</v>
      </c>
      <c r="K58" s="38">
        <v>0.95</v>
      </c>
      <c r="L58" s="38">
        <v>0.93333333333333324</v>
      </c>
      <c r="M58" s="39">
        <v>0.93333333333333324</v>
      </c>
      <c r="N58" s="39">
        <v>0.8</v>
      </c>
      <c r="W58" s="41" t="s">
        <v>843</v>
      </c>
      <c r="X58" s="41"/>
      <c r="Y58" s="41"/>
      <c r="Z58" s="41"/>
      <c r="AA58" s="41"/>
      <c r="AB58" s="41"/>
      <c r="AC58" s="41"/>
      <c r="AD58" s="41"/>
    </row>
    <row r="59" spans="1:30" x14ac:dyDescent="0.2">
      <c r="A59" s="14" t="s">
        <v>230</v>
      </c>
      <c r="B59" s="39">
        <v>0.84000000000000008</v>
      </c>
      <c r="C59" s="39">
        <v>0.97777777777777775</v>
      </c>
      <c r="D59" s="38">
        <v>0.97777777777777775</v>
      </c>
      <c r="E59" s="38">
        <v>0.9</v>
      </c>
      <c r="F59" s="38">
        <v>0.76</v>
      </c>
      <c r="G59" s="38">
        <v>0.75555555555555554</v>
      </c>
      <c r="H59" s="14" t="s">
        <v>230</v>
      </c>
      <c r="I59" s="38">
        <v>0.75555555555555554</v>
      </c>
      <c r="J59" s="38">
        <v>0.76</v>
      </c>
      <c r="K59" s="38">
        <v>0.9</v>
      </c>
      <c r="L59" s="38">
        <v>0.97777777777777775</v>
      </c>
      <c r="M59" s="39">
        <v>0.97777777777777775</v>
      </c>
      <c r="N59" s="39">
        <v>0.84000000000000008</v>
      </c>
      <c r="W59" s="192" t="s">
        <v>844</v>
      </c>
      <c r="X59" s="41"/>
      <c r="Y59" s="41"/>
      <c r="Z59" s="41"/>
      <c r="AA59" s="41"/>
      <c r="AB59" s="41"/>
      <c r="AC59" s="41"/>
      <c r="AD59" s="41"/>
    </row>
    <row r="60" spans="1:30" x14ac:dyDescent="0.2">
      <c r="A60" s="14" t="s">
        <v>146</v>
      </c>
      <c r="B60" s="39">
        <v>0.8</v>
      </c>
      <c r="C60" s="39">
        <v>0.93333333333333324</v>
      </c>
      <c r="D60" s="38">
        <v>0.93333333333333324</v>
      </c>
      <c r="E60" s="38">
        <v>0.95</v>
      </c>
      <c r="F60" s="38">
        <v>0.64</v>
      </c>
      <c r="G60" s="38">
        <v>0.79999999999999993</v>
      </c>
      <c r="H60" s="14" t="s">
        <v>124</v>
      </c>
      <c r="I60" s="38">
        <v>0.70666666666666667</v>
      </c>
      <c r="J60" s="38">
        <v>0.54400000000000004</v>
      </c>
      <c r="K60" s="38">
        <v>0.86</v>
      </c>
      <c r="L60" s="38">
        <v>0.96</v>
      </c>
      <c r="M60" s="39">
        <v>0.94666666666666666</v>
      </c>
      <c r="N60" s="39">
        <v>0.72799999999999998</v>
      </c>
    </row>
    <row r="61" spans="1:30" x14ac:dyDescent="0.2">
      <c r="A61" s="14" t="s">
        <v>823</v>
      </c>
      <c r="B61" s="39">
        <v>0.77333333333333332</v>
      </c>
      <c r="C61" s="39">
        <v>0.9555555555555556</v>
      </c>
      <c r="D61" s="38">
        <v>0.96296296296296291</v>
      </c>
      <c r="E61" s="38">
        <v>0.8833333333333333</v>
      </c>
      <c r="F61" s="38">
        <v>0.62666666666666671</v>
      </c>
      <c r="G61" s="38">
        <v>0.73333333333333339</v>
      </c>
      <c r="W61" s="41" t="s">
        <v>845</v>
      </c>
      <c r="X61" s="41"/>
      <c r="Y61" s="41"/>
      <c r="Z61" s="41"/>
      <c r="AA61" s="41"/>
      <c r="AB61" s="41"/>
      <c r="AC61" s="41"/>
      <c r="AD61" s="41"/>
    </row>
    <row r="62" spans="1:30" x14ac:dyDescent="0.2">
      <c r="W62" s="191" t="s">
        <v>846</v>
      </c>
      <c r="X62" s="41"/>
      <c r="Y62" s="41"/>
      <c r="Z62" s="41"/>
      <c r="AA62" s="41"/>
      <c r="AB62" s="41"/>
      <c r="AC62" s="41"/>
      <c r="AD62" s="41"/>
    </row>
    <row r="63" spans="1:30" ht="112" x14ac:dyDescent="0.2">
      <c r="A63" s="42" t="s">
        <v>557</v>
      </c>
      <c r="B63" s="19" t="s">
        <v>839</v>
      </c>
      <c r="C63" s="19" t="s">
        <v>840</v>
      </c>
      <c r="D63" s="19" t="s">
        <v>841</v>
      </c>
      <c r="E63" s="19" t="s">
        <v>641</v>
      </c>
      <c r="F63" s="19" t="s">
        <v>842</v>
      </c>
      <c r="G63" s="19" t="s">
        <v>643</v>
      </c>
    </row>
    <row r="64" spans="1:30" x14ac:dyDescent="0.2">
      <c r="A64" s="14" t="s">
        <v>124</v>
      </c>
      <c r="B64" s="188">
        <f t="shared" ref="B64:G64" si="2">B58*100</f>
        <v>72.8</v>
      </c>
      <c r="C64" s="188">
        <f t="shared" si="2"/>
        <v>94.666666666666671</v>
      </c>
      <c r="D64" s="188">
        <f t="shared" si="2"/>
        <v>96</v>
      </c>
      <c r="E64" s="188">
        <f t="shared" si="2"/>
        <v>86</v>
      </c>
      <c r="F64" s="188">
        <f t="shared" si="2"/>
        <v>54.400000000000006</v>
      </c>
      <c r="G64" s="188">
        <f t="shared" si="2"/>
        <v>70.666666666666671</v>
      </c>
      <c r="W64" s="41" t="s">
        <v>847</v>
      </c>
      <c r="X64" s="41"/>
      <c r="Y64" s="41"/>
      <c r="Z64" s="41"/>
    </row>
    <row r="65" spans="1:11" x14ac:dyDescent="0.2">
      <c r="A65" s="14" t="s">
        <v>230</v>
      </c>
      <c r="B65" s="188">
        <f t="shared" ref="B65:G67" si="3">B59*100</f>
        <v>84.000000000000014</v>
      </c>
      <c r="C65" s="188">
        <f t="shared" si="3"/>
        <v>97.777777777777771</v>
      </c>
      <c r="D65" s="188">
        <f t="shared" si="3"/>
        <v>97.777777777777771</v>
      </c>
      <c r="E65" s="188">
        <f t="shared" si="3"/>
        <v>90</v>
      </c>
      <c r="F65" s="188">
        <f t="shared" si="3"/>
        <v>76</v>
      </c>
      <c r="G65" s="188">
        <f t="shared" si="3"/>
        <v>75.555555555555557</v>
      </c>
    </row>
    <row r="66" spans="1:11" x14ac:dyDescent="0.2">
      <c r="A66" s="14" t="s">
        <v>146</v>
      </c>
      <c r="B66" s="188">
        <f t="shared" si="3"/>
        <v>80</v>
      </c>
      <c r="C66" s="188">
        <f t="shared" si="3"/>
        <v>93.333333333333329</v>
      </c>
      <c r="D66" s="188">
        <f t="shared" si="3"/>
        <v>93.333333333333329</v>
      </c>
      <c r="E66" s="188">
        <f t="shared" si="3"/>
        <v>95</v>
      </c>
      <c r="F66" s="188">
        <f t="shared" si="3"/>
        <v>64</v>
      </c>
      <c r="G66" s="188">
        <f t="shared" si="3"/>
        <v>80</v>
      </c>
    </row>
    <row r="67" spans="1:11" x14ac:dyDescent="0.2">
      <c r="A67" s="14" t="s">
        <v>823</v>
      </c>
      <c r="B67" s="188">
        <f t="shared" si="3"/>
        <v>77.333333333333329</v>
      </c>
      <c r="C67" s="188">
        <f t="shared" si="3"/>
        <v>95.555555555555557</v>
      </c>
      <c r="D67" s="188">
        <f t="shared" si="3"/>
        <v>96.296296296296291</v>
      </c>
      <c r="E67" s="188">
        <f t="shared" si="3"/>
        <v>88.333333333333329</v>
      </c>
      <c r="F67" s="188">
        <f t="shared" si="3"/>
        <v>62.666666666666671</v>
      </c>
      <c r="G67" s="188">
        <f t="shared" si="3"/>
        <v>73.333333333333343</v>
      </c>
    </row>
    <row r="76" spans="1:11" ht="19" x14ac:dyDescent="0.25">
      <c r="A76" s="18" t="s">
        <v>848</v>
      </c>
    </row>
    <row r="77" spans="1:11" x14ac:dyDescent="0.2">
      <c r="K77" t="s">
        <v>849</v>
      </c>
    </row>
    <row r="79" spans="1:11" x14ac:dyDescent="0.2">
      <c r="A79" t="s">
        <v>839</v>
      </c>
      <c r="B79" t="s">
        <v>850</v>
      </c>
      <c r="C79" t="s">
        <v>851</v>
      </c>
      <c r="D79" t="s">
        <v>641</v>
      </c>
      <c r="E79" t="s">
        <v>642</v>
      </c>
      <c r="F79" t="s">
        <v>643</v>
      </c>
    </row>
    <row r="80" spans="1:11" x14ac:dyDescent="0.2">
      <c r="A80" s="38">
        <v>0.77333333333333332</v>
      </c>
      <c r="B80" s="38">
        <v>0.9555555555555556</v>
      </c>
      <c r="C80" s="38">
        <v>0.96296296296296291</v>
      </c>
      <c r="D80" s="38">
        <v>0.8833333333333333</v>
      </c>
      <c r="E80" s="38">
        <v>0.62666666666666671</v>
      </c>
      <c r="F80" s="38">
        <v>0.73333333333333339</v>
      </c>
    </row>
    <row r="81" spans="1:7" x14ac:dyDescent="0.2">
      <c r="A81" s="230">
        <v>3.8666666666666667</v>
      </c>
      <c r="B81" s="230">
        <v>2.8666666666666667</v>
      </c>
      <c r="C81" s="230">
        <v>2.8888888888888888</v>
      </c>
      <c r="D81" s="230">
        <v>3.5333333333333332</v>
      </c>
      <c r="E81" s="229">
        <v>3.1333333333333333</v>
      </c>
      <c r="F81" s="229">
        <v>2.2000000000000002</v>
      </c>
    </row>
    <row r="82" spans="1:7" x14ac:dyDescent="0.2">
      <c r="A82">
        <v>5</v>
      </c>
      <c r="B82">
        <v>3</v>
      </c>
      <c r="C82">
        <v>3</v>
      </c>
      <c r="D82">
        <v>4</v>
      </c>
      <c r="E82">
        <v>5</v>
      </c>
      <c r="F82">
        <v>3</v>
      </c>
    </row>
    <row r="84" spans="1:7" x14ac:dyDescent="0.2">
      <c r="A84" s="41" t="s">
        <v>852</v>
      </c>
      <c r="B84" s="41"/>
      <c r="C84" s="41"/>
      <c r="D84" s="41"/>
      <c r="E84" s="41"/>
      <c r="F84" s="41"/>
      <c r="G84" s="41"/>
    </row>
    <row r="85" spans="1:7" x14ac:dyDescent="0.2">
      <c r="A85" s="41" t="s">
        <v>853</v>
      </c>
      <c r="B85" s="41"/>
      <c r="C85" s="41"/>
      <c r="D85" s="41"/>
      <c r="E85" s="41"/>
      <c r="F85" s="41"/>
      <c r="G85" s="41"/>
    </row>
    <row r="91" spans="1:7" x14ac:dyDescent="0.2">
      <c r="A91" s="14"/>
    </row>
    <row r="92" spans="1:7" x14ac:dyDescent="0.2">
      <c r="A92" s="14"/>
    </row>
    <row r="93" spans="1:7" x14ac:dyDescent="0.2">
      <c r="A93" s="14"/>
    </row>
    <row r="94" spans="1:7" ht="19" x14ac:dyDescent="0.25">
      <c r="A94" s="18" t="s">
        <v>854</v>
      </c>
    </row>
    <row r="96" spans="1:7" ht="112" x14ac:dyDescent="0.2">
      <c r="A96" s="14" t="s">
        <v>855</v>
      </c>
      <c r="B96" s="19" t="s">
        <v>839</v>
      </c>
      <c r="C96" s="19" t="s">
        <v>840</v>
      </c>
      <c r="D96" s="19" t="s">
        <v>841</v>
      </c>
      <c r="E96" s="19" t="s">
        <v>641</v>
      </c>
      <c r="F96" s="19" t="s">
        <v>842</v>
      </c>
      <c r="G96" s="19" t="s">
        <v>643</v>
      </c>
    </row>
    <row r="97" spans="1:23" x14ac:dyDescent="0.2">
      <c r="A97" s="14" t="s">
        <v>125</v>
      </c>
      <c r="B97" s="38">
        <v>0.76470588235294124</v>
      </c>
      <c r="C97" s="38">
        <v>0.94117647058823539</v>
      </c>
      <c r="D97" s="38">
        <v>0.97058823529411764</v>
      </c>
      <c r="E97" s="38">
        <v>0.8529411764705882</v>
      </c>
      <c r="F97" s="38">
        <v>0.63529411764705879</v>
      </c>
      <c r="G97" s="38">
        <v>0.71568627450980393</v>
      </c>
      <c r="T97" s="41" t="s">
        <v>856</v>
      </c>
      <c r="U97" s="41"/>
      <c r="V97" s="41"/>
    </row>
    <row r="98" spans="1:23" x14ac:dyDescent="0.2">
      <c r="A98" s="14" t="s">
        <v>174</v>
      </c>
      <c r="B98" s="38">
        <v>0.83333333333333337</v>
      </c>
      <c r="C98" s="38">
        <v>1</v>
      </c>
      <c r="D98" s="38">
        <v>1</v>
      </c>
      <c r="E98" s="38">
        <v>1</v>
      </c>
      <c r="F98" s="38">
        <v>0.6333333333333333</v>
      </c>
      <c r="G98" s="38">
        <v>0.83333333333333337</v>
      </c>
    </row>
    <row r="99" spans="1:23" x14ac:dyDescent="0.2">
      <c r="A99" s="14" t="s">
        <v>147</v>
      </c>
      <c r="B99" s="38">
        <v>0.76</v>
      </c>
      <c r="C99" s="38">
        <v>1</v>
      </c>
      <c r="D99" s="38">
        <v>0.8666666666666667</v>
      </c>
      <c r="E99" s="38">
        <v>0.95</v>
      </c>
      <c r="F99" s="38">
        <v>0.55999999999999994</v>
      </c>
      <c r="G99" s="38">
        <v>0.73333333333333339</v>
      </c>
    </row>
    <row r="101" spans="1:23" ht="112" x14ac:dyDescent="0.2">
      <c r="A101" s="14" t="s">
        <v>558</v>
      </c>
      <c r="B101" s="19" t="s">
        <v>839</v>
      </c>
      <c r="C101" s="19" t="s">
        <v>840</v>
      </c>
      <c r="D101" s="19" t="s">
        <v>841</v>
      </c>
      <c r="E101" s="19" t="s">
        <v>641</v>
      </c>
      <c r="F101" s="19" t="s">
        <v>842</v>
      </c>
      <c r="G101" s="19" t="s">
        <v>643</v>
      </c>
    </row>
    <row r="102" spans="1:23" x14ac:dyDescent="0.2">
      <c r="A102" s="14" t="s">
        <v>125</v>
      </c>
      <c r="B102" s="38">
        <v>0.76</v>
      </c>
      <c r="C102" s="38">
        <v>0.94</v>
      </c>
      <c r="D102" s="38">
        <v>0.97</v>
      </c>
      <c r="E102" s="38">
        <v>0.85</v>
      </c>
      <c r="F102" s="38">
        <v>0.64</v>
      </c>
      <c r="G102" s="38">
        <v>0.72</v>
      </c>
    </row>
    <row r="103" spans="1:23" x14ac:dyDescent="0.2">
      <c r="A103" s="14" t="s">
        <v>174</v>
      </c>
      <c r="B103" s="38">
        <v>0.83</v>
      </c>
      <c r="C103" s="38">
        <v>1</v>
      </c>
      <c r="D103" s="38">
        <v>1</v>
      </c>
      <c r="E103" s="38">
        <v>1</v>
      </c>
      <c r="F103" s="38">
        <v>0.63</v>
      </c>
      <c r="G103" s="38">
        <v>0.83</v>
      </c>
    </row>
    <row r="104" spans="1:23" x14ac:dyDescent="0.2">
      <c r="A104" s="14" t="s">
        <v>147</v>
      </c>
      <c r="B104" s="38">
        <v>0.76</v>
      </c>
      <c r="C104" s="38">
        <v>1</v>
      </c>
      <c r="D104" s="38">
        <v>0.87</v>
      </c>
      <c r="E104" s="38">
        <v>0.95</v>
      </c>
      <c r="F104" s="38">
        <v>0.56000000000000005</v>
      </c>
      <c r="G104" s="38">
        <v>0.73</v>
      </c>
    </row>
    <row r="107" spans="1:23" ht="19" x14ac:dyDescent="0.25">
      <c r="A107" s="18" t="s">
        <v>857</v>
      </c>
    </row>
    <row r="109" spans="1:23" ht="112" x14ac:dyDescent="0.2">
      <c r="A109" s="14" t="s">
        <v>12</v>
      </c>
      <c r="B109" s="19" t="s">
        <v>839</v>
      </c>
      <c r="C109" s="19" t="s">
        <v>840</v>
      </c>
      <c r="D109" s="19" t="s">
        <v>841</v>
      </c>
      <c r="E109" s="19" t="s">
        <v>641</v>
      </c>
      <c r="F109" s="19" t="s">
        <v>842</v>
      </c>
      <c r="G109" s="19" t="s">
        <v>643</v>
      </c>
    </row>
    <row r="110" spans="1:23" x14ac:dyDescent="0.2">
      <c r="A110" s="14" t="s">
        <v>798</v>
      </c>
      <c r="B110" s="38">
        <v>0.7857142857142857</v>
      </c>
      <c r="C110" s="38">
        <v>0.95238095238095244</v>
      </c>
      <c r="D110" s="38">
        <v>1</v>
      </c>
      <c r="E110" s="38">
        <v>0.9285714285714286</v>
      </c>
      <c r="F110" s="38">
        <v>0.51428571428571435</v>
      </c>
      <c r="G110" s="38">
        <v>0.76190476190476186</v>
      </c>
      <c r="V110" s="41" t="s">
        <v>858</v>
      </c>
      <c r="W110" s="41"/>
    </row>
    <row r="111" spans="1:23" x14ac:dyDescent="0.2">
      <c r="A111" s="14" t="s">
        <v>799</v>
      </c>
      <c r="B111" s="38">
        <v>0.84000000000000008</v>
      </c>
      <c r="C111" s="38">
        <v>0.93333333333333324</v>
      </c>
      <c r="D111" s="38">
        <v>0.96666666666666667</v>
      </c>
      <c r="E111" s="38">
        <v>0.9</v>
      </c>
      <c r="F111" s="38">
        <v>0.64</v>
      </c>
      <c r="G111" s="38">
        <v>0.66666666666666663</v>
      </c>
    </row>
    <row r="112" spans="1:23" x14ac:dyDescent="0.2">
      <c r="A112" s="14" t="s">
        <v>800</v>
      </c>
      <c r="B112" s="38">
        <v>0.72727272727272729</v>
      </c>
      <c r="C112" s="38">
        <v>0.96969696969696972</v>
      </c>
      <c r="D112" s="38">
        <v>0.93939393939393945</v>
      </c>
      <c r="E112" s="38">
        <v>0.84090909090909094</v>
      </c>
      <c r="F112" s="38">
        <v>0.69090909090909092</v>
      </c>
      <c r="G112" s="38">
        <v>0.78787878787878796</v>
      </c>
    </row>
    <row r="113" spans="1:21" x14ac:dyDescent="0.2">
      <c r="A113" s="14" t="s">
        <v>801</v>
      </c>
      <c r="B113" s="38">
        <v>0.74</v>
      </c>
      <c r="C113" s="38">
        <v>0.96666666666666667</v>
      </c>
      <c r="D113" s="38">
        <v>0.93333333333333324</v>
      </c>
      <c r="E113" s="38">
        <v>0.85</v>
      </c>
      <c r="F113" s="38">
        <v>0.7</v>
      </c>
      <c r="G113" s="38">
        <v>0.70000000000000007</v>
      </c>
    </row>
    <row r="122" spans="1:21" ht="19" x14ac:dyDescent="0.25">
      <c r="A122" s="18" t="s">
        <v>859</v>
      </c>
      <c r="J122" s="248" t="s">
        <v>860</v>
      </c>
    </row>
    <row r="124" spans="1:21" ht="112" x14ac:dyDescent="0.2">
      <c r="A124" s="14" t="s">
        <v>635</v>
      </c>
      <c r="B124" s="19" t="s">
        <v>839</v>
      </c>
      <c r="C124" s="19" t="s">
        <v>840</v>
      </c>
      <c r="D124" s="19" t="s">
        <v>841</v>
      </c>
      <c r="E124" s="19" t="s">
        <v>641</v>
      </c>
      <c r="F124" s="19" t="s">
        <v>842</v>
      </c>
      <c r="G124" s="19" t="s">
        <v>643</v>
      </c>
    </row>
    <row r="125" spans="1:21" x14ac:dyDescent="0.2">
      <c r="A125" t="s">
        <v>141</v>
      </c>
      <c r="B125" s="38">
        <v>0.7407407407407407</v>
      </c>
      <c r="C125" s="38">
        <v>0.97530864197530864</v>
      </c>
      <c r="D125" s="38">
        <v>0.95061728395061718</v>
      </c>
      <c r="E125" s="38">
        <v>0.88888888888888884</v>
      </c>
      <c r="F125" s="38">
        <v>0.61481481481481481</v>
      </c>
      <c r="G125" s="38">
        <v>0.67901234567901236</v>
      </c>
      <c r="T125" s="41" t="s">
        <v>858</v>
      </c>
      <c r="U125" s="41"/>
    </row>
    <row r="126" spans="1:21" x14ac:dyDescent="0.2">
      <c r="A126" t="s">
        <v>117</v>
      </c>
      <c r="B126" s="38">
        <v>0.82222222222222219</v>
      </c>
      <c r="C126" s="38">
        <v>0.92592592592592593</v>
      </c>
      <c r="D126" s="38">
        <v>0.98148148148148151</v>
      </c>
      <c r="E126" s="38">
        <v>0.875</v>
      </c>
      <c r="F126" s="38">
        <v>0.64444444444444449</v>
      </c>
      <c r="G126" s="38">
        <v>0.81481481481481488</v>
      </c>
    </row>
    <row r="136" spans="1:24" ht="19" x14ac:dyDescent="0.25">
      <c r="A136" s="18" t="s">
        <v>861</v>
      </c>
    </row>
    <row r="137" spans="1:24" ht="19" x14ac:dyDescent="0.25">
      <c r="A137" s="18"/>
    </row>
    <row r="138" spans="1:24" ht="112" x14ac:dyDescent="0.2">
      <c r="A138" s="14" t="s">
        <v>59</v>
      </c>
      <c r="B138" s="19" t="s">
        <v>839</v>
      </c>
      <c r="C138" s="19" t="s">
        <v>840</v>
      </c>
      <c r="D138" s="19" t="s">
        <v>841</v>
      </c>
      <c r="E138" s="19" t="s">
        <v>641</v>
      </c>
      <c r="F138" s="19" t="s">
        <v>842</v>
      </c>
      <c r="G138" s="19" t="s">
        <v>643</v>
      </c>
    </row>
    <row r="139" spans="1:24" x14ac:dyDescent="0.2">
      <c r="A139" s="14" t="s">
        <v>168</v>
      </c>
      <c r="B139" s="38">
        <v>0.8</v>
      </c>
      <c r="C139" s="38">
        <v>0.91666666666666663</v>
      </c>
      <c r="D139" s="38">
        <v>1</v>
      </c>
      <c r="E139" s="38">
        <v>0.90625</v>
      </c>
      <c r="F139" s="38">
        <v>0.67500000000000004</v>
      </c>
      <c r="G139" s="38">
        <v>0.70833333333333337</v>
      </c>
      <c r="T139" s="41" t="s">
        <v>862</v>
      </c>
      <c r="U139" s="41"/>
      <c r="V139" s="41"/>
      <c r="W139" s="41"/>
      <c r="X139" s="41"/>
    </row>
    <row r="140" spans="1:24" x14ac:dyDescent="0.2">
      <c r="A140" s="14" t="s">
        <v>802</v>
      </c>
      <c r="B140" s="38">
        <v>0.78</v>
      </c>
      <c r="C140" s="38">
        <v>0.96666666666666667</v>
      </c>
      <c r="D140" s="38">
        <v>0.93333333333333324</v>
      </c>
      <c r="E140" s="38">
        <v>0.8</v>
      </c>
      <c r="F140" s="38">
        <v>0.57999999999999996</v>
      </c>
      <c r="G140" s="38">
        <v>0.6333333333333333</v>
      </c>
    </row>
    <row r="141" spans="1:24" x14ac:dyDescent="0.2">
      <c r="A141" s="14" t="s">
        <v>135</v>
      </c>
      <c r="B141" s="38">
        <v>0.76296296296296295</v>
      </c>
      <c r="C141" s="38">
        <v>0.96296296296296291</v>
      </c>
      <c r="D141" s="38">
        <v>0.96296296296296291</v>
      </c>
      <c r="E141" s="38">
        <v>0.90740740740740744</v>
      </c>
      <c r="F141" s="38">
        <v>0.62962962962962965</v>
      </c>
      <c r="G141" s="38">
        <v>0.77777777777777779</v>
      </c>
      <c r="T141" s="246" t="s">
        <v>863</v>
      </c>
    </row>
    <row r="142" spans="1:24" ht="19" x14ac:dyDescent="0.25">
      <c r="A142" s="18"/>
    </row>
    <row r="143" spans="1:24" ht="19" x14ac:dyDescent="0.25">
      <c r="A143" s="18"/>
    </row>
    <row r="144" spans="1:24" ht="19" x14ac:dyDescent="0.25">
      <c r="A144" s="18"/>
    </row>
    <row r="145" spans="1:24" ht="19" x14ac:dyDescent="0.25">
      <c r="A145" s="18"/>
    </row>
    <row r="147" spans="1:24" ht="19" x14ac:dyDescent="0.25">
      <c r="A147" s="18" t="s">
        <v>864</v>
      </c>
    </row>
    <row r="149" spans="1:24" ht="112" x14ac:dyDescent="0.2">
      <c r="A149" s="14" t="s">
        <v>560</v>
      </c>
      <c r="B149" s="19" t="s">
        <v>839</v>
      </c>
      <c r="C149" s="19" t="s">
        <v>840</v>
      </c>
      <c r="D149" s="19" t="s">
        <v>841</v>
      </c>
      <c r="E149" s="19" t="s">
        <v>641</v>
      </c>
      <c r="F149" s="19" t="s">
        <v>842</v>
      </c>
      <c r="G149" s="19" t="s">
        <v>643</v>
      </c>
    </row>
    <row r="150" spans="1:24" x14ac:dyDescent="0.2">
      <c r="A150" t="s">
        <v>763</v>
      </c>
      <c r="B150" s="38">
        <v>0.77500000000000002</v>
      </c>
      <c r="C150" s="38">
        <v>0.91666666666666663</v>
      </c>
      <c r="D150" s="38">
        <v>0.95833333333333337</v>
      </c>
      <c r="E150" s="38">
        <v>0.828125</v>
      </c>
      <c r="F150" s="38">
        <v>0.625</v>
      </c>
      <c r="G150" s="38">
        <v>0.6875</v>
      </c>
    </row>
    <row r="151" spans="1:24" x14ac:dyDescent="0.2">
      <c r="A151" t="s">
        <v>764</v>
      </c>
      <c r="B151" s="38">
        <v>0.77241379310344827</v>
      </c>
      <c r="C151" s="38">
        <v>0.97701149425287348</v>
      </c>
      <c r="D151" s="38">
        <v>0.96551724137931039</v>
      </c>
      <c r="E151" s="38">
        <v>0.91379310344827591</v>
      </c>
      <c r="F151" s="38">
        <v>0.62758620689655165</v>
      </c>
      <c r="G151" s="38">
        <v>0.75862068965517249</v>
      </c>
    </row>
    <row r="153" spans="1:24" x14ac:dyDescent="0.2">
      <c r="T153" s="41" t="s">
        <v>865</v>
      </c>
      <c r="U153" s="41"/>
      <c r="V153" s="41"/>
      <c r="W153" s="41"/>
      <c r="X153" s="41"/>
    </row>
    <row r="169" spans="1:7" ht="19" x14ac:dyDescent="0.25">
      <c r="A169" s="18" t="s">
        <v>866</v>
      </c>
    </row>
    <row r="171" spans="1:7" ht="112" x14ac:dyDescent="0.2">
      <c r="A171" s="14" t="s">
        <v>867</v>
      </c>
      <c r="B171" s="19" t="s">
        <v>839</v>
      </c>
      <c r="C171" s="19" t="s">
        <v>840</v>
      </c>
      <c r="D171" s="19" t="s">
        <v>841</v>
      </c>
      <c r="E171" s="19" t="s">
        <v>641</v>
      </c>
      <c r="F171" s="19" t="s">
        <v>842</v>
      </c>
      <c r="G171" s="19" t="s">
        <v>643</v>
      </c>
    </row>
    <row r="172" spans="1:7" x14ac:dyDescent="0.2">
      <c r="A172" t="s">
        <v>138</v>
      </c>
      <c r="B172" s="39">
        <v>0.79130434782608694</v>
      </c>
      <c r="C172" s="39">
        <v>0.98550724637681153</v>
      </c>
      <c r="D172" s="39">
        <v>0.97101449275362317</v>
      </c>
      <c r="E172" s="39">
        <v>0.93478260869565222</v>
      </c>
      <c r="F172" s="39">
        <v>0.62608695652173918</v>
      </c>
      <c r="G172" s="39">
        <v>0.76811594202898548</v>
      </c>
    </row>
    <row r="173" spans="1:7" x14ac:dyDescent="0.2">
      <c r="A173" t="s">
        <v>158</v>
      </c>
      <c r="B173" s="39">
        <v>0.75454545454545463</v>
      </c>
      <c r="C173" s="39">
        <v>0.92424242424242431</v>
      </c>
      <c r="D173" s="39">
        <v>0.95454545454545459</v>
      </c>
      <c r="E173" s="39">
        <v>0.82954545454545459</v>
      </c>
      <c r="F173" s="39">
        <v>0.6272727272727272</v>
      </c>
      <c r="G173" s="39">
        <v>0.69696969696969691</v>
      </c>
    </row>
  </sheetData>
  <pageMargins left="0.7" right="0.7" top="0.75" bottom="0.75" header="0.3" footer="0.3"/>
  <pageSetup paperSize="9" orientation="portrait" horizontalDpi="0" verticalDpi="0"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I285"/>
  <sheetViews>
    <sheetView topLeftCell="E25" zoomScaleNormal="100" workbookViewId="0">
      <selection activeCell="B5" sqref="B5"/>
    </sheetView>
  </sheetViews>
  <sheetFormatPr baseColWidth="10" defaultColWidth="8.83203125" defaultRowHeight="15" x14ac:dyDescent="0.2"/>
  <cols>
    <col min="1" max="1" width="33.5" customWidth="1"/>
    <col min="2" max="5" width="9.5" bestFit="1" customWidth="1"/>
    <col min="16" max="16" width="8.83203125" customWidth="1"/>
    <col min="27" max="27" width="31.33203125" customWidth="1"/>
  </cols>
  <sheetData>
    <row r="1" spans="1:35" ht="19" x14ac:dyDescent="0.25">
      <c r="A1" s="18" t="s">
        <v>868</v>
      </c>
    </row>
    <row r="2" spans="1:35" x14ac:dyDescent="0.2">
      <c r="A2" s="14" t="s">
        <v>869</v>
      </c>
    </row>
    <row r="3" spans="1:35" x14ac:dyDescent="0.2">
      <c r="F3" t="s">
        <v>870</v>
      </c>
      <c r="AF3" t="s">
        <v>870</v>
      </c>
    </row>
    <row r="4" spans="1:35" x14ac:dyDescent="0.2">
      <c r="A4" t="s">
        <v>556</v>
      </c>
      <c r="B4" s="308" t="s">
        <v>871</v>
      </c>
      <c r="C4" s="308" t="s">
        <v>872</v>
      </c>
      <c r="D4" s="308" t="s">
        <v>873</v>
      </c>
      <c r="E4" s="308" t="s">
        <v>874</v>
      </c>
      <c r="F4" s="308" t="s">
        <v>875</v>
      </c>
      <c r="G4" s="308" t="s">
        <v>876</v>
      </c>
      <c r="AA4" t="s">
        <v>556</v>
      </c>
      <c r="AB4" s="308" t="s">
        <v>871</v>
      </c>
      <c r="AC4" s="308" t="s">
        <v>872</v>
      </c>
      <c r="AD4" s="308" t="s">
        <v>873</v>
      </c>
      <c r="AE4" s="308" t="s">
        <v>874</v>
      </c>
      <c r="AF4" s="308" t="s">
        <v>875</v>
      </c>
      <c r="AG4" s="308" t="s">
        <v>876</v>
      </c>
      <c r="AI4" s="308" t="s">
        <v>877</v>
      </c>
    </row>
    <row r="5" spans="1:35" x14ac:dyDescent="0.2">
      <c r="A5" s="76" t="s">
        <v>122</v>
      </c>
      <c r="B5" s="67">
        <v>5</v>
      </c>
      <c r="C5" s="67">
        <v>6</v>
      </c>
      <c r="D5" s="67">
        <v>5</v>
      </c>
      <c r="E5" s="67">
        <v>6</v>
      </c>
      <c r="F5" s="263">
        <v>0</v>
      </c>
      <c r="G5" s="263">
        <v>0</v>
      </c>
      <c r="AA5" s="26" t="s">
        <v>144</v>
      </c>
      <c r="AB5" s="26">
        <v>7</v>
      </c>
      <c r="AC5" s="26">
        <v>7</v>
      </c>
      <c r="AD5" s="26">
        <v>7</v>
      </c>
      <c r="AE5" s="26">
        <v>7</v>
      </c>
      <c r="AF5">
        <v>0</v>
      </c>
      <c r="AG5">
        <v>0</v>
      </c>
    </row>
    <row r="6" spans="1:35" x14ac:dyDescent="0.2">
      <c r="A6" s="76" t="s">
        <v>144</v>
      </c>
      <c r="B6" s="67">
        <v>7</v>
      </c>
      <c r="C6" s="67">
        <v>7</v>
      </c>
      <c r="D6" s="67">
        <v>7</v>
      </c>
      <c r="E6" s="67">
        <v>7</v>
      </c>
      <c r="F6" s="263">
        <v>10</v>
      </c>
      <c r="G6" s="263">
        <v>10</v>
      </c>
      <c r="AA6" s="26" t="s">
        <v>162</v>
      </c>
      <c r="AB6" s="26">
        <v>9</v>
      </c>
      <c r="AC6" s="26">
        <v>6</v>
      </c>
      <c r="AD6" s="26">
        <v>6</v>
      </c>
      <c r="AE6" s="26">
        <v>6</v>
      </c>
      <c r="AF6">
        <v>10</v>
      </c>
      <c r="AG6">
        <v>10</v>
      </c>
    </row>
    <row r="7" spans="1:35" x14ac:dyDescent="0.2">
      <c r="A7" s="12" t="s">
        <v>154</v>
      </c>
      <c r="B7" s="2"/>
      <c r="C7" s="2"/>
      <c r="D7" s="2"/>
      <c r="E7" s="2"/>
      <c r="AA7" s="26" t="s">
        <v>172</v>
      </c>
      <c r="AB7" s="26">
        <v>7</v>
      </c>
      <c r="AC7" s="26">
        <v>7</v>
      </c>
      <c r="AD7" s="26">
        <v>9</v>
      </c>
      <c r="AE7" s="26">
        <v>9</v>
      </c>
    </row>
    <row r="8" spans="1:35" x14ac:dyDescent="0.2">
      <c r="A8" s="12" t="s">
        <v>162</v>
      </c>
      <c r="B8" s="2">
        <v>9</v>
      </c>
      <c r="C8" s="2">
        <v>6</v>
      </c>
      <c r="D8" s="2">
        <v>6</v>
      </c>
      <c r="E8" s="2">
        <v>6</v>
      </c>
      <c r="AA8" s="26" t="s">
        <v>181</v>
      </c>
      <c r="AB8" s="26">
        <v>9</v>
      </c>
      <c r="AC8" s="26">
        <v>8</v>
      </c>
      <c r="AD8" s="26">
        <v>9</v>
      </c>
      <c r="AE8" s="26">
        <v>9</v>
      </c>
    </row>
    <row r="9" spans="1:35" x14ac:dyDescent="0.2">
      <c r="A9" s="12" t="s">
        <v>172</v>
      </c>
      <c r="B9" s="2">
        <v>7</v>
      </c>
      <c r="C9" s="2">
        <v>7</v>
      </c>
      <c r="D9" s="2">
        <v>9</v>
      </c>
      <c r="E9" s="2">
        <v>9</v>
      </c>
      <c r="G9" t="s">
        <v>878</v>
      </c>
      <c r="AA9" s="26" t="s">
        <v>189</v>
      </c>
      <c r="AB9" s="26"/>
      <c r="AC9" s="26"/>
      <c r="AD9" s="26"/>
      <c r="AE9" s="26"/>
    </row>
    <row r="10" spans="1:35" x14ac:dyDescent="0.2">
      <c r="A10" s="12" t="s">
        <v>181</v>
      </c>
      <c r="B10" s="2">
        <v>9</v>
      </c>
      <c r="C10" s="2">
        <v>8</v>
      </c>
      <c r="D10" s="2">
        <v>9</v>
      </c>
      <c r="E10" s="2">
        <v>9</v>
      </c>
      <c r="AA10" s="26" t="s">
        <v>211</v>
      </c>
      <c r="AB10" s="26">
        <v>9</v>
      </c>
      <c r="AC10" s="26">
        <v>9</v>
      </c>
      <c r="AD10" s="26">
        <v>9</v>
      </c>
      <c r="AE10" s="26">
        <v>9</v>
      </c>
    </row>
    <row r="11" spans="1:35" x14ac:dyDescent="0.2">
      <c r="A11" s="12" t="s">
        <v>189</v>
      </c>
      <c r="B11" s="2"/>
      <c r="C11" s="2"/>
      <c r="D11" s="2"/>
      <c r="E11" s="2"/>
      <c r="AA11" s="26" t="s">
        <v>220</v>
      </c>
      <c r="AB11" s="26">
        <v>6</v>
      </c>
      <c r="AC11" s="26">
        <v>7</v>
      </c>
      <c r="AD11" s="26">
        <v>6</v>
      </c>
      <c r="AE11" s="26">
        <v>7</v>
      </c>
    </row>
    <row r="12" spans="1:35" x14ac:dyDescent="0.2">
      <c r="A12" s="12" t="s">
        <v>195</v>
      </c>
      <c r="B12" s="2">
        <v>9</v>
      </c>
      <c r="C12" s="2">
        <v>9</v>
      </c>
      <c r="D12" s="2">
        <v>8</v>
      </c>
      <c r="E12" s="2">
        <v>9</v>
      </c>
      <c r="AA12" s="26" t="s">
        <v>228</v>
      </c>
      <c r="AB12" s="26"/>
      <c r="AC12" s="26"/>
      <c r="AD12" s="26"/>
      <c r="AE12" s="26"/>
    </row>
    <row r="13" spans="1:35" x14ac:dyDescent="0.2">
      <c r="A13" s="12" t="s">
        <v>203</v>
      </c>
      <c r="B13" s="2">
        <v>6</v>
      </c>
      <c r="C13" s="2">
        <v>7</v>
      </c>
      <c r="D13" s="2">
        <v>6</v>
      </c>
      <c r="E13" s="2">
        <v>7</v>
      </c>
      <c r="P13" s="63" t="s">
        <v>879</v>
      </c>
      <c r="Q13" s="41"/>
      <c r="R13" s="41"/>
      <c r="S13" s="41"/>
      <c r="T13" s="41"/>
      <c r="U13" s="41"/>
      <c r="V13" s="41"/>
      <c r="W13" s="41"/>
      <c r="X13" s="41"/>
      <c r="Y13" s="41"/>
      <c r="Z13" s="41"/>
      <c r="AA13" s="26" t="s">
        <v>242</v>
      </c>
      <c r="AB13" s="26">
        <v>9</v>
      </c>
      <c r="AC13" s="26">
        <v>9</v>
      </c>
      <c r="AD13" s="26">
        <v>9</v>
      </c>
      <c r="AE13" s="26">
        <v>10</v>
      </c>
    </row>
    <row r="14" spans="1:35" x14ac:dyDescent="0.2">
      <c r="A14" s="12" t="s">
        <v>211</v>
      </c>
      <c r="B14" s="2">
        <v>9</v>
      </c>
      <c r="C14" s="2">
        <v>9</v>
      </c>
      <c r="D14" s="2">
        <v>9</v>
      </c>
      <c r="E14" s="2">
        <v>9</v>
      </c>
      <c r="P14" s="41" t="s">
        <v>880</v>
      </c>
      <c r="Q14" s="41"/>
      <c r="R14" s="41"/>
      <c r="S14" s="41"/>
      <c r="T14" s="41"/>
      <c r="U14" s="41"/>
      <c r="V14" s="41"/>
      <c r="W14" s="41"/>
      <c r="X14" s="41"/>
      <c r="Y14" s="41"/>
      <c r="Z14" s="41"/>
      <c r="AA14" s="26" t="s">
        <v>250</v>
      </c>
      <c r="AB14" s="26">
        <v>8</v>
      </c>
      <c r="AC14" s="26">
        <v>9</v>
      </c>
      <c r="AD14" s="26">
        <v>8</v>
      </c>
      <c r="AE14" s="26">
        <v>9</v>
      </c>
    </row>
    <row r="15" spans="1:35" x14ac:dyDescent="0.2">
      <c r="A15" s="12" t="s">
        <v>220</v>
      </c>
      <c r="B15" s="2">
        <v>6</v>
      </c>
      <c r="C15" s="2">
        <v>7</v>
      </c>
      <c r="D15" s="2">
        <v>6</v>
      </c>
      <c r="E15" s="2">
        <v>7</v>
      </c>
      <c r="P15" s="41" t="s">
        <v>881</v>
      </c>
      <c r="Q15" s="41"/>
      <c r="R15" s="41"/>
      <c r="S15" s="41"/>
      <c r="T15" s="41"/>
      <c r="U15" s="41"/>
      <c r="V15" s="41"/>
      <c r="W15" s="41"/>
      <c r="X15" s="41"/>
      <c r="Y15" s="41"/>
      <c r="Z15" s="41"/>
      <c r="AA15" s="26" t="s">
        <v>260</v>
      </c>
      <c r="AB15" s="26">
        <v>9</v>
      </c>
      <c r="AC15" s="26">
        <v>8</v>
      </c>
      <c r="AD15" s="26">
        <v>9</v>
      </c>
      <c r="AE15" s="26">
        <v>8</v>
      </c>
    </row>
    <row r="16" spans="1:35" x14ac:dyDescent="0.2">
      <c r="A16" s="12" t="s">
        <v>228</v>
      </c>
      <c r="B16" s="2"/>
      <c r="C16" s="2"/>
      <c r="D16" s="2"/>
      <c r="E16" s="2"/>
      <c r="P16" s="41" t="s">
        <v>882</v>
      </c>
      <c r="Q16" s="41"/>
      <c r="R16" s="41"/>
      <c r="S16" s="41"/>
      <c r="T16" s="41"/>
      <c r="U16" s="41"/>
      <c r="V16" s="41"/>
      <c r="W16" s="41"/>
      <c r="X16" s="41"/>
      <c r="Y16" s="41"/>
      <c r="Z16" s="41"/>
      <c r="AA16" s="26" t="s">
        <v>268</v>
      </c>
      <c r="AB16" s="26"/>
      <c r="AC16" s="26"/>
      <c r="AD16" s="26"/>
      <c r="AE16" s="26"/>
    </row>
    <row r="17" spans="1:31" x14ac:dyDescent="0.2">
      <c r="A17" s="12" t="s">
        <v>233</v>
      </c>
      <c r="B17" s="2">
        <v>8</v>
      </c>
      <c r="C17" s="2">
        <v>10</v>
      </c>
      <c r="D17" s="2">
        <v>10</v>
      </c>
      <c r="E17" s="2">
        <v>10</v>
      </c>
      <c r="AA17" s="26" t="s">
        <v>271</v>
      </c>
      <c r="AB17" s="26">
        <v>9</v>
      </c>
      <c r="AC17" s="26">
        <v>7</v>
      </c>
      <c r="AD17" s="26">
        <v>9</v>
      </c>
      <c r="AE17" s="26">
        <v>9</v>
      </c>
    </row>
    <row r="18" spans="1:31" x14ac:dyDescent="0.2">
      <c r="A18" s="12" t="s">
        <v>242</v>
      </c>
      <c r="B18" s="2">
        <v>9</v>
      </c>
      <c r="C18" s="2">
        <v>9</v>
      </c>
      <c r="D18" s="2">
        <v>9</v>
      </c>
      <c r="E18" s="2">
        <v>10</v>
      </c>
      <c r="P18" t="s">
        <v>883</v>
      </c>
      <c r="AA18" s="26" t="s">
        <v>280</v>
      </c>
      <c r="AB18" s="26"/>
      <c r="AC18" s="26"/>
      <c r="AD18" s="26"/>
      <c r="AE18" s="26"/>
    </row>
    <row r="19" spans="1:31" x14ac:dyDescent="0.2">
      <c r="A19" s="12" t="s">
        <v>250</v>
      </c>
      <c r="B19" s="2">
        <v>8</v>
      </c>
      <c r="C19" s="2">
        <v>9</v>
      </c>
      <c r="D19" s="2">
        <v>8</v>
      </c>
      <c r="E19" s="2">
        <v>9</v>
      </c>
      <c r="AA19" s="26" t="s">
        <v>302</v>
      </c>
      <c r="AB19" s="26">
        <v>6</v>
      </c>
      <c r="AC19" s="26"/>
      <c r="AD19" s="26">
        <v>6</v>
      </c>
      <c r="AE19" s="26"/>
    </row>
    <row r="20" spans="1:31" x14ac:dyDescent="0.2">
      <c r="A20" s="12" t="s">
        <v>260</v>
      </c>
      <c r="B20" s="2">
        <v>9</v>
      </c>
      <c r="C20" s="2">
        <v>8</v>
      </c>
      <c r="D20" s="2">
        <v>9</v>
      </c>
      <c r="E20" s="2">
        <v>8</v>
      </c>
      <c r="AA20" s="26" t="s">
        <v>309</v>
      </c>
      <c r="AB20" s="26">
        <v>8</v>
      </c>
      <c r="AC20" s="26">
        <v>8</v>
      </c>
      <c r="AD20" s="26">
        <v>8</v>
      </c>
      <c r="AE20" s="26">
        <v>8</v>
      </c>
    </row>
    <row r="21" spans="1:31" x14ac:dyDescent="0.2">
      <c r="A21" s="12" t="s">
        <v>268</v>
      </c>
      <c r="B21" s="2"/>
      <c r="C21" s="2"/>
      <c r="D21" s="2"/>
      <c r="E21" s="2"/>
      <c r="AA21" s="26" t="s">
        <v>499</v>
      </c>
      <c r="AB21" s="26">
        <v>7</v>
      </c>
      <c r="AC21" s="26">
        <v>8</v>
      </c>
      <c r="AD21" s="26">
        <v>8</v>
      </c>
      <c r="AE21" s="26">
        <v>10</v>
      </c>
    </row>
    <row r="22" spans="1:31" x14ac:dyDescent="0.2">
      <c r="A22" s="12" t="s">
        <v>271</v>
      </c>
      <c r="B22" s="2">
        <v>9</v>
      </c>
      <c r="C22" s="2">
        <v>7</v>
      </c>
      <c r="D22" s="2">
        <v>9</v>
      </c>
      <c r="E22" s="2">
        <v>9</v>
      </c>
      <c r="AA22" s="26" t="s">
        <v>338</v>
      </c>
      <c r="AB22" s="26">
        <v>4</v>
      </c>
      <c r="AC22" s="26">
        <v>5</v>
      </c>
      <c r="AD22" s="26">
        <v>6</v>
      </c>
      <c r="AE22" s="26">
        <v>6</v>
      </c>
    </row>
    <row r="23" spans="1:31" x14ac:dyDescent="0.2">
      <c r="A23" s="12" t="s">
        <v>280</v>
      </c>
      <c r="B23" s="2"/>
      <c r="C23" s="2"/>
      <c r="D23" s="2"/>
      <c r="E23" s="2"/>
      <c r="AA23" s="26" t="s">
        <v>347</v>
      </c>
      <c r="AB23" s="26">
        <v>2</v>
      </c>
      <c r="AC23" s="26">
        <v>7</v>
      </c>
      <c r="AD23" s="26">
        <v>3</v>
      </c>
      <c r="AE23" s="26">
        <v>8</v>
      </c>
    </row>
    <row r="24" spans="1:31" x14ac:dyDescent="0.2">
      <c r="A24" s="12" t="s">
        <v>285</v>
      </c>
      <c r="B24" s="2">
        <v>5</v>
      </c>
      <c r="C24" s="2">
        <v>5</v>
      </c>
      <c r="D24" s="2">
        <v>5</v>
      </c>
      <c r="E24" s="2">
        <v>5</v>
      </c>
      <c r="AA24" s="26" t="s">
        <v>356</v>
      </c>
      <c r="AB24" s="26">
        <v>8</v>
      </c>
      <c r="AC24" s="26">
        <v>5</v>
      </c>
      <c r="AD24" s="26">
        <v>9</v>
      </c>
      <c r="AE24" s="26">
        <v>5</v>
      </c>
    </row>
    <row r="25" spans="1:31" x14ac:dyDescent="0.2">
      <c r="A25" s="12" t="s">
        <v>293</v>
      </c>
      <c r="B25" s="2">
        <v>9</v>
      </c>
      <c r="C25" s="2">
        <v>9</v>
      </c>
      <c r="D25" s="2">
        <v>9</v>
      </c>
      <c r="E25" s="2">
        <v>8</v>
      </c>
      <c r="AA25" s="26" t="s">
        <v>372</v>
      </c>
      <c r="AB25" s="26">
        <v>9</v>
      </c>
      <c r="AC25" s="26">
        <v>9</v>
      </c>
      <c r="AD25" s="26">
        <v>9</v>
      </c>
      <c r="AE25" s="26">
        <v>9</v>
      </c>
    </row>
    <row r="26" spans="1:31" x14ac:dyDescent="0.2">
      <c r="A26" s="12" t="s">
        <v>302</v>
      </c>
      <c r="B26" s="2">
        <v>6</v>
      </c>
      <c r="C26" s="2"/>
      <c r="D26" s="2">
        <v>6</v>
      </c>
      <c r="E26" s="2"/>
      <c r="AA26" s="26" t="s">
        <v>390</v>
      </c>
      <c r="AB26" s="26">
        <v>7</v>
      </c>
      <c r="AC26" s="26">
        <v>8</v>
      </c>
      <c r="AD26" s="26">
        <v>8</v>
      </c>
      <c r="AE26" s="26">
        <v>8</v>
      </c>
    </row>
    <row r="27" spans="1:31" x14ac:dyDescent="0.2">
      <c r="A27" s="12" t="s">
        <v>309</v>
      </c>
      <c r="B27" s="2">
        <v>8</v>
      </c>
      <c r="C27" s="2">
        <v>8</v>
      </c>
      <c r="D27" s="2">
        <v>8</v>
      </c>
      <c r="E27" s="2">
        <v>8</v>
      </c>
      <c r="AA27" s="26" t="s">
        <v>398</v>
      </c>
      <c r="AB27" s="26">
        <v>7</v>
      </c>
      <c r="AC27" s="26">
        <v>6</v>
      </c>
      <c r="AD27" s="26">
        <v>7</v>
      </c>
      <c r="AE27" s="26">
        <v>7</v>
      </c>
    </row>
    <row r="28" spans="1:31" x14ac:dyDescent="0.2">
      <c r="A28" s="12" t="s">
        <v>316</v>
      </c>
      <c r="B28" s="2">
        <v>9</v>
      </c>
      <c r="C28" s="2">
        <v>9</v>
      </c>
      <c r="D28" s="2">
        <v>9</v>
      </c>
      <c r="E28" s="2">
        <v>9</v>
      </c>
      <c r="AA28" s="26" t="s">
        <v>411</v>
      </c>
      <c r="AB28" s="26">
        <v>7</v>
      </c>
      <c r="AC28" s="26">
        <v>7</v>
      </c>
      <c r="AD28" s="26">
        <v>6</v>
      </c>
      <c r="AE28" s="26">
        <v>7</v>
      </c>
    </row>
    <row r="29" spans="1:31" x14ac:dyDescent="0.2">
      <c r="A29" s="12" t="s">
        <v>324</v>
      </c>
      <c r="B29" s="2">
        <v>7</v>
      </c>
      <c r="C29" s="2">
        <v>8</v>
      </c>
      <c r="D29" s="2">
        <v>8</v>
      </c>
      <c r="E29" s="2">
        <v>10</v>
      </c>
      <c r="AA29" s="26" t="s">
        <v>418</v>
      </c>
      <c r="AB29" s="26">
        <v>7</v>
      </c>
      <c r="AC29" s="26">
        <v>7</v>
      </c>
      <c r="AD29" s="26">
        <v>7</v>
      </c>
      <c r="AE29" s="26">
        <v>9</v>
      </c>
    </row>
    <row r="30" spans="1:31" x14ac:dyDescent="0.2">
      <c r="A30" s="12" t="s">
        <v>330</v>
      </c>
      <c r="B30" s="2">
        <v>7</v>
      </c>
      <c r="C30" s="2">
        <v>8</v>
      </c>
      <c r="D30" s="2">
        <v>7</v>
      </c>
      <c r="E30" s="2">
        <v>10</v>
      </c>
      <c r="G30" t="s">
        <v>884</v>
      </c>
      <c r="AA30" s="26" t="s">
        <v>453</v>
      </c>
      <c r="AB30" s="26">
        <v>4</v>
      </c>
      <c r="AC30" s="26">
        <v>5</v>
      </c>
      <c r="AD30" s="26">
        <v>7</v>
      </c>
      <c r="AE30" s="26">
        <v>9</v>
      </c>
    </row>
    <row r="31" spans="1:31" x14ac:dyDescent="0.2">
      <c r="A31" s="12" t="s">
        <v>338</v>
      </c>
      <c r="B31" s="2">
        <v>4</v>
      </c>
      <c r="C31" s="2">
        <v>5</v>
      </c>
      <c r="D31" s="2">
        <v>6</v>
      </c>
      <c r="E31" s="2">
        <v>6</v>
      </c>
      <c r="AA31" s="26" t="s">
        <v>501</v>
      </c>
      <c r="AB31" s="26">
        <v>8</v>
      </c>
      <c r="AC31" s="26">
        <v>8</v>
      </c>
      <c r="AD31" s="26">
        <v>8</v>
      </c>
      <c r="AE31" s="26">
        <v>8</v>
      </c>
    </row>
    <row r="32" spans="1:31" x14ac:dyDescent="0.2">
      <c r="A32" s="12" t="s">
        <v>347</v>
      </c>
      <c r="B32" s="2">
        <v>2</v>
      </c>
      <c r="C32" s="2">
        <v>7</v>
      </c>
      <c r="D32" s="2">
        <v>3</v>
      </c>
      <c r="E32" s="2">
        <v>8</v>
      </c>
      <c r="AB32" s="267">
        <f>AVERAGE(AB5:AB31)</f>
        <v>7.2173913043478262</v>
      </c>
      <c r="AC32" s="267">
        <f t="shared" ref="AC32:AE32" si="0">AVERAGE(AC5:AC31)</f>
        <v>7.2727272727272725</v>
      </c>
      <c r="AD32" s="267">
        <f t="shared" si="0"/>
        <v>7.5217391304347823</v>
      </c>
      <c r="AE32" s="267">
        <f t="shared" si="0"/>
        <v>8.045454545454545</v>
      </c>
    </row>
    <row r="33" spans="1:31" x14ac:dyDescent="0.2">
      <c r="A33" s="12" t="s">
        <v>356</v>
      </c>
      <c r="B33" s="2">
        <v>8</v>
      </c>
      <c r="C33" s="2">
        <v>5</v>
      </c>
      <c r="D33" s="2">
        <v>9</v>
      </c>
      <c r="E33" s="2">
        <v>5</v>
      </c>
      <c r="AA33" t="s">
        <v>122</v>
      </c>
      <c r="AB33">
        <v>5</v>
      </c>
      <c r="AC33">
        <v>6</v>
      </c>
      <c r="AD33">
        <v>5</v>
      </c>
      <c r="AE33">
        <v>6</v>
      </c>
    </row>
    <row r="34" spans="1:31" x14ac:dyDescent="0.2">
      <c r="A34" s="12" t="s">
        <v>364</v>
      </c>
      <c r="B34" s="2">
        <v>7</v>
      </c>
      <c r="C34" s="2">
        <v>5</v>
      </c>
      <c r="D34" s="2">
        <v>7</v>
      </c>
      <c r="E34" s="2">
        <v>7</v>
      </c>
      <c r="P34" t="s">
        <v>885</v>
      </c>
      <c r="AA34" t="s">
        <v>154</v>
      </c>
    </row>
    <row r="35" spans="1:31" x14ac:dyDescent="0.2">
      <c r="A35" s="12" t="s">
        <v>372</v>
      </c>
      <c r="B35" s="2">
        <v>9</v>
      </c>
      <c r="C35" s="2">
        <v>9</v>
      </c>
      <c r="D35" s="2">
        <v>9</v>
      </c>
      <c r="E35" s="2">
        <v>9</v>
      </c>
      <c r="AA35" t="s">
        <v>195</v>
      </c>
      <c r="AB35">
        <v>9</v>
      </c>
      <c r="AC35">
        <v>9</v>
      </c>
      <c r="AD35">
        <v>8</v>
      </c>
      <c r="AE35">
        <v>9</v>
      </c>
    </row>
    <row r="36" spans="1:31" x14ac:dyDescent="0.2">
      <c r="A36" s="12" t="s">
        <v>378</v>
      </c>
      <c r="B36" s="2">
        <v>8</v>
      </c>
      <c r="C36" s="2">
        <v>8</v>
      </c>
      <c r="D36" s="2">
        <v>8</v>
      </c>
      <c r="E36" s="2">
        <v>8</v>
      </c>
      <c r="AA36" t="s">
        <v>495</v>
      </c>
      <c r="AB36">
        <v>6</v>
      </c>
      <c r="AC36">
        <v>7</v>
      </c>
      <c r="AD36">
        <v>6</v>
      </c>
      <c r="AE36">
        <v>7</v>
      </c>
    </row>
    <row r="37" spans="1:31" x14ac:dyDescent="0.2">
      <c r="A37" s="12" t="s">
        <v>384</v>
      </c>
      <c r="B37" s="2">
        <v>8</v>
      </c>
      <c r="C37" s="2">
        <v>8</v>
      </c>
      <c r="D37" s="2">
        <v>8</v>
      </c>
      <c r="E37" s="2">
        <v>8</v>
      </c>
      <c r="AA37" t="s">
        <v>233</v>
      </c>
      <c r="AB37">
        <v>8</v>
      </c>
      <c r="AC37">
        <v>10</v>
      </c>
      <c r="AD37">
        <v>10</v>
      </c>
      <c r="AE37">
        <v>10</v>
      </c>
    </row>
    <row r="38" spans="1:31" x14ac:dyDescent="0.2">
      <c r="A38" s="12" t="s">
        <v>390</v>
      </c>
      <c r="B38" s="2">
        <v>7</v>
      </c>
      <c r="C38" s="2">
        <v>8</v>
      </c>
      <c r="D38" s="2">
        <v>8</v>
      </c>
      <c r="E38" s="2">
        <v>8</v>
      </c>
      <c r="AA38" t="s">
        <v>497</v>
      </c>
      <c r="AB38">
        <v>5</v>
      </c>
      <c r="AC38">
        <v>5</v>
      </c>
      <c r="AD38">
        <v>5</v>
      </c>
      <c r="AE38">
        <v>5</v>
      </c>
    </row>
    <row r="39" spans="1:31" x14ac:dyDescent="0.2">
      <c r="A39" s="12" t="s">
        <v>398</v>
      </c>
      <c r="B39" s="2">
        <v>7</v>
      </c>
      <c r="C39" s="2">
        <v>6</v>
      </c>
      <c r="D39" s="2">
        <v>7</v>
      </c>
      <c r="E39" s="2">
        <v>7</v>
      </c>
      <c r="AA39" t="s">
        <v>293</v>
      </c>
      <c r="AB39">
        <v>9</v>
      </c>
      <c r="AC39">
        <v>9</v>
      </c>
      <c r="AD39">
        <v>9</v>
      </c>
      <c r="AE39">
        <v>8</v>
      </c>
    </row>
    <row r="40" spans="1:31" x14ac:dyDescent="0.2">
      <c r="A40" s="12" t="s">
        <v>406</v>
      </c>
      <c r="B40" s="2"/>
      <c r="C40" s="2"/>
      <c r="D40" s="2"/>
      <c r="E40" s="2"/>
      <c r="AA40" t="s">
        <v>498</v>
      </c>
      <c r="AB40">
        <v>9</v>
      </c>
      <c r="AC40">
        <v>9</v>
      </c>
      <c r="AD40">
        <v>9</v>
      </c>
      <c r="AE40">
        <v>9</v>
      </c>
    </row>
    <row r="41" spans="1:31" x14ac:dyDescent="0.2">
      <c r="A41" s="12" t="s">
        <v>411</v>
      </c>
      <c r="B41" s="2">
        <v>7</v>
      </c>
      <c r="C41" s="2">
        <v>7</v>
      </c>
      <c r="D41" s="2">
        <v>6</v>
      </c>
      <c r="E41" s="2">
        <v>7</v>
      </c>
      <c r="AA41" t="s">
        <v>330</v>
      </c>
      <c r="AB41">
        <v>7</v>
      </c>
      <c r="AC41">
        <v>8</v>
      </c>
      <c r="AD41">
        <v>7</v>
      </c>
      <c r="AE41">
        <v>10</v>
      </c>
    </row>
    <row r="42" spans="1:31" x14ac:dyDescent="0.2">
      <c r="A42" s="12" t="s">
        <v>418</v>
      </c>
      <c r="B42" s="2">
        <v>7</v>
      </c>
      <c r="C42" s="2">
        <v>7</v>
      </c>
      <c r="D42" s="2">
        <v>7</v>
      </c>
      <c r="E42" s="2">
        <v>9</v>
      </c>
      <c r="AA42" t="s">
        <v>500</v>
      </c>
      <c r="AB42">
        <v>7</v>
      </c>
      <c r="AC42">
        <v>5</v>
      </c>
      <c r="AD42">
        <v>7</v>
      </c>
      <c r="AE42">
        <v>7</v>
      </c>
    </row>
    <row r="43" spans="1:31" x14ac:dyDescent="0.2">
      <c r="A43" s="12" t="s">
        <v>425</v>
      </c>
      <c r="B43" s="2">
        <v>8</v>
      </c>
      <c r="C43" s="2">
        <v>1</v>
      </c>
      <c r="D43" s="2">
        <v>8</v>
      </c>
      <c r="E43" s="2">
        <v>4</v>
      </c>
      <c r="AA43" t="s">
        <v>378</v>
      </c>
      <c r="AB43">
        <v>8</v>
      </c>
      <c r="AC43">
        <v>8</v>
      </c>
      <c r="AD43">
        <v>8</v>
      </c>
      <c r="AE43">
        <v>8</v>
      </c>
    </row>
    <row r="44" spans="1:31" x14ac:dyDescent="0.2">
      <c r="A44" s="12" t="s">
        <v>434</v>
      </c>
      <c r="B44" s="2">
        <v>8</v>
      </c>
      <c r="C44" s="2"/>
      <c r="D44" s="2">
        <v>8</v>
      </c>
      <c r="E44" s="2"/>
      <c r="AA44" t="s">
        <v>384</v>
      </c>
      <c r="AB44">
        <v>8</v>
      </c>
      <c r="AC44">
        <v>8</v>
      </c>
      <c r="AD44">
        <v>8</v>
      </c>
      <c r="AE44">
        <v>8</v>
      </c>
    </row>
    <row r="45" spans="1:31" x14ac:dyDescent="0.2">
      <c r="A45" s="12" t="s">
        <v>441</v>
      </c>
      <c r="B45" s="2">
        <v>7</v>
      </c>
      <c r="C45" s="2">
        <v>8</v>
      </c>
      <c r="D45" s="2">
        <v>8</v>
      </c>
      <c r="E45" s="2">
        <v>9</v>
      </c>
      <c r="AA45" t="s">
        <v>406</v>
      </c>
    </row>
    <row r="46" spans="1:31" x14ac:dyDescent="0.2">
      <c r="A46" s="12" t="s">
        <v>448</v>
      </c>
      <c r="B46" s="2"/>
      <c r="C46" s="2"/>
      <c r="D46" s="2"/>
      <c r="E46" s="2"/>
      <c r="AA46" t="s">
        <v>425</v>
      </c>
      <c r="AB46">
        <v>8</v>
      </c>
      <c r="AC46">
        <v>1</v>
      </c>
      <c r="AD46">
        <v>8</v>
      </c>
      <c r="AE46">
        <v>4</v>
      </c>
    </row>
    <row r="47" spans="1:31" x14ac:dyDescent="0.2">
      <c r="A47" s="12" t="s">
        <v>453</v>
      </c>
      <c r="B47" s="2">
        <v>4</v>
      </c>
      <c r="C47" s="2">
        <v>5</v>
      </c>
      <c r="D47" s="2">
        <v>7</v>
      </c>
      <c r="E47" s="2">
        <v>9</v>
      </c>
      <c r="AA47" t="s">
        <v>434</v>
      </c>
      <c r="AB47">
        <v>8</v>
      </c>
      <c r="AD47">
        <v>8</v>
      </c>
    </row>
    <row r="48" spans="1:31" x14ac:dyDescent="0.2">
      <c r="A48" s="12" t="s">
        <v>460</v>
      </c>
      <c r="B48" s="2">
        <v>7</v>
      </c>
      <c r="C48" s="2">
        <v>7</v>
      </c>
      <c r="D48" s="2">
        <v>8</v>
      </c>
      <c r="E48" s="2">
        <v>8</v>
      </c>
      <c r="AA48" t="s">
        <v>441</v>
      </c>
      <c r="AB48">
        <v>7</v>
      </c>
      <c r="AC48">
        <v>8</v>
      </c>
      <c r="AD48">
        <v>8</v>
      </c>
      <c r="AE48">
        <v>9</v>
      </c>
    </row>
    <row r="49" spans="1:31" x14ac:dyDescent="0.2">
      <c r="A49" s="12" t="s">
        <v>469</v>
      </c>
      <c r="B49" s="2">
        <v>8</v>
      </c>
      <c r="C49" s="2">
        <v>8</v>
      </c>
      <c r="D49" s="2">
        <v>8</v>
      </c>
      <c r="E49" s="2">
        <v>8</v>
      </c>
      <c r="AA49" t="s">
        <v>448</v>
      </c>
    </row>
    <row r="50" spans="1:31" x14ac:dyDescent="0.2">
      <c r="A50" s="308" t="s">
        <v>583</v>
      </c>
      <c r="B50" s="78">
        <f>AVERAGE(B5:B49)</f>
        <v>7.2894736842105265</v>
      </c>
      <c r="C50" s="78">
        <f>AVERAGE(C5:C49)</f>
        <v>7.2222222222222223</v>
      </c>
      <c r="D50" s="78">
        <f>AVERAGE(D5:D49)</f>
        <v>7.5526315789473681</v>
      </c>
      <c r="E50" s="78">
        <f>AVERAGE(E5:E49)</f>
        <v>7.916666666666667</v>
      </c>
      <c r="AA50" t="s">
        <v>460</v>
      </c>
      <c r="AB50">
        <v>7</v>
      </c>
      <c r="AC50">
        <v>7</v>
      </c>
      <c r="AD50">
        <v>8</v>
      </c>
      <c r="AE50">
        <v>8</v>
      </c>
    </row>
    <row r="51" spans="1:31" x14ac:dyDescent="0.2">
      <c r="A51" s="308"/>
      <c r="B51" s="78"/>
      <c r="C51" s="78"/>
      <c r="D51" s="78"/>
      <c r="E51" s="78"/>
      <c r="AB51">
        <f>AVERAGE(AB33:AB50)</f>
        <v>7.4</v>
      </c>
      <c r="AC51" s="230">
        <f t="shared" ref="AC51:AE51" si="1">AVERAGE(AC33:AC50)</f>
        <v>7.1428571428571432</v>
      </c>
      <c r="AD51">
        <f t="shared" si="1"/>
        <v>7.6</v>
      </c>
      <c r="AE51" s="230">
        <f t="shared" si="1"/>
        <v>7.7142857142857144</v>
      </c>
    </row>
    <row r="52" spans="1:31" ht="19" x14ac:dyDescent="0.25">
      <c r="A52" s="182" t="s">
        <v>886</v>
      </c>
      <c r="B52" s="78"/>
      <c r="C52" s="78"/>
      <c r="D52" s="78"/>
      <c r="E52" s="78"/>
    </row>
    <row r="54" spans="1:31" ht="16" thickBot="1" x14ac:dyDescent="0.25"/>
    <row r="55" spans="1:31" x14ac:dyDescent="0.2">
      <c r="A55" s="169"/>
      <c r="B55" s="170"/>
      <c r="C55" s="171"/>
      <c r="D55" s="171"/>
      <c r="E55" s="171"/>
      <c r="F55" s="172"/>
    </row>
    <row r="56" spans="1:31" ht="32" x14ac:dyDescent="0.2">
      <c r="A56" s="173"/>
      <c r="B56" s="180" t="s">
        <v>887</v>
      </c>
      <c r="C56" s="180" t="s">
        <v>888</v>
      </c>
      <c r="D56" s="180" t="s">
        <v>889</v>
      </c>
      <c r="E56" s="180" t="s">
        <v>890</v>
      </c>
      <c r="F56" s="177" t="s">
        <v>573</v>
      </c>
    </row>
    <row r="57" spans="1:31" x14ac:dyDescent="0.2">
      <c r="A57" s="178" t="s">
        <v>891</v>
      </c>
      <c r="B57">
        <v>0</v>
      </c>
      <c r="C57">
        <v>2</v>
      </c>
      <c r="D57">
        <v>16</v>
      </c>
      <c r="E57">
        <v>18</v>
      </c>
      <c r="F57" s="174">
        <f t="shared" ref="F57:F64" si="2">SUM(B57:E57)</f>
        <v>36</v>
      </c>
    </row>
    <row r="58" spans="1:31" x14ac:dyDescent="0.2">
      <c r="A58" s="178" t="s">
        <v>892</v>
      </c>
      <c r="B58" s="38">
        <v>0</v>
      </c>
      <c r="C58" s="38">
        <v>5.7142857142857141E-2</v>
      </c>
      <c r="D58" s="38">
        <v>0.44444444444444442</v>
      </c>
      <c r="E58" s="38">
        <v>0.5</v>
      </c>
      <c r="F58" s="175">
        <f t="shared" si="2"/>
        <v>1.0015873015873016</v>
      </c>
    </row>
    <row r="59" spans="1:31" x14ac:dyDescent="0.2">
      <c r="A59" s="178" t="s">
        <v>758</v>
      </c>
      <c r="B59">
        <v>0</v>
      </c>
      <c r="C59">
        <v>0</v>
      </c>
      <c r="D59">
        <v>10</v>
      </c>
      <c r="E59">
        <v>12</v>
      </c>
      <c r="F59" s="174">
        <f t="shared" si="2"/>
        <v>22</v>
      </c>
    </row>
    <row r="60" spans="1:31" x14ac:dyDescent="0.2">
      <c r="A60" s="178"/>
      <c r="B60" s="38">
        <v>0</v>
      </c>
      <c r="C60" s="38">
        <v>0</v>
      </c>
      <c r="D60" s="38">
        <v>0.45454545454545453</v>
      </c>
      <c r="E60" s="38">
        <v>0.54545454545454541</v>
      </c>
      <c r="F60" s="175">
        <f t="shared" si="2"/>
        <v>1</v>
      </c>
    </row>
    <row r="61" spans="1:31" x14ac:dyDescent="0.2">
      <c r="A61" s="178" t="s">
        <v>782</v>
      </c>
      <c r="B61">
        <v>0</v>
      </c>
      <c r="C61">
        <v>2</v>
      </c>
      <c r="D61">
        <v>4</v>
      </c>
      <c r="E61">
        <v>5</v>
      </c>
      <c r="F61" s="174">
        <f t="shared" si="2"/>
        <v>11</v>
      </c>
    </row>
    <row r="62" spans="1:31" x14ac:dyDescent="0.2">
      <c r="A62" s="178"/>
      <c r="B62" s="38">
        <v>0</v>
      </c>
      <c r="C62" s="38">
        <v>0.18181818181818182</v>
      </c>
      <c r="D62" s="38">
        <v>0.36363636363636365</v>
      </c>
      <c r="E62" s="38">
        <v>0.45454545454545453</v>
      </c>
      <c r="F62" s="175">
        <f t="shared" si="2"/>
        <v>1</v>
      </c>
    </row>
    <row r="63" spans="1:31" x14ac:dyDescent="0.2">
      <c r="A63" s="178" t="s">
        <v>783</v>
      </c>
      <c r="B63">
        <v>0</v>
      </c>
      <c r="C63">
        <v>0</v>
      </c>
      <c r="D63">
        <v>2</v>
      </c>
      <c r="E63">
        <v>1</v>
      </c>
      <c r="F63" s="174">
        <f t="shared" si="2"/>
        <v>3</v>
      </c>
    </row>
    <row r="64" spans="1:31" ht="16" thickBot="1" x14ac:dyDescent="0.25">
      <c r="A64" s="179"/>
      <c r="B64" s="181">
        <v>0</v>
      </c>
      <c r="C64" s="181">
        <v>0</v>
      </c>
      <c r="D64" s="181">
        <v>0.66666666666666663</v>
      </c>
      <c r="E64" s="181">
        <v>0.33333333333333331</v>
      </c>
      <c r="F64" s="175">
        <f t="shared" si="2"/>
        <v>1</v>
      </c>
    </row>
    <row r="66" spans="1:6" x14ac:dyDescent="0.2">
      <c r="B66" t="s">
        <v>890</v>
      </c>
      <c r="C66" t="s">
        <v>889</v>
      </c>
      <c r="D66" t="s">
        <v>888</v>
      </c>
      <c r="E66" t="s">
        <v>887</v>
      </c>
      <c r="F66" t="s">
        <v>573</v>
      </c>
    </row>
    <row r="67" spans="1:6" x14ac:dyDescent="0.2">
      <c r="A67" s="178" t="s">
        <v>891</v>
      </c>
      <c r="B67">
        <v>18</v>
      </c>
      <c r="C67">
        <v>16</v>
      </c>
      <c r="D67">
        <v>2</v>
      </c>
      <c r="E67">
        <v>0</v>
      </c>
      <c r="F67" s="174">
        <f t="shared" ref="F67:F74" si="3">SUM(B67:E67)</f>
        <v>36</v>
      </c>
    </row>
    <row r="68" spans="1:6" x14ac:dyDescent="0.2">
      <c r="A68" s="178" t="s">
        <v>892</v>
      </c>
      <c r="B68" s="38">
        <v>0.5</v>
      </c>
      <c r="C68" s="38">
        <v>0.44444444444444442</v>
      </c>
      <c r="D68" s="38">
        <v>5.7142857142857141E-2</v>
      </c>
      <c r="E68" s="38">
        <v>0</v>
      </c>
      <c r="F68" s="175">
        <f t="shared" si="3"/>
        <v>1.0015873015873016</v>
      </c>
    </row>
    <row r="69" spans="1:6" x14ac:dyDescent="0.2">
      <c r="A69" s="178" t="s">
        <v>758</v>
      </c>
      <c r="B69">
        <v>12</v>
      </c>
      <c r="C69">
        <v>10</v>
      </c>
      <c r="D69">
        <v>0</v>
      </c>
      <c r="E69">
        <v>0</v>
      </c>
      <c r="F69" s="174">
        <f t="shared" si="3"/>
        <v>22</v>
      </c>
    </row>
    <row r="70" spans="1:6" x14ac:dyDescent="0.2">
      <c r="A70" s="178"/>
      <c r="B70" s="38">
        <v>0.54545454545454541</v>
      </c>
      <c r="C70" s="38">
        <v>0.45454545454545453</v>
      </c>
      <c r="D70" s="38">
        <v>0</v>
      </c>
      <c r="E70" s="38">
        <v>0</v>
      </c>
      <c r="F70" s="175">
        <f t="shared" si="3"/>
        <v>1</v>
      </c>
    </row>
    <row r="71" spans="1:6" x14ac:dyDescent="0.2">
      <c r="A71" s="178" t="s">
        <v>782</v>
      </c>
      <c r="B71">
        <v>5</v>
      </c>
      <c r="C71">
        <v>4</v>
      </c>
      <c r="D71">
        <v>2</v>
      </c>
      <c r="E71">
        <v>0</v>
      </c>
      <c r="F71" s="174">
        <f t="shared" si="3"/>
        <v>11</v>
      </c>
    </row>
    <row r="72" spans="1:6" x14ac:dyDescent="0.2">
      <c r="A72" s="178"/>
      <c r="B72" s="205">
        <v>0.45454545454545453</v>
      </c>
      <c r="C72" s="38">
        <v>0.36363636363636365</v>
      </c>
      <c r="D72" s="38">
        <v>0.18181818181818182</v>
      </c>
      <c r="E72" s="38">
        <v>0</v>
      </c>
      <c r="F72" s="175">
        <f t="shared" si="3"/>
        <v>1</v>
      </c>
    </row>
    <row r="73" spans="1:6" x14ac:dyDescent="0.2">
      <c r="A73" s="178" t="s">
        <v>783</v>
      </c>
      <c r="B73">
        <v>1</v>
      </c>
      <c r="C73">
        <v>2</v>
      </c>
      <c r="D73">
        <v>0</v>
      </c>
      <c r="E73">
        <v>0</v>
      </c>
      <c r="F73" s="174">
        <f t="shared" si="3"/>
        <v>3</v>
      </c>
    </row>
    <row r="74" spans="1:6" ht="16" thickBot="1" x14ac:dyDescent="0.25">
      <c r="A74" s="179"/>
      <c r="B74" s="181">
        <v>0.33333333333333331</v>
      </c>
      <c r="C74" s="181">
        <v>0.66666666666666663</v>
      </c>
      <c r="D74" s="181">
        <v>0</v>
      </c>
      <c r="E74" s="181">
        <v>0</v>
      </c>
      <c r="F74" s="175">
        <f t="shared" si="3"/>
        <v>1</v>
      </c>
    </row>
    <row r="76" spans="1:6" x14ac:dyDescent="0.2">
      <c r="A76">
        <v>0</v>
      </c>
      <c r="B76" t="s">
        <v>893</v>
      </c>
      <c r="D76" s="38">
        <v>0</v>
      </c>
    </row>
    <row r="77" spans="1:6" x14ac:dyDescent="0.2">
      <c r="A77">
        <v>0</v>
      </c>
      <c r="B77" t="s">
        <v>894</v>
      </c>
      <c r="D77" s="38">
        <v>0</v>
      </c>
    </row>
    <row r="78" spans="1:6" x14ac:dyDescent="0.2">
      <c r="A78">
        <v>0</v>
      </c>
      <c r="B78" t="s">
        <v>895</v>
      </c>
      <c r="D78" s="38">
        <v>0</v>
      </c>
    </row>
    <row r="79" spans="1:6" x14ac:dyDescent="0.2">
      <c r="A79">
        <v>0</v>
      </c>
      <c r="B79" t="s">
        <v>896</v>
      </c>
      <c r="D79" s="38">
        <v>0</v>
      </c>
    </row>
    <row r="81" spans="1:4" x14ac:dyDescent="0.2">
      <c r="A81">
        <v>2</v>
      </c>
      <c r="B81" t="s">
        <v>597</v>
      </c>
      <c r="D81" s="38">
        <v>5.5555555555555552E-2</v>
      </c>
    </row>
    <row r="82" spans="1:4" x14ac:dyDescent="0.2">
      <c r="A82">
        <v>0</v>
      </c>
      <c r="B82" t="s">
        <v>599</v>
      </c>
      <c r="D82" s="38">
        <v>0</v>
      </c>
    </row>
    <row r="83" spans="1:4" x14ac:dyDescent="0.2">
      <c r="A83">
        <v>2</v>
      </c>
      <c r="B83" t="s">
        <v>601</v>
      </c>
      <c r="D83" s="38">
        <v>0.18181818181818182</v>
      </c>
    </row>
    <row r="84" spans="1:4" x14ac:dyDescent="0.2">
      <c r="A84">
        <v>0</v>
      </c>
      <c r="B84" t="s">
        <v>603</v>
      </c>
      <c r="D84" s="38">
        <v>0</v>
      </c>
    </row>
    <row r="85" spans="1:4" x14ac:dyDescent="0.2">
      <c r="D85" s="38"/>
    </row>
    <row r="86" spans="1:4" x14ac:dyDescent="0.2">
      <c r="A86">
        <v>16</v>
      </c>
      <c r="B86" t="s">
        <v>605</v>
      </c>
      <c r="D86" s="38">
        <v>0.44444444444444442</v>
      </c>
    </row>
    <row r="87" spans="1:4" x14ac:dyDescent="0.2">
      <c r="A87">
        <v>10</v>
      </c>
      <c r="B87" t="s">
        <v>607</v>
      </c>
      <c r="D87" s="38">
        <v>0.45454545454545453</v>
      </c>
    </row>
    <row r="88" spans="1:4" x14ac:dyDescent="0.2">
      <c r="A88">
        <v>4</v>
      </c>
      <c r="B88" t="s">
        <v>609</v>
      </c>
      <c r="D88" s="38">
        <v>0.36363636363636365</v>
      </c>
    </row>
    <row r="89" spans="1:4" x14ac:dyDescent="0.2">
      <c r="A89">
        <v>2</v>
      </c>
      <c r="B89" t="s">
        <v>610</v>
      </c>
      <c r="D89" s="38">
        <v>0.66666666666666663</v>
      </c>
    </row>
    <row r="90" spans="1:4" x14ac:dyDescent="0.2">
      <c r="D90" s="38"/>
    </row>
    <row r="91" spans="1:4" x14ac:dyDescent="0.2">
      <c r="A91">
        <v>18</v>
      </c>
      <c r="B91" t="s">
        <v>613</v>
      </c>
      <c r="D91" s="38">
        <v>0.5</v>
      </c>
    </row>
    <row r="92" spans="1:4" x14ac:dyDescent="0.2">
      <c r="A92">
        <v>12</v>
      </c>
      <c r="B92" t="s">
        <v>615</v>
      </c>
      <c r="D92" s="38">
        <v>0.54545454545454541</v>
      </c>
    </row>
    <row r="93" spans="1:4" x14ac:dyDescent="0.2">
      <c r="A93">
        <v>5</v>
      </c>
      <c r="B93" t="s">
        <v>616</v>
      </c>
      <c r="D93" s="38">
        <v>0.45454545454545453</v>
      </c>
    </row>
    <row r="94" spans="1:4" x14ac:dyDescent="0.2">
      <c r="A94">
        <v>1</v>
      </c>
      <c r="B94" t="s">
        <v>618</v>
      </c>
      <c r="D94" s="38">
        <v>0.33333333333333331</v>
      </c>
    </row>
    <row r="120" spans="1:25" x14ac:dyDescent="0.2">
      <c r="A120" t="s">
        <v>897</v>
      </c>
    </row>
    <row r="122" spans="1:25" ht="48" x14ac:dyDescent="0.2">
      <c r="B122" s="89" t="s">
        <v>898</v>
      </c>
      <c r="C122" s="90" t="s">
        <v>899</v>
      </c>
      <c r="D122" s="91" t="s">
        <v>900</v>
      </c>
      <c r="E122" s="92" t="s">
        <v>901</v>
      </c>
      <c r="F122" s="93" t="s">
        <v>902</v>
      </c>
      <c r="G122" s="94" t="s">
        <v>903</v>
      </c>
    </row>
    <row r="123" spans="1:25" x14ac:dyDescent="0.2">
      <c r="A123" s="115" t="s">
        <v>124</v>
      </c>
      <c r="B123" s="154">
        <v>56.515151515151508</v>
      </c>
      <c r="C123" s="154">
        <v>58.863636363636367</v>
      </c>
      <c r="D123" s="154">
        <v>60.389610389610375</v>
      </c>
      <c r="E123" s="154">
        <v>65.584415584415581</v>
      </c>
      <c r="F123" s="154">
        <v>71.212121212121218</v>
      </c>
      <c r="G123" s="183">
        <v>312.56493506493501</v>
      </c>
      <c r="R123" s="41" t="s">
        <v>904</v>
      </c>
      <c r="S123" s="41"/>
      <c r="T123" s="41"/>
      <c r="U123" s="41"/>
      <c r="V123" s="41"/>
      <c r="W123" s="41"/>
    </row>
    <row r="124" spans="1:25" x14ac:dyDescent="0.2">
      <c r="A124" s="115" t="s">
        <v>230</v>
      </c>
      <c r="B124" s="154">
        <v>52.851731601731601</v>
      </c>
      <c r="C124" s="154">
        <v>49.545454545454547</v>
      </c>
      <c r="D124" s="154">
        <v>52.987012987012982</v>
      </c>
      <c r="E124" s="154">
        <v>59.480519480519476</v>
      </c>
      <c r="F124" s="154">
        <v>64.848484848484844</v>
      </c>
      <c r="G124" s="183">
        <v>279.7132034632034</v>
      </c>
    </row>
    <row r="125" spans="1:25" x14ac:dyDescent="0.2">
      <c r="A125" s="115" t="s">
        <v>146</v>
      </c>
      <c r="B125" s="154">
        <v>52.063492063492049</v>
      </c>
      <c r="C125" s="154">
        <v>50</v>
      </c>
      <c r="D125" s="154">
        <v>55.238095238095234</v>
      </c>
      <c r="E125" s="154">
        <v>64.761904761904759</v>
      </c>
      <c r="F125" s="154">
        <v>69.999999999999986</v>
      </c>
      <c r="G125" s="183">
        <v>292.06349206349205</v>
      </c>
      <c r="R125" s="41" t="s">
        <v>905</v>
      </c>
      <c r="S125" s="41"/>
      <c r="T125" s="41"/>
      <c r="U125" s="41"/>
      <c r="V125" s="41"/>
      <c r="W125" s="41"/>
      <c r="X125" s="41"/>
      <c r="Y125" s="41"/>
    </row>
    <row r="127" spans="1:25" x14ac:dyDescent="0.2">
      <c r="A127" s="115" t="s">
        <v>125</v>
      </c>
      <c r="B127" s="154">
        <v>53.545238095238084</v>
      </c>
      <c r="C127" s="154">
        <v>54.2</v>
      </c>
      <c r="D127" s="154">
        <v>57.485714285714288</v>
      </c>
      <c r="E127" s="188">
        <v>62.17142857142855</v>
      </c>
      <c r="F127" s="154">
        <v>68.133333333333326</v>
      </c>
      <c r="G127" s="183">
        <v>295.53571428571428</v>
      </c>
      <c r="S127" t="s">
        <v>906</v>
      </c>
    </row>
    <row r="128" spans="1:25" x14ac:dyDescent="0.2">
      <c r="A128" s="115" t="s">
        <v>174</v>
      </c>
      <c r="B128" s="154">
        <v>70.069444444444443</v>
      </c>
      <c r="C128" s="154">
        <v>66.666666666666671</v>
      </c>
      <c r="D128" s="154">
        <v>64.761904761904759</v>
      </c>
      <c r="E128" s="154">
        <v>75.238095238095227</v>
      </c>
      <c r="F128" s="154">
        <v>78.333333333333314</v>
      </c>
      <c r="G128" s="183">
        <v>355.06944444444451</v>
      </c>
    </row>
    <row r="129" spans="1:23" x14ac:dyDescent="0.2">
      <c r="A129" s="115" t="s">
        <v>147</v>
      </c>
      <c r="B129" s="154">
        <v>44.369047619047606</v>
      </c>
      <c r="C129" s="154">
        <v>47</v>
      </c>
      <c r="D129" s="154">
        <v>50.285714285714285</v>
      </c>
      <c r="E129" s="154">
        <v>57.142857142857132</v>
      </c>
      <c r="F129" s="154">
        <v>63.333333333333329</v>
      </c>
      <c r="G129" s="183">
        <v>262.13095238095241</v>
      </c>
    </row>
    <row r="130" spans="1:23" x14ac:dyDescent="0.2">
      <c r="A130" s="115"/>
      <c r="B130" s="188"/>
      <c r="C130" s="188"/>
      <c r="D130" s="188"/>
      <c r="E130" s="188"/>
      <c r="F130" s="188"/>
      <c r="G130" s="184"/>
    </row>
    <row r="131" spans="1:23" x14ac:dyDescent="0.2">
      <c r="A131" s="115" t="s">
        <v>798</v>
      </c>
      <c r="B131" s="154">
        <v>55.265151515151508</v>
      </c>
      <c r="C131" s="154">
        <v>56.363636363636367</v>
      </c>
      <c r="D131" s="154">
        <v>59.480519480519476</v>
      </c>
      <c r="E131" s="154">
        <v>67.272727272727266</v>
      </c>
      <c r="F131" s="154">
        <v>71.818181818181813</v>
      </c>
      <c r="G131" s="183">
        <v>310.20021645021643</v>
      </c>
    </row>
    <row r="132" spans="1:23" x14ac:dyDescent="0.2">
      <c r="A132" s="115" t="s">
        <v>799</v>
      </c>
      <c r="B132" s="154">
        <v>52.533068783068785</v>
      </c>
      <c r="C132" s="154">
        <v>51.111111111111114</v>
      </c>
      <c r="D132" s="154">
        <v>56.190476190476176</v>
      </c>
      <c r="E132" s="154">
        <v>59.36507936507936</v>
      </c>
      <c r="F132" s="154">
        <v>66.666666666666671</v>
      </c>
      <c r="G132" s="183">
        <v>285.86640211640207</v>
      </c>
    </row>
    <row r="133" spans="1:23" x14ac:dyDescent="0.2">
      <c r="A133" s="115" t="s">
        <v>800</v>
      </c>
      <c r="B133" s="154">
        <v>55.833333333333329</v>
      </c>
      <c r="C133" s="154">
        <v>55</v>
      </c>
      <c r="D133" s="154">
        <v>56.071428571428562</v>
      </c>
      <c r="E133" s="154">
        <v>65.357142857142847</v>
      </c>
      <c r="F133" s="154">
        <v>67.916666666666657</v>
      </c>
      <c r="G133" s="183">
        <v>300.17857142857139</v>
      </c>
    </row>
    <row r="134" spans="1:23" x14ac:dyDescent="0.2">
      <c r="A134" s="115" t="s">
        <v>801</v>
      </c>
      <c r="B134" s="154">
        <v>56.688988095238095</v>
      </c>
      <c r="C134" s="154">
        <v>58.75</v>
      </c>
      <c r="D134" s="154">
        <v>58.571428571428562</v>
      </c>
      <c r="E134" s="154">
        <v>61.785714285714292</v>
      </c>
      <c r="F134" s="154">
        <v>69.583333333333329</v>
      </c>
      <c r="G134" s="183">
        <v>305.37946428571433</v>
      </c>
    </row>
    <row r="135" spans="1:23" x14ac:dyDescent="0.2">
      <c r="A135" s="115"/>
      <c r="B135" s="154"/>
      <c r="C135" s="154"/>
      <c r="D135" s="154"/>
      <c r="E135" s="154"/>
      <c r="F135" s="154"/>
      <c r="G135" s="185"/>
    </row>
    <row r="136" spans="1:23" x14ac:dyDescent="0.2">
      <c r="A136" s="115" t="s">
        <v>141</v>
      </c>
      <c r="B136" s="154">
        <v>51.758658008657996</v>
      </c>
      <c r="C136" s="154">
        <v>52.272727272727273</v>
      </c>
      <c r="D136" s="154">
        <v>55.06493506493505</v>
      </c>
      <c r="E136" s="154">
        <v>63.896103896103888</v>
      </c>
      <c r="F136" s="154">
        <v>66.969696969696969</v>
      </c>
      <c r="G136" s="183">
        <v>289.96212121212119</v>
      </c>
    </row>
    <row r="137" spans="1:23" x14ac:dyDescent="0.2">
      <c r="A137" s="115" t="s">
        <v>117</v>
      </c>
      <c r="B137" s="154">
        <v>60.157312925170061</v>
      </c>
      <c r="C137" s="154">
        <v>60</v>
      </c>
      <c r="D137" s="154">
        <v>61.836734693877553</v>
      </c>
      <c r="E137" s="154">
        <v>63.265306122448976</v>
      </c>
      <c r="F137" s="154">
        <v>72.619047619047606</v>
      </c>
      <c r="G137" s="183">
        <v>317.87840136054422</v>
      </c>
    </row>
    <row r="138" spans="1:23" x14ac:dyDescent="0.2">
      <c r="A138" s="115"/>
      <c r="B138" s="154"/>
      <c r="C138" s="154"/>
      <c r="D138" s="154"/>
      <c r="E138" s="154"/>
      <c r="F138" s="154"/>
      <c r="G138" s="185"/>
    </row>
    <row r="139" spans="1:23" x14ac:dyDescent="0.2">
      <c r="A139" s="115" t="s">
        <v>168</v>
      </c>
      <c r="B139" s="154">
        <v>56.142857142857132</v>
      </c>
      <c r="C139" s="154">
        <v>55</v>
      </c>
      <c r="D139" s="154">
        <v>63.428571428571423</v>
      </c>
      <c r="E139" s="154">
        <v>61.714285714285708</v>
      </c>
      <c r="F139" s="154">
        <v>74.666666666666657</v>
      </c>
      <c r="G139" s="183">
        <v>310.95238095238091</v>
      </c>
    </row>
    <row r="140" spans="1:23" x14ac:dyDescent="0.2">
      <c r="A140" s="115" t="s">
        <v>156</v>
      </c>
      <c r="B140" s="154">
        <v>53.080357142857139</v>
      </c>
      <c r="C140" s="154">
        <v>60</v>
      </c>
      <c r="D140" s="154">
        <v>60.357142857142847</v>
      </c>
      <c r="E140" s="154">
        <v>61.428571428571416</v>
      </c>
      <c r="F140" s="154">
        <v>67.499999999999986</v>
      </c>
      <c r="G140" s="183">
        <v>302.36607142857144</v>
      </c>
    </row>
    <row r="141" spans="1:23" x14ac:dyDescent="0.2">
      <c r="A141" s="115" t="s">
        <v>135</v>
      </c>
      <c r="B141" s="154">
        <v>55.458074534161476</v>
      </c>
      <c r="C141" s="154">
        <v>53.695652173913047</v>
      </c>
      <c r="D141" s="154">
        <v>55.527950310558992</v>
      </c>
      <c r="E141" s="154">
        <v>64.844720496894411</v>
      </c>
      <c r="F141" s="154">
        <v>68.550724637681157</v>
      </c>
      <c r="G141" s="183">
        <v>298.07712215320907</v>
      </c>
      <c r="R141" s="41" t="s">
        <v>907</v>
      </c>
      <c r="S141" s="41"/>
      <c r="T141" s="41"/>
      <c r="U141" s="41"/>
      <c r="V141" s="41"/>
      <c r="W141" s="41"/>
    </row>
    <row r="142" spans="1:23" x14ac:dyDescent="0.2">
      <c r="A142" s="115"/>
      <c r="B142" s="154"/>
      <c r="C142" s="154"/>
      <c r="D142" s="154"/>
      <c r="E142" s="154"/>
      <c r="F142" s="154"/>
      <c r="G142" s="185"/>
    </row>
    <row r="143" spans="1:23" x14ac:dyDescent="0.2">
      <c r="A143" s="115" t="s">
        <v>818</v>
      </c>
      <c r="B143" s="154">
        <v>53.442460317460309</v>
      </c>
      <c r="C143" s="154">
        <v>56.666666666666664</v>
      </c>
      <c r="D143" s="154">
        <v>60.476190476190474</v>
      </c>
      <c r="E143" s="154">
        <v>63.333333333333321</v>
      </c>
      <c r="F143" s="154">
        <v>70.277777777777771</v>
      </c>
      <c r="G143" s="183">
        <v>304.19642857142861</v>
      </c>
      <c r="R143" s="41" t="s">
        <v>908</v>
      </c>
      <c r="S143" s="41"/>
      <c r="T143" s="41"/>
      <c r="U143" s="41"/>
      <c r="V143" s="41"/>
      <c r="W143" s="41"/>
    </row>
    <row r="144" spans="1:23" x14ac:dyDescent="0.2">
      <c r="A144" s="186" t="s">
        <v>819</v>
      </c>
      <c r="B144" s="189">
        <v>55.815972222222207</v>
      </c>
      <c r="C144" s="189">
        <v>54.583333333333336</v>
      </c>
      <c r="D144" s="189">
        <v>56.309523809523803</v>
      </c>
      <c r="E144" s="189">
        <v>63.809523809523803</v>
      </c>
      <c r="F144" s="189">
        <v>68.6111111111111</v>
      </c>
      <c r="G144" s="187">
        <v>299.12946428571422</v>
      </c>
    </row>
    <row r="145" spans="1:23" x14ac:dyDescent="0.2">
      <c r="R145" s="41" t="s">
        <v>909</v>
      </c>
      <c r="S145" s="41"/>
      <c r="T145" s="41"/>
      <c r="U145" s="41"/>
      <c r="V145" s="41"/>
      <c r="W145" s="41"/>
    </row>
    <row r="146" spans="1:23" x14ac:dyDescent="0.2">
      <c r="A146" s="210" t="s">
        <v>823</v>
      </c>
      <c r="B146" s="211">
        <v>55.024801587301582</v>
      </c>
      <c r="C146" s="211">
        <v>55.277777777777779</v>
      </c>
      <c r="D146" s="211">
        <v>57.698412698412689</v>
      </c>
      <c r="E146" s="211">
        <v>63.650793650793631</v>
      </c>
      <c r="F146" s="211">
        <v>69.166666666666686</v>
      </c>
      <c r="G146" s="212">
        <v>300.81845238095241</v>
      </c>
    </row>
    <row r="147" spans="1:23" x14ac:dyDescent="0.2">
      <c r="S147" t="s">
        <v>910</v>
      </c>
    </row>
    <row r="148" spans="1:23" x14ac:dyDescent="0.2">
      <c r="A148" s="213" t="s">
        <v>138</v>
      </c>
      <c r="B148" s="215">
        <v>55.623433583959887</v>
      </c>
      <c r="C148" s="215">
        <v>53.684210526315788</v>
      </c>
      <c r="D148" s="215">
        <v>55.338345864661648</v>
      </c>
      <c r="E148" s="215">
        <v>63.007518796992464</v>
      </c>
      <c r="F148" s="215">
        <v>67.719298245614027</v>
      </c>
      <c r="G148" s="216">
        <v>295.37280701754383</v>
      </c>
    </row>
    <row r="149" spans="1:23" x14ac:dyDescent="0.2">
      <c r="A149" s="214" t="s">
        <v>158</v>
      </c>
      <c r="B149" s="217">
        <v>54.355742296918763</v>
      </c>
      <c r="C149" s="217">
        <v>57.058823529411768</v>
      </c>
      <c r="D149" s="217">
        <v>60.336134453781519</v>
      </c>
      <c r="E149" s="217">
        <v>64.369747899159663</v>
      </c>
      <c r="F149" s="217">
        <v>70.784313725490193</v>
      </c>
      <c r="G149" s="218">
        <v>306.90476190476193</v>
      </c>
    </row>
    <row r="151" spans="1:23" ht="64" x14ac:dyDescent="0.2">
      <c r="B151" s="94" t="s">
        <v>903</v>
      </c>
      <c r="C151" s="93" t="s">
        <v>902</v>
      </c>
      <c r="D151" s="92" t="s">
        <v>901</v>
      </c>
      <c r="E151" s="91" t="s">
        <v>900</v>
      </c>
      <c r="F151" s="90" t="s">
        <v>899</v>
      </c>
      <c r="G151" s="89" t="s">
        <v>898</v>
      </c>
    </row>
    <row r="152" spans="1:23" x14ac:dyDescent="0.2">
      <c r="A152" s="115" t="s">
        <v>146</v>
      </c>
      <c r="B152" s="183">
        <v>292.06349206349205</v>
      </c>
      <c r="C152" s="154">
        <v>69.999999999999986</v>
      </c>
      <c r="D152" s="154">
        <v>64.761904761904759</v>
      </c>
      <c r="E152" s="154">
        <v>55.238095238095234</v>
      </c>
      <c r="F152" s="154">
        <v>50</v>
      </c>
      <c r="G152" s="154">
        <v>52.063492063492049</v>
      </c>
    </row>
    <row r="153" spans="1:23" x14ac:dyDescent="0.2">
      <c r="A153" s="115" t="s">
        <v>230</v>
      </c>
      <c r="B153" s="183">
        <v>279.7132034632034</v>
      </c>
      <c r="C153" s="154">
        <v>64.848484848484844</v>
      </c>
      <c r="D153" s="154">
        <v>59.480519480519476</v>
      </c>
      <c r="E153" s="154">
        <v>52.987012987012982</v>
      </c>
      <c r="F153" s="154">
        <v>49.545454545454547</v>
      </c>
      <c r="G153" s="154">
        <v>52.851731601731601</v>
      </c>
    </row>
    <row r="154" spans="1:23" x14ac:dyDescent="0.2">
      <c r="A154" s="115" t="s">
        <v>124</v>
      </c>
      <c r="B154" s="183">
        <v>312.56493506493501</v>
      </c>
      <c r="C154" s="154">
        <v>71.212121212121218</v>
      </c>
      <c r="D154" s="154">
        <v>65.584415584415581</v>
      </c>
      <c r="E154" s="154">
        <v>60.389610389610375</v>
      </c>
      <c r="F154" s="154">
        <v>58.863636363636367</v>
      </c>
      <c r="G154" s="154">
        <v>56.515151515151508</v>
      </c>
    </row>
    <row r="155" spans="1:23" ht="64" x14ac:dyDescent="0.2">
      <c r="B155" s="94" t="s">
        <v>903</v>
      </c>
      <c r="C155" s="93" t="s">
        <v>902</v>
      </c>
      <c r="D155" s="92" t="s">
        <v>901</v>
      </c>
      <c r="E155" s="91" t="s">
        <v>900</v>
      </c>
      <c r="F155" s="90" t="s">
        <v>899</v>
      </c>
      <c r="G155" s="89" t="s">
        <v>898</v>
      </c>
    </row>
    <row r="156" spans="1:23" x14ac:dyDescent="0.2">
      <c r="A156" s="115" t="s">
        <v>147</v>
      </c>
      <c r="B156" s="183">
        <v>262.13095238095241</v>
      </c>
      <c r="C156" s="154">
        <v>63.333333333333329</v>
      </c>
      <c r="D156" s="154">
        <v>57.142857142857132</v>
      </c>
      <c r="E156" s="154">
        <v>50.285714285714285</v>
      </c>
      <c r="F156" s="154">
        <v>47</v>
      </c>
      <c r="G156" s="154">
        <v>44.369047619047606</v>
      </c>
    </row>
    <row r="157" spans="1:23" x14ac:dyDescent="0.2">
      <c r="A157" s="115" t="s">
        <v>174</v>
      </c>
      <c r="B157" s="183">
        <v>355.06944444444451</v>
      </c>
      <c r="C157" s="154">
        <v>78.333333333333314</v>
      </c>
      <c r="D157" s="154">
        <v>75.238095238095227</v>
      </c>
      <c r="E157" s="154">
        <v>64.761904761904759</v>
      </c>
      <c r="F157" s="154">
        <v>66.666666666666671</v>
      </c>
      <c r="G157" s="154">
        <v>70.069444444444443</v>
      </c>
    </row>
    <row r="158" spans="1:23" x14ac:dyDescent="0.2">
      <c r="A158" s="115" t="s">
        <v>125</v>
      </c>
      <c r="B158" s="183">
        <v>295.53571428571428</v>
      </c>
      <c r="C158" s="154">
        <v>68.133333333333326</v>
      </c>
      <c r="D158" s="188">
        <v>62.17142857142855</v>
      </c>
      <c r="E158" s="154">
        <v>57.485714285714288</v>
      </c>
      <c r="F158" s="154">
        <v>54.2</v>
      </c>
      <c r="G158" s="154">
        <v>53.545238095238084</v>
      </c>
    </row>
    <row r="159" spans="1:23" ht="64" x14ac:dyDescent="0.2">
      <c r="B159" s="94" t="s">
        <v>903</v>
      </c>
      <c r="C159" s="93" t="s">
        <v>902</v>
      </c>
      <c r="D159" s="92" t="s">
        <v>901</v>
      </c>
      <c r="E159" s="91" t="s">
        <v>900</v>
      </c>
      <c r="F159" s="90" t="s">
        <v>899</v>
      </c>
      <c r="G159" s="89" t="s">
        <v>898</v>
      </c>
    </row>
    <row r="160" spans="1:23" x14ac:dyDescent="0.2">
      <c r="A160" s="115" t="s">
        <v>801</v>
      </c>
      <c r="B160" s="183">
        <v>305.37946428571433</v>
      </c>
      <c r="C160" s="154">
        <v>69.583333333333329</v>
      </c>
      <c r="D160" s="154">
        <v>61.785714285714292</v>
      </c>
      <c r="E160" s="154">
        <v>58.571428571428562</v>
      </c>
      <c r="F160" s="154">
        <v>58.75</v>
      </c>
      <c r="G160" s="154">
        <v>56.688988095238095</v>
      </c>
      <c r="R160" s="41" t="s">
        <v>911</v>
      </c>
      <c r="S160" s="41"/>
      <c r="T160" s="41"/>
      <c r="U160" s="41"/>
      <c r="V160" s="41"/>
    </row>
    <row r="161" spans="1:7" x14ac:dyDescent="0.2">
      <c r="A161" s="115" t="s">
        <v>800</v>
      </c>
      <c r="B161" s="183">
        <v>300.17857142857139</v>
      </c>
      <c r="C161" s="154">
        <v>67.916666666666657</v>
      </c>
      <c r="D161" s="154">
        <v>65.357142857142847</v>
      </c>
      <c r="E161" s="154">
        <v>56.071428571428562</v>
      </c>
      <c r="F161" s="154">
        <v>55</v>
      </c>
      <c r="G161" s="154">
        <v>55.833333333333329</v>
      </c>
    </row>
    <row r="162" spans="1:7" x14ac:dyDescent="0.2">
      <c r="A162" s="115" t="s">
        <v>799</v>
      </c>
      <c r="B162" s="183">
        <v>285.86640211640207</v>
      </c>
      <c r="C162" s="154">
        <v>66.666666666666671</v>
      </c>
      <c r="D162" s="154">
        <v>59.36507936507936</v>
      </c>
      <c r="E162" s="154">
        <v>56.190476190476176</v>
      </c>
      <c r="F162" s="154">
        <v>51.111111111111114</v>
      </c>
      <c r="G162" s="154">
        <v>52.533068783068785</v>
      </c>
    </row>
    <row r="163" spans="1:7" x14ac:dyDescent="0.2">
      <c r="A163" s="115" t="s">
        <v>798</v>
      </c>
      <c r="B163" s="183">
        <v>310.20021645021643</v>
      </c>
      <c r="C163" s="154">
        <v>71.818181818181813</v>
      </c>
      <c r="D163" s="154">
        <v>67.272727272727266</v>
      </c>
      <c r="E163" s="154">
        <v>59.480519480519476</v>
      </c>
      <c r="F163" s="154">
        <v>56.363636363636367</v>
      </c>
      <c r="G163" s="154">
        <v>55.265151515151508</v>
      </c>
    </row>
    <row r="164" spans="1:7" ht="64" x14ac:dyDescent="0.2">
      <c r="B164" s="94" t="s">
        <v>903</v>
      </c>
      <c r="C164" s="93" t="s">
        <v>902</v>
      </c>
      <c r="D164" s="92" t="s">
        <v>901</v>
      </c>
      <c r="E164" s="91" t="s">
        <v>900</v>
      </c>
      <c r="F164" s="90" t="s">
        <v>899</v>
      </c>
      <c r="G164" s="89" t="s">
        <v>898</v>
      </c>
    </row>
    <row r="165" spans="1:7" x14ac:dyDescent="0.2">
      <c r="A165" s="115" t="s">
        <v>141</v>
      </c>
      <c r="B165" s="183">
        <v>289.96212121212119</v>
      </c>
      <c r="C165" s="154">
        <v>66.969696969696969</v>
      </c>
      <c r="D165" s="154">
        <v>63.896103896103888</v>
      </c>
      <c r="E165" s="154">
        <v>55.06493506493505</v>
      </c>
      <c r="F165" s="154">
        <v>52.272727272727273</v>
      </c>
      <c r="G165" s="154">
        <v>51.758658008657996</v>
      </c>
    </row>
    <row r="166" spans="1:7" x14ac:dyDescent="0.2">
      <c r="A166" s="115" t="s">
        <v>117</v>
      </c>
      <c r="B166" s="183">
        <v>317.87840136054422</v>
      </c>
      <c r="C166" s="154">
        <v>72.619047619047606</v>
      </c>
      <c r="D166" s="154">
        <v>63.265306122448976</v>
      </c>
      <c r="E166" s="154">
        <v>61.836734693877553</v>
      </c>
      <c r="F166" s="154">
        <v>60</v>
      </c>
      <c r="G166" s="154">
        <v>60.157312925170061</v>
      </c>
    </row>
    <row r="167" spans="1:7" ht="64" x14ac:dyDescent="0.2">
      <c r="B167" s="94" t="s">
        <v>903</v>
      </c>
      <c r="C167" s="93" t="s">
        <v>902</v>
      </c>
      <c r="D167" s="92" t="s">
        <v>901</v>
      </c>
      <c r="E167" s="91" t="s">
        <v>900</v>
      </c>
      <c r="F167" s="90" t="s">
        <v>899</v>
      </c>
      <c r="G167" s="89" t="s">
        <v>898</v>
      </c>
    </row>
    <row r="168" spans="1:7" x14ac:dyDescent="0.2">
      <c r="A168" s="115" t="s">
        <v>135</v>
      </c>
      <c r="B168" s="183">
        <v>298.07712215320907</v>
      </c>
      <c r="C168" s="154">
        <v>68.550724637681157</v>
      </c>
      <c r="D168" s="154">
        <v>64.844720496894411</v>
      </c>
      <c r="E168" s="154">
        <v>55.527950310558992</v>
      </c>
      <c r="F168" s="154">
        <v>53.695652173913047</v>
      </c>
      <c r="G168" s="154">
        <v>55.458074534161476</v>
      </c>
    </row>
    <row r="169" spans="1:7" x14ac:dyDescent="0.2">
      <c r="A169" s="115" t="s">
        <v>156</v>
      </c>
      <c r="B169" s="183">
        <v>302.36607142857144</v>
      </c>
      <c r="C169" s="154">
        <v>67.499999999999986</v>
      </c>
      <c r="D169" s="154">
        <v>61.428571428571416</v>
      </c>
      <c r="E169" s="154">
        <v>60.357142857142847</v>
      </c>
      <c r="F169" s="154">
        <v>60</v>
      </c>
      <c r="G169" s="154">
        <v>53.080357142857139</v>
      </c>
    </row>
    <row r="170" spans="1:7" x14ac:dyDescent="0.2">
      <c r="A170" s="115" t="s">
        <v>168</v>
      </c>
      <c r="B170" s="183">
        <v>310.95238095238091</v>
      </c>
      <c r="C170" s="154">
        <v>74.666666666666657</v>
      </c>
      <c r="D170" s="154">
        <v>61.714285714285708</v>
      </c>
      <c r="E170" s="154">
        <v>63.428571428571423</v>
      </c>
      <c r="F170" s="154">
        <v>55</v>
      </c>
      <c r="G170" s="154">
        <v>56.142857142857132</v>
      </c>
    </row>
    <row r="171" spans="1:7" ht="64" x14ac:dyDescent="0.2">
      <c r="B171" s="94" t="s">
        <v>903</v>
      </c>
      <c r="C171" s="93" t="s">
        <v>902</v>
      </c>
      <c r="D171" s="92" t="s">
        <v>901</v>
      </c>
      <c r="E171" s="91" t="s">
        <v>900</v>
      </c>
      <c r="F171" s="90" t="s">
        <v>899</v>
      </c>
      <c r="G171" s="89" t="s">
        <v>898</v>
      </c>
    </row>
    <row r="172" spans="1:7" x14ac:dyDescent="0.2">
      <c r="A172" s="186" t="s">
        <v>819</v>
      </c>
      <c r="B172" s="187">
        <v>299.12946428571422</v>
      </c>
      <c r="C172" s="189">
        <v>68.6111111111111</v>
      </c>
      <c r="D172" s="189">
        <v>63.809523809523803</v>
      </c>
      <c r="E172" s="189">
        <v>56.309523809523803</v>
      </c>
      <c r="F172" s="189">
        <v>54.583333333333336</v>
      </c>
      <c r="G172" s="189">
        <v>55.815972222222207</v>
      </c>
    </row>
    <row r="173" spans="1:7" x14ac:dyDescent="0.2">
      <c r="A173" s="115" t="s">
        <v>818</v>
      </c>
      <c r="B173" s="183">
        <v>304.19642857142861</v>
      </c>
      <c r="C173" s="154">
        <v>70.277777777777771</v>
      </c>
      <c r="D173" s="154">
        <v>63.333333333333321</v>
      </c>
      <c r="E173" s="154">
        <v>60.476190476190474</v>
      </c>
      <c r="F173" s="154">
        <v>56.666666666666664</v>
      </c>
      <c r="G173" s="154">
        <v>53.442460317460309</v>
      </c>
    </row>
    <row r="176" spans="1:7" x14ac:dyDescent="0.2">
      <c r="A176" s="115" t="s">
        <v>818</v>
      </c>
    </row>
    <row r="177" spans="1:22" x14ac:dyDescent="0.2">
      <c r="A177" s="186" t="s">
        <v>819</v>
      </c>
    </row>
    <row r="179" spans="1:22" x14ac:dyDescent="0.2">
      <c r="B179" t="s">
        <v>912</v>
      </c>
      <c r="C179" t="s">
        <v>888</v>
      </c>
      <c r="D179" t="s">
        <v>889</v>
      </c>
      <c r="E179" t="s">
        <v>890</v>
      </c>
    </row>
    <row r="180" spans="1:22" x14ac:dyDescent="0.2">
      <c r="B180">
        <v>0</v>
      </c>
      <c r="C180">
        <v>2</v>
      </c>
      <c r="D180">
        <v>16</v>
      </c>
      <c r="E180">
        <v>18</v>
      </c>
      <c r="R180" s="41" t="s">
        <v>913</v>
      </c>
      <c r="S180" s="41"/>
      <c r="T180" s="41"/>
      <c r="U180" s="41"/>
      <c r="V180" s="41"/>
    </row>
    <row r="181" spans="1:22" x14ac:dyDescent="0.2">
      <c r="B181" t="s">
        <v>914</v>
      </c>
    </row>
    <row r="200" spans="18:24" x14ac:dyDescent="0.2">
      <c r="R200" s="41" t="s">
        <v>915</v>
      </c>
      <c r="S200" s="41"/>
      <c r="T200" s="41"/>
      <c r="U200" s="41"/>
      <c r="V200" s="41"/>
      <c r="W200" s="41"/>
      <c r="X200" s="41"/>
    </row>
    <row r="203" spans="18:24" x14ac:dyDescent="0.2">
      <c r="R203" t="s">
        <v>916</v>
      </c>
    </row>
    <row r="222" spans="18:20" x14ac:dyDescent="0.2">
      <c r="R222" s="41" t="s">
        <v>917</v>
      </c>
      <c r="S222" s="41"/>
      <c r="T222" s="41"/>
    </row>
    <row r="266" spans="18:24" x14ac:dyDescent="0.2">
      <c r="R266" s="41" t="s">
        <v>918</v>
      </c>
      <c r="S266" s="41"/>
      <c r="T266" s="41"/>
      <c r="U266" s="41"/>
      <c r="V266" s="41"/>
      <c r="W266" s="41"/>
      <c r="X266" s="41"/>
    </row>
    <row r="268" spans="18:24" x14ac:dyDescent="0.2">
      <c r="R268" t="s">
        <v>919</v>
      </c>
    </row>
    <row r="285" spans="1:4" ht="19" x14ac:dyDescent="0.25">
      <c r="A285" s="193" t="s">
        <v>920</v>
      </c>
      <c r="B285" s="41"/>
      <c r="C285" s="41"/>
      <c r="D285" s="41"/>
    </row>
  </sheetData>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T202"/>
  <sheetViews>
    <sheetView topLeftCell="AT1" workbookViewId="0">
      <selection activeCell="CI3" sqref="CI3"/>
    </sheetView>
  </sheetViews>
  <sheetFormatPr baseColWidth="10" defaultColWidth="8.83203125" defaultRowHeight="15" x14ac:dyDescent="0.2"/>
  <cols>
    <col min="1" max="1" width="17.5" style="2" customWidth="1"/>
    <col min="2" max="2" width="13.5" style="2" customWidth="1"/>
    <col min="3" max="4" width="19.5" style="2" customWidth="1"/>
    <col min="5" max="5" width="17" style="2" customWidth="1"/>
    <col min="6" max="6" width="41.5" style="2" customWidth="1"/>
    <col min="7" max="9" width="9.1640625" style="2"/>
    <col min="10" max="10" width="11.6640625" style="2" customWidth="1"/>
    <col min="11" max="11" width="20.83203125" style="2" customWidth="1"/>
    <col min="12" max="12" width="15" style="2" customWidth="1"/>
    <col min="13" max="13" width="20" style="2" customWidth="1"/>
    <col min="14" max="14" width="22.5" style="2" customWidth="1"/>
    <col min="15" max="15" width="10.6640625" style="2" customWidth="1"/>
    <col min="16" max="16" width="42.1640625" style="2" customWidth="1"/>
    <col min="17" max="17" width="34" style="2" customWidth="1"/>
    <col min="18" max="18" width="14.5" style="2" customWidth="1"/>
    <col min="19" max="19" width="11.6640625" style="2" customWidth="1"/>
    <col min="20" max="42" width="25.1640625" style="2" customWidth="1"/>
    <col min="43" max="43" width="27.83203125" style="2" customWidth="1"/>
    <col min="44" max="44" width="26.5" style="2" customWidth="1"/>
    <col min="45" max="45" width="19.5" style="2" customWidth="1"/>
    <col min="46" max="46" width="18.1640625" style="2" customWidth="1"/>
    <col min="47" max="47" width="28.1640625" style="2" customWidth="1"/>
    <col min="48" max="48" width="23" style="2" customWidth="1"/>
    <col min="49" max="49" width="22.6640625" style="2" customWidth="1"/>
    <col min="50" max="50" width="16.5" style="2" customWidth="1"/>
    <col min="51" max="51" width="18" style="2" customWidth="1"/>
    <col min="52" max="52" width="19.1640625" style="2" customWidth="1"/>
    <col min="53" max="53" width="22.5" style="2" customWidth="1"/>
    <col min="54" max="54" width="20.83203125" style="2" customWidth="1"/>
    <col min="55" max="55" width="19.33203125" style="2" customWidth="1"/>
    <col min="56" max="56" width="21.33203125" style="2" customWidth="1"/>
    <col min="57" max="57" width="22.6640625" style="2" customWidth="1"/>
    <col min="58" max="58" width="16.1640625" style="2" customWidth="1"/>
    <col min="59" max="59" width="22.6640625" style="2" customWidth="1"/>
    <col min="60" max="60" width="17.1640625" style="2" customWidth="1"/>
    <col min="61" max="61" width="17" style="2" customWidth="1"/>
    <col min="62" max="62" width="15.1640625" style="2" customWidth="1"/>
    <col min="63" max="63" width="20.83203125" style="2" customWidth="1"/>
    <col min="64" max="64" width="18.1640625" style="2" customWidth="1"/>
    <col min="65" max="65" width="16.5" style="2" customWidth="1"/>
    <col min="66" max="66" width="26.33203125" style="2" customWidth="1"/>
    <col min="67" max="79" width="22.6640625" style="2" customWidth="1"/>
    <col min="80" max="80" width="38" style="2" customWidth="1"/>
    <col min="81" max="81" width="31.33203125" style="2" customWidth="1"/>
    <col min="82" max="82" width="22.6640625" style="2" customWidth="1"/>
    <col min="83" max="83" width="31.5" style="2" customWidth="1"/>
    <col min="84" max="85" width="22.6640625" style="2" customWidth="1"/>
    <col min="86" max="86" width="20.83203125" style="2" customWidth="1"/>
    <col min="87" max="87" width="22.5" style="2" customWidth="1"/>
    <col min="88" max="88" width="26.1640625" style="2" customWidth="1"/>
    <col min="89" max="89" width="26.6640625" style="2" customWidth="1"/>
    <col min="90" max="90" width="14.33203125" style="2" customWidth="1"/>
    <col min="91" max="91" width="17.1640625" style="2" customWidth="1"/>
    <col min="92" max="92" width="20.6640625" style="2" customWidth="1"/>
    <col min="93" max="93" width="31.6640625" style="2" customWidth="1"/>
    <col min="94" max="94" width="11.5" style="2" customWidth="1"/>
    <col min="95" max="95" width="17.5" style="2" customWidth="1"/>
    <col min="96" max="96" width="26.5" style="2" customWidth="1"/>
    <col min="97" max="97" width="18.33203125" style="2" customWidth="1"/>
    <col min="98" max="98" width="15" style="2" customWidth="1"/>
  </cols>
  <sheetData>
    <row r="1" spans="1:98" x14ac:dyDescent="0.2">
      <c r="A1" s="334" t="s">
        <v>476</v>
      </c>
      <c r="B1" s="334"/>
      <c r="C1" s="334"/>
      <c r="D1" s="334"/>
      <c r="E1" s="334"/>
      <c r="F1" s="334"/>
      <c r="G1" s="334"/>
      <c r="H1" s="334"/>
      <c r="I1" s="334"/>
      <c r="J1" s="334"/>
      <c r="K1" s="334"/>
      <c r="L1" s="334"/>
      <c r="M1" s="334"/>
      <c r="N1" s="334"/>
      <c r="O1" s="334"/>
      <c r="P1" s="334"/>
      <c r="Q1" s="334"/>
      <c r="R1" s="334"/>
      <c r="S1" s="334"/>
      <c r="T1" s="335" t="s">
        <v>477</v>
      </c>
      <c r="U1" s="335"/>
      <c r="V1" s="335"/>
      <c r="W1" s="335"/>
      <c r="X1" s="335"/>
      <c r="Y1" s="335"/>
      <c r="Z1" s="335"/>
      <c r="AA1" s="335"/>
      <c r="AB1" s="335"/>
      <c r="AC1" s="335"/>
      <c r="AD1" s="335"/>
      <c r="AE1" s="335"/>
      <c r="AF1" s="335"/>
      <c r="AG1" s="335"/>
      <c r="AH1" s="335"/>
      <c r="AI1" s="335"/>
      <c r="AJ1" s="335"/>
      <c r="AK1" s="335"/>
      <c r="AL1" s="335"/>
      <c r="AM1" s="335"/>
      <c r="AN1" s="335"/>
      <c r="AO1" s="335"/>
      <c r="AP1" s="335"/>
      <c r="AQ1" s="336" t="s">
        <v>478</v>
      </c>
      <c r="AR1" s="336"/>
      <c r="AS1" s="336"/>
      <c r="AT1" s="336"/>
      <c r="AU1" s="336"/>
      <c r="AV1" s="336"/>
      <c r="AW1" s="336"/>
      <c r="AX1" s="336"/>
      <c r="AY1" s="336"/>
      <c r="AZ1" s="336"/>
      <c r="BA1" s="336"/>
      <c r="BB1" s="336"/>
      <c r="BC1" s="336"/>
      <c r="BD1" s="336"/>
      <c r="BE1" s="336"/>
      <c r="BF1" s="336"/>
      <c r="BG1" s="336"/>
      <c r="BH1" s="336"/>
      <c r="BI1" s="336"/>
      <c r="BJ1" s="336"/>
      <c r="BK1" s="336"/>
      <c r="BL1" s="336"/>
      <c r="BM1" s="336"/>
      <c r="BN1" s="336"/>
      <c r="BO1" s="336"/>
      <c r="BP1" s="336"/>
      <c r="BQ1" s="336"/>
      <c r="BR1" s="336"/>
      <c r="BS1" s="336"/>
      <c r="BT1" s="336"/>
      <c r="BU1" s="336"/>
      <c r="BV1" s="336"/>
      <c r="BW1" s="336"/>
      <c r="BX1" s="336"/>
      <c r="BY1" s="336"/>
      <c r="BZ1" s="336"/>
      <c r="CA1" s="336"/>
      <c r="CB1" s="336"/>
      <c r="CC1" s="336"/>
      <c r="CD1" s="336"/>
      <c r="CE1" s="336"/>
      <c r="CF1" s="336"/>
      <c r="CG1" s="336"/>
      <c r="CH1" s="336"/>
      <c r="CI1" s="336"/>
      <c r="CJ1" s="336"/>
      <c r="CK1" s="336"/>
      <c r="CL1" s="336"/>
      <c r="CM1" s="336"/>
      <c r="CN1" s="336"/>
      <c r="CO1" s="336"/>
      <c r="CP1" s="333" t="s">
        <v>479</v>
      </c>
      <c r="CQ1" s="333"/>
      <c r="CR1" s="333"/>
      <c r="CS1" s="333"/>
      <c r="CT1" s="333"/>
    </row>
    <row r="2" spans="1:98" s="5" customFormat="1" ht="135" x14ac:dyDescent="0.15">
      <c r="A2" s="4" t="s">
        <v>0</v>
      </c>
      <c r="B2" s="4" t="s">
        <v>1</v>
      </c>
      <c r="C2" s="4" t="s">
        <v>2</v>
      </c>
      <c r="D2" s="4" t="s">
        <v>3</v>
      </c>
      <c r="E2" s="4" t="s">
        <v>4</v>
      </c>
      <c r="F2" s="4" t="s">
        <v>5</v>
      </c>
      <c r="G2" s="4" t="s">
        <v>6</v>
      </c>
      <c r="H2" s="4" t="s">
        <v>7</v>
      </c>
      <c r="I2" s="4" t="s">
        <v>8</v>
      </c>
      <c r="J2" s="4" t="s">
        <v>480</v>
      </c>
      <c r="K2" s="4" t="s">
        <v>10</v>
      </c>
      <c r="L2" s="4" t="s">
        <v>11</v>
      </c>
      <c r="M2" s="4" t="s">
        <v>12</v>
      </c>
      <c r="N2" s="4" t="s">
        <v>13</v>
      </c>
      <c r="O2" s="4" t="s">
        <v>14</v>
      </c>
      <c r="P2" s="4" t="s">
        <v>15</v>
      </c>
      <c r="Q2" s="4" t="s">
        <v>16</v>
      </c>
      <c r="R2" s="4" t="s">
        <v>17</v>
      </c>
      <c r="S2" s="4" t="s">
        <v>18</v>
      </c>
      <c r="T2" s="337" t="s">
        <v>481</v>
      </c>
      <c r="U2" s="338"/>
      <c r="V2" s="338"/>
      <c r="W2" s="338"/>
      <c r="X2" s="339"/>
      <c r="Y2" s="337" t="s">
        <v>482</v>
      </c>
      <c r="Z2" s="338"/>
      <c r="AA2" s="339"/>
      <c r="AB2" s="337" t="s">
        <v>483</v>
      </c>
      <c r="AC2" s="338"/>
      <c r="AD2" s="339"/>
      <c r="AE2" s="337" t="s">
        <v>484</v>
      </c>
      <c r="AF2" s="338"/>
      <c r="AG2" s="338"/>
      <c r="AH2" s="339"/>
      <c r="AI2" s="337" t="s">
        <v>485</v>
      </c>
      <c r="AJ2" s="338"/>
      <c r="AK2" s="338"/>
      <c r="AL2" s="338"/>
      <c r="AM2" s="339"/>
      <c r="AN2" s="337" t="s">
        <v>486</v>
      </c>
      <c r="AO2" s="338"/>
      <c r="AP2" s="339"/>
      <c r="AQ2" s="4" t="s">
        <v>25</v>
      </c>
      <c r="AR2" s="4" t="s">
        <v>26</v>
      </c>
      <c r="AS2" s="4" t="s">
        <v>27</v>
      </c>
      <c r="AT2" s="4" t="s">
        <v>28</v>
      </c>
      <c r="AU2" s="4" t="s">
        <v>29</v>
      </c>
      <c r="AV2" s="4" t="s">
        <v>30</v>
      </c>
      <c r="AW2" s="4" t="s">
        <v>31</v>
      </c>
      <c r="AX2" s="4"/>
      <c r="AY2" s="4"/>
      <c r="AZ2" s="4"/>
      <c r="BA2" s="4" t="s">
        <v>32</v>
      </c>
      <c r="BB2" s="4"/>
      <c r="BC2" s="4"/>
      <c r="BD2" s="4"/>
      <c r="BE2" s="4" t="s">
        <v>33</v>
      </c>
      <c r="BF2" s="4"/>
      <c r="BG2" s="4" t="s">
        <v>34</v>
      </c>
      <c r="BH2" s="4" t="s">
        <v>35</v>
      </c>
      <c r="BI2" s="4"/>
      <c r="BJ2" s="4"/>
      <c r="BK2" s="4"/>
      <c r="BL2" s="4"/>
      <c r="BM2" s="4"/>
      <c r="BN2" s="4" t="s">
        <v>487</v>
      </c>
      <c r="BO2" s="4" t="s">
        <v>37</v>
      </c>
      <c r="BP2" s="4" t="s">
        <v>38</v>
      </c>
      <c r="BQ2" s="4" t="s">
        <v>39</v>
      </c>
      <c r="BR2" s="4" t="s">
        <v>40</v>
      </c>
      <c r="BS2" s="4" t="s">
        <v>41</v>
      </c>
      <c r="BT2" s="4" t="s">
        <v>42</v>
      </c>
      <c r="BU2" s="4" t="s">
        <v>43</v>
      </c>
      <c r="BV2" s="4" t="s">
        <v>44</v>
      </c>
      <c r="BW2" s="4" t="s">
        <v>45</v>
      </c>
      <c r="BX2" s="4" t="s">
        <v>46</v>
      </c>
      <c r="BY2" s="4" t="s">
        <v>47</v>
      </c>
      <c r="BZ2" s="4" t="s">
        <v>48</v>
      </c>
      <c r="CA2" s="4"/>
      <c r="CB2" s="4" t="s">
        <v>49</v>
      </c>
      <c r="CC2" s="4" t="s">
        <v>50</v>
      </c>
      <c r="CD2" s="4" t="s">
        <v>51</v>
      </c>
      <c r="CE2" s="4" t="s">
        <v>52</v>
      </c>
      <c r="CF2" s="4" t="s">
        <v>53</v>
      </c>
      <c r="CG2" s="4" t="s">
        <v>54</v>
      </c>
      <c r="CH2" s="4"/>
      <c r="CI2" s="4"/>
      <c r="CJ2" s="4" t="s">
        <v>55</v>
      </c>
      <c r="CK2" s="4" t="s">
        <v>56</v>
      </c>
      <c r="CL2" s="4" t="s">
        <v>57</v>
      </c>
      <c r="CM2" s="4"/>
      <c r="CN2" s="4"/>
      <c r="CO2" s="4" t="s">
        <v>58</v>
      </c>
      <c r="CP2" s="4" t="s">
        <v>488</v>
      </c>
      <c r="CQ2" s="4" t="s">
        <v>489</v>
      </c>
      <c r="CR2" s="4" t="s">
        <v>61</v>
      </c>
      <c r="CS2" s="4" t="s">
        <v>490</v>
      </c>
      <c r="CT2" s="4" t="s">
        <v>63</v>
      </c>
    </row>
    <row r="3" spans="1:98" s="8" customFormat="1" ht="135" x14ac:dyDescent="0.2">
      <c r="A3" s="6"/>
      <c r="B3" s="6"/>
      <c r="C3" s="6"/>
      <c r="D3" s="6"/>
      <c r="E3" s="6"/>
      <c r="F3" s="6"/>
      <c r="G3" s="6"/>
      <c r="H3" s="6"/>
      <c r="I3" s="6"/>
      <c r="J3" s="6" t="s">
        <v>64</v>
      </c>
      <c r="K3" s="6" t="s">
        <v>65</v>
      </c>
      <c r="L3" s="6" t="s">
        <v>65</v>
      </c>
      <c r="M3" s="6" t="s">
        <v>65</v>
      </c>
      <c r="N3" s="6" t="s">
        <v>65</v>
      </c>
      <c r="O3" s="6" t="s">
        <v>65</v>
      </c>
      <c r="P3" s="6" t="s">
        <v>66</v>
      </c>
      <c r="Q3" s="6" t="s">
        <v>66</v>
      </c>
      <c r="R3" s="6" t="s">
        <v>64</v>
      </c>
      <c r="S3" s="6" t="s">
        <v>64</v>
      </c>
      <c r="T3" s="7" t="s">
        <v>67</v>
      </c>
      <c r="U3" s="7" t="s">
        <v>68</v>
      </c>
      <c r="V3" s="7" t="s">
        <v>69</v>
      </c>
      <c r="W3" s="7" t="s">
        <v>70</v>
      </c>
      <c r="X3" s="7" t="s">
        <v>71</v>
      </c>
      <c r="Y3" s="7" t="s">
        <v>72</v>
      </c>
      <c r="Z3" s="7" t="s">
        <v>73</v>
      </c>
      <c r="AA3" s="7" t="s">
        <v>74</v>
      </c>
      <c r="AB3" s="7" t="s">
        <v>75</v>
      </c>
      <c r="AC3" s="7" t="s">
        <v>76</v>
      </c>
      <c r="AD3" s="7" t="s">
        <v>77</v>
      </c>
      <c r="AE3" s="7" t="s">
        <v>78</v>
      </c>
      <c r="AF3" s="7" t="s">
        <v>79</v>
      </c>
      <c r="AG3" s="7" t="s">
        <v>80</v>
      </c>
      <c r="AH3" s="7" t="s">
        <v>81</v>
      </c>
      <c r="AI3" s="7" t="s">
        <v>82</v>
      </c>
      <c r="AJ3" s="7" t="s">
        <v>83</v>
      </c>
      <c r="AK3" s="7" t="s">
        <v>84</v>
      </c>
      <c r="AL3" s="7" t="s">
        <v>85</v>
      </c>
      <c r="AM3" s="7" t="s">
        <v>86</v>
      </c>
      <c r="AN3" s="7" t="s">
        <v>87</v>
      </c>
      <c r="AO3" s="7" t="s">
        <v>88</v>
      </c>
      <c r="AP3" s="7" t="s">
        <v>89</v>
      </c>
      <c r="AQ3" s="6" t="s">
        <v>64</v>
      </c>
      <c r="AR3" s="6" t="s">
        <v>64</v>
      </c>
      <c r="AS3" s="7" t="s">
        <v>66</v>
      </c>
      <c r="AT3" s="7" t="s">
        <v>66</v>
      </c>
      <c r="AU3" s="7" t="s">
        <v>66</v>
      </c>
      <c r="AV3" s="6" t="s">
        <v>64</v>
      </c>
      <c r="AW3" s="7" t="s">
        <v>491</v>
      </c>
      <c r="AX3" s="7" t="s">
        <v>91</v>
      </c>
      <c r="AY3" s="7" t="s">
        <v>92</v>
      </c>
      <c r="AZ3" s="7" t="s">
        <v>93</v>
      </c>
      <c r="BA3" s="7" t="s">
        <v>94</v>
      </c>
      <c r="BB3" s="7" t="s">
        <v>95</v>
      </c>
      <c r="BC3" s="7" t="s">
        <v>96</v>
      </c>
      <c r="BD3" s="7" t="s">
        <v>97</v>
      </c>
      <c r="BE3" s="7" t="s">
        <v>98</v>
      </c>
      <c r="BF3" s="7" t="s">
        <v>99</v>
      </c>
      <c r="BG3" s="7" t="s">
        <v>64</v>
      </c>
      <c r="BH3" s="7" t="s">
        <v>100</v>
      </c>
      <c r="BI3" s="7" t="s">
        <v>101</v>
      </c>
      <c r="BJ3" s="7" t="s">
        <v>102</v>
      </c>
      <c r="BK3" s="7" t="s">
        <v>103</v>
      </c>
      <c r="BL3" s="7" t="s">
        <v>104</v>
      </c>
      <c r="BM3" s="7" t="s">
        <v>105</v>
      </c>
      <c r="BN3" s="7" t="s">
        <v>64</v>
      </c>
      <c r="BO3" s="7" t="s">
        <v>64</v>
      </c>
      <c r="BP3" s="7" t="s">
        <v>64</v>
      </c>
      <c r="BQ3" s="7" t="s">
        <v>64</v>
      </c>
      <c r="BR3" s="7" t="s">
        <v>64</v>
      </c>
      <c r="BS3" s="7" t="s">
        <v>64</v>
      </c>
      <c r="BT3" s="7" t="s">
        <v>64</v>
      </c>
      <c r="BU3" s="7" t="s">
        <v>64</v>
      </c>
      <c r="BV3" s="7" t="s">
        <v>64</v>
      </c>
      <c r="BW3" s="7" t="s">
        <v>64</v>
      </c>
      <c r="BX3" s="7" t="s">
        <v>64</v>
      </c>
      <c r="BY3" s="7" t="s">
        <v>64</v>
      </c>
      <c r="BZ3" s="7" t="s">
        <v>106</v>
      </c>
      <c r="CA3" s="7" t="s">
        <v>492</v>
      </c>
      <c r="CB3" s="7" t="s">
        <v>64</v>
      </c>
      <c r="CC3" s="7" t="s">
        <v>64</v>
      </c>
      <c r="CD3" s="7" t="s">
        <v>64</v>
      </c>
      <c r="CE3" s="7" t="s">
        <v>64</v>
      </c>
      <c r="CF3" s="7" t="s">
        <v>64</v>
      </c>
      <c r="CG3" s="7" t="s">
        <v>108</v>
      </c>
      <c r="CH3" s="7" t="s">
        <v>109</v>
      </c>
      <c r="CI3" s="7" t="s">
        <v>110</v>
      </c>
      <c r="CJ3" s="7" t="s">
        <v>64</v>
      </c>
      <c r="CK3" s="7" t="s">
        <v>64</v>
      </c>
      <c r="CL3" s="7" t="s">
        <v>111</v>
      </c>
      <c r="CM3" s="7" t="s">
        <v>112</v>
      </c>
      <c r="CN3" s="7" t="s">
        <v>113</v>
      </c>
      <c r="CO3" s="7" t="s">
        <v>66</v>
      </c>
      <c r="CP3" s="6"/>
      <c r="CQ3" s="6"/>
      <c r="CR3" s="6"/>
      <c r="CS3" s="6"/>
      <c r="CT3" s="6"/>
    </row>
    <row r="4" spans="1:98" x14ac:dyDescent="0.2">
      <c r="A4" s="67">
        <v>12749699617</v>
      </c>
      <c r="B4" s="67">
        <v>406120268</v>
      </c>
      <c r="C4" s="68">
        <v>44364.401770833334</v>
      </c>
      <c r="D4" s="68">
        <v>44364.414467592593</v>
      </c>
      <c r="E4" s="67" t="s">
        <v>114</v>
      </c>
      <c r="F4" s="67" t="s">
        <v>115</v>
      </c>
      <c r="G4" s="67"/>
      <c r="H4" s="67"/>
      <c r="I4" s="67"/>
      <c r="J4" s="67" t="s">
        <v>116</v>
      </c>
      <c r="K4" s="67" t="s">
        <v>117</v>
      </c>
      <c r="L4" s="67" t="s">
        <v>118</v>
      </c>
      <c r="M4" s="69" t="s">
        <v>119</v>
      </c>
      <c r="N4" s="69" t="s">
        <v>120</v>
      </c>
      <c r="O4" s="67" t="s">
        <v>121</v>
      </c>
      <c r="P4" s="67" t="s">
        <v>122</v>
      </c>
      <c r="Q4" s="67" t="s">
        <v>123</v>
      </c>
      <c r="R4" s="67" t="s">
        <v>124</v>
      </c>
      <c r="S4" s="67" t="s">
        <v>125</v>
      </c>
      <c r="T4" s="67" t="s">
        <v>116</v>
      </c>
      <c r="U4" s="67" t="s">
        <v>126</v>
      </c>
      <c r="V4" s="67" t="s">
        <v>116</v>
      </c>
      <c r="W4" s="67" t="s">
        <v>116</v>
      </c>
      <c r="X4" s="67" t="s">
        <v>126</v>
      </c>
      <c r="Y4" s="67" t="s">
        <v>126</v>
      </c>
      <c r="Z4" s="67" t="s">
        <v>116</v>
      </c>
      <c r="AA4" s="67" t="s">
        <v>116</v>
      </c>
      <c r="AB4" s="67" t="s">
        <v>116</v>
      </c>
      <c r="AC4" s="67" t="s">
        <v>116</v>
      </c>
      <c r="AD4" s="67" t="s">
        <v>116</v>
      </c>
      <c r="AE4" s="67" t="s">
        <v>116</v>
      </c>
      <c r="AF4" s="67" t="s">
        <v>116</v>
      </c>
      <c r="AG4" s="67" t="s">
        <v>116</v>
      </c>
      <c r="AH4" s="67" t="s">
        <v>126</v>
      </c>
      <c r="AI4" s="67" t="s">
        <v>126</v>
      </c>
      <c r="AJ4" s="67" t="s">
        <v>126</v>
      </c>
      <c r="AK4" s="67" t="s">
        <v>126</v>
      </c>
      <c r="AL4" s="67" t="s">
        <v>126</v>
      </c>
      <c r="AM4" s="67" t="s">
        <v>126</v>
      </c>
      <c r="AN4" s="67" t="s">
        <v>116</v>
      </c>
      <c r="AO4" s="67" t="s">
        <v>126</v>
      </c>
      <c r="AP4" s="67" t="s">
        <v>116</v>
      </c>
      <c r="AQ4" s="67">
        <v>5</v>
      </c>
      <c r="AR4" s="67">
        <v>5</v>
      </c>
      <c r="AS4" s="67" t="s">
        <v>127</v>
      </c>
      <c r="AT4" s="67" t="s">
        <v>128</v>
      </c>
      <c r="AU4" s="67" t="s">
        <v>129</v>
      </c>
      <c r="AV4" s="67" t="s">
        <v>130</v>
      </c>
      <c r="AW4" s="67" t="s">
        <v>131</v>
      </c>
      <c r="AX4" s="67" t="s">
        <v>131</v>
      </c>
      <c r="AY4" s="67" t="s">
        <v>130</v>
      </c>
      <c r="AZ4" s="67" t="s">
        <v>132</v>
      </c>
      <c r="BA4" s="67" t="s">
        <v>132</v>
      </c>
      <c r="BB4" s="67" t="s">
        <v>130</v>
      </c>
      <c r="BC4" s="67" t="s">
        <v>130</v>
      </c>
      <c r="BD4" s="67" t="s">
        <v>132</v>
      </c>
      <c r="BE4" s="67" t="s">
        <v>130</v>
      </c>
      <c r="BF4" s="67" t="s">
        <v>131</v>
      </c>
      <c r="BG4" s="67" t="s">
        <v>131</v>
      </c>
      <c r="BH4" s="67" t="s">
        <v>130</v>
      </c>
      <c r="BI4" s="67" t="s">
        <v>131</v>
      </c>
      <c r="BJ4" s="67" t="s">
        <v>130</v>
      </c>
      <c r="BK4" s="67" t="s">
        <v>131</v>
      </c>
      <c r="BL4" s="67" t="s">
        <v>131</v>
      </c>
      <c r="BM4" s="67" t="s">
        <v>130</v>
      </c>
      <c r="BN4" s="67" t="s">
        <v>130</v>
      </c>
      <c r="BO4" s="67" t="s">
        <v>131</v>
      </c>
      <c r="BP4" s="67" t="s">
        <v>131</v>
      </c>
      <c r="BQ4" s="67" t="s">
        <v>131</v>
      </c>
      <c r="BR4" s="67" t="s">
        <v>131</v>
      </c>
      <c r="BS4" s="67" t="s">
        <v>131</v>
      </c>
      <c r="BT4" s="67" t="s">
        <v>131</v>
      </c>
      <c r="BU4" s="67" t="s">
        <v>131</v>
      </c>
      <c r="BV4" s="67" t="s">
        <v>131</v>
      </c>
      <c r="BW4" s="67" t="s">
        <v>131</v>
      </c>
      <c r="BX4" s="67" t="s">
        <v>131</v>
      </c>
      <c r="BY4" s="67" t="s">
        <v>131</v>
      </c>
      <c r="BZ4" s="67" t="s">
        <v>130</v>
      </c>
      <c r="CA4" s="67" t="s">
        <v>130</v>
      </c>
      <c r="CB4" s="67" t="s">
        <v>130</v>
      </c>
      <c r="CC4" s="67" t="s">
        <v>130</v>
      </c>
      <c r="CD4" s="67" t="s">
        <v>131</v>
      </c>
      <c r="CE4" s="67" t="s">
        <v>130</v>
      </c>
      <c r="CF4" s="67" t="s">
        <v>132</v>
      </c>
      <c r="CG4" s="67" t="s">
        <v>130</v>
      </c>
      <c r="CH4" s="67" t="s">
        <v>131</v>
      </c>
      <c r="CI4" s="67" t="s">
        <v>131</v>
      </c>
      <c r="CJ4" s="67">
        <v>6</v>
      </c>
      <c r="CK4" s="67">
        <v>6</v>
      </c>
      <c r="CL4" s="67" t="s">
        <v>133</v>
      </c>
      <c r="CM4" s="67" t="s">
        <v>134</v>
      </c>
      <c r="CN4" s="67" t="s">
        <v>134</v>
      </c>
      <c r="CO4" s="76"/>
      <c r="CP4" s="71" t="s">
        <v>135</v>
      </c>
      <c r="CQ4" s="71" t="s">
        <v>136</v>
      </c>
      <c r="CR4" s="72" t="s">
        <v>137</v>
      </c>
      <c r="CS4" s="72" t="s">
        <v>126</v>
      </c>
      <c r="CT4" s="197" t="s">
        <v>138</v>
      </c>
    </row>
    <row r="5" spans="1:98" x14ac:dyDescent="0.2">
      <c r="A5" s="67">
        <v>12852454060</v>
      </c>
      <c r="B5" s="67">
        <v>406120268</v>
      </c>
      <c r="C5" s="68">
        <v>44406.510636574072</v>
      </c>
      <c r="D5" s="68">
        <v>44407.36440972222</v>
      </c>
      <c r="E5" s="67" t="s">
        <v>139</v>
      </c>
      <c r="F5" s="67" t="s">
        <v>140</v>
      </c>
      <c r="G5" s="67"/>
      <c r="H5" s="67"/>
      <c r="I5" s="67"/>
      <c r="J5" s="67" t="s">
        <v>116</v>
      </c>
      <c r="K5" s="67" t="s">
        <v>141</v>
      </c>
      <c r="L5" s="58">
        <v>43584</v>
      </c>
      <c r="M5" s="67" t="s">
        <v>142</v>
      </c>
      <c r="N5" s="67" t="s">
        <v>143</v>
      </c>
      <c r="O5" s="67" t="s">
        <v>121</v>
      </c>
      <c r="P5" s="67" t="s">
        <v>144</v>
      </c>
      <c r="Q5" s="67" t="s">
        <v>145</v>
      </c>
      <c r="R5" s="67" t="s">
        <v>146</v>
      </c>
      <c r="S5" s="67" t="s">
        <v>147</v>
      </c>
      <c r="T5" s="67" t="s">
        <v>126</v>
      </c>
      <c r="U5" s="67" t="s">
        <v>116</v>
      </c>
      <c r="V5" s="67" t="s">
        <v>126</v>
      </c>
      <c r="W5" s="67" t="s">
        <v>116</v>
      </c>
      <c r="X5" s="67" t="s">
        <v>116</v>
      </c>
      <c r="Y5" s="67" t="s">
        <v>116</v>
      </c>
      <c r="Z5" s="67" t="s">
        <v>116</v>
      </c>
      <c r="AA5" s="67" t="s">
        <v>116</v>
      </c>
      <c r="AB5" s="67" t="s">
        <v>116</v>
      </c>
      <c r="AC5" s="67" t="s">
        <v>116</v>
      </c>
      <c r="AD5" s="67" t="s">
        <v>126</v>
      </c>
      <c r="AE5" s="67" t="s">
        <v>116</v>
      </c>
      <c r="AF5" s="67" t="s">
        <v>116</v>
      </c>
      <c r="AG5" s="67" t="s">
        <v>116</v>
      </c>
      <c r="AH5" s="67" t="s">
        <v>116</v>
      </c>
      <c r="AI5" s="67" t="s">
        <v>116</v>
      </c>
      <c r="AJ5" s="67" t="s">
        <v>126</v>
      </c>
      <c r="AK5" s="67" t="s">
        <v>126</v>
      </c>
      <c r="AL5" s="67" t="s">
        <v>126</v>
      </c>
      <c r="AM5" s="67" t="s">
        <v>126</v>
      </c>
      <c r="AN5" s="67" t="s">
        <v>116</v>
      </c>
      <c r="AO5" s="67" t="s">
        <v>116</v>
      </c>
      <c r="AP5" s="67" t="s">
        <v>116</v>
      </c>
      <c r="AQ5" s="67">
        <v>7</v>
      </c>
      <c r="AR5" s="67">
        <v>7</v>
      </c>
      <c r="AS5" s="67" t="s">
        <v>148</v>
      </c>
      <c r="AT5" s="67" t="s">
        <v>148</v>
      </c>
      <c r="AU5" s="67" t="s">
        <v>148</v>
      </c>
      <c r="AV5" s="67" t="s">
        <v>131</v>
      </c>
      <c r="AW5" s="67" t="s">
        <v>131</v>
      </c>
      <c r="AX5" s="67" t="s">
        <v>131</v>
      </c>
      <c r="AY5" s="67" t="s">
        <v>131</v>
      </c>
      <c r="AZ5" s="67" t="s">
        <v>132</v>
      </c>
      <c r="BA5" s="67" t="s">
        <v>130</v>
      </c>
      <c r="BB5" s="67" t="s">
        <v>130</v>
      </c>
      <c r="BC5" s="67" t="s">
        <v>131</v>
      </c>
      <c r="BD5" s="67" t="s">
        <v>131</v>
      </c>
      <c r="BE5" s="67" t="s">
        <v>131</v>
      </c>
      <c r="BF5" s="67" t="s">
        <v>131</v>
      </c>
      <c r="BG5" s="67" t="s">
        <v>149</v>
      </c>
      <c r="BH5" s="67" t="s">
        <v>149</v>
      </c>
      <c r="BI5" s="67" t="s">
        <v>149</v>
      </c>
      <c r="BJ5" s="67" t="s">
        <v>149</v>
      </c>
      <c r="BK5" s="67" t="s">
        <v>149</v>
      </c>
      <c r="BL5" s="67" t="s">
        <v>131</v>
      </c>
      <c r="BM5" s="67" t="s">
        <v>131</v>
      </c>
      <c r="BN5" s="67" t="s">
        <v>130</v>
      </c>
      <c r="BO5" s="67" t="s">
        <v>131</v>
      </c>
      <c r="BP5" s="67" t="s">
        <v>131</v>
      </c>
      <c r="BQ5" s="67" t="s">
        <v>131</v>
      </c>
      <c r="BR5" s="67" t="s">
        <v>131</v>
      </c>
      <c r="BS5" s="67" t="s">
        <v>131</v>
      </c>
      <c r="BT5" s="67" t="s">
        <v>131</v>
      </c>
      <c r="BU5" s="67" t="s">
        <v>130</v>
      </c>
      <c r="BV5" s="67" t="s">
        <v>131</v>
      </c>
      <c r="BW5" s="67" t="s">
        <v>131</v>
      </c>
      <c r="BX5" s="67" t="s">
        <v>131</v>
      </c>
      <c r="BY5" s="67" t="s">
        <v>130</v>
      </c>
      <c r="BZ5" s="67" t="s">
        <v>131</v>
      </c>
      <c r="CA5" s="67" t="s">
        <v>131</v>
      </c>
      <c r="CB5" s="67" t="s">
        <v>130</v>
      </c>
      <c r="CC5" s="67" t="s">
        <v>130</v>
      </c>
      <c r="CD5" s="67" t="s">
        <v>130</v>
      </c>
      <c r="CE5" s="67" t="s">
        <v>131</v>
      </c>
      <c r="CF5" s="67" t="s">
        <v>132</v>
      </c>
      <c r="CG5" s="67" t="s">
        <v>131</v>
      </c>
      <c r="CH5" s="67" t="s">
        <v>131</v>
      </c>
      <c r="CI5" s="67" t="s">
        <v>131</v>
      </c>
      <c r="CJ5" s="67">
        <v>7</v>
      </c>
      <c r="CK5" s="67">
        <v>7</v>
      </c>
      <c r="CL5" s="67" t="s">
        <v>133</v>
      </c>
      <c r="CM5" s="67" t="s">
        <v>133</v>
      </c>
      <c r="CN5" s="67" t="s">
        <v>133</v>
      </c>
      <c r="CO5" s="76"/>
      <c r="CP5" s="73" t="s">
        <v>135</v>
      </c>
      <c r="CQ5" s="73" t="s">
        <v>136</v>
      </c>
      <c r="CR5" s="72" t="s">
        <v>137</v>
      </c>
      <c r="CS5" s="73" t="s">
        <v>116</v>
      </c>
      <c r="CT5" s="197" t="s">
        <v>138</v>
      </c>
    </row>
    <row r="6" spans="1:98" x14ac:dyDescent="0.2">
      <c r="A6" s="2">
        <v>12771324525</v>
      </c>
      <c r="B6" s="2">
        <v>406120268</v>
      </c>
      <c r="C6" s="3">
        <v>44372.393136574072</v>
      </c>
      <c r="D6" s="3">
        <v>44372.402025462965</v>
      </c>
      <c r="E6" s="2" t="s">
        <v>150</v>
      </c>
      <c r="F6" s="2" t="s">
        <v>151</v>
      </c>
      <c r="J6" s="2" t="s">
        <v>116</v>
      </c>
      <c r="K6" s="2" t="s">
        <v>117</v>
      </c>
      <c r="L6" s="2" t="s">
        <v>118</v>
      </c>
      <c r="M6" s="70" t="s">
        <v>152</v>
      </c>
      <c r="N6" s="70" t="s">
        <v>153</v>
      </c>
      <c r="O6" s="2" t="s">
        <v>121</v>
      </c>
      <c r="P6" s="2" t="s">
        <v>154</v>
      </c>
      <c r="Q6" s="2" t="s">
        <v>155</v>
      </c>
      <c r="R6" s="2" t="s">
        <v>124</v>
      </c>
      <c r="S6" s="2" t="s">
        <v>125</v>
      </c>
      <c r="T6" s="2" t="s">
        <v>116</v>
      </c>
      <c r="U6" s="2" t="s">
        <v>116</v>
      </c>
      <c r="V6" s="2" t="s">
        <v>126</v>
      </c>
      <c r="W6" s="2" t="s">
        <v>116</v>
      </c>
      <c r="X6" s="2" t="s">
        <v>116</v>
      </c>
      <c r="Y6" s="2" t="s">
        <v>116</v>
      </c>
      <c r="Z6" s="2" t="s">
        <v>116</v>
      </c>
      <c r="AA6" s="2" t="s">
        <v>116</v>
      </c>
      <c r="AB6" s="2" t="s">
        <v>116</v>
      </c>
      <c r="AC6" s="2" t="s">
        <v>116</v>
      </c>
      <c r="AD6" s="2" t="s">
        <v>116</v>
      </c>
      <c r="AE6" s="2" t="s">
        <v>116</v>
      </c>
      <c r="AF6" s="2" t="s">
        <v>116</v>
      </c>
      <c r="AG6" s="2" t="s">
        <v>116</v>
      </c>
      <c r="AH6" s="2" t="s">
        <v>126</v>
      </c>
      <c r="AI6" s="2" t="s">
        <v>126</v>
      </c>
      <c r="AJ6" s="2" t="s">
        <v>116</v>
      </c>
      <c r="AK6" s="2" t="s">
        <v>116</v>
      </c>
      <c r="AL6" s="2" t="s">
        <v>116</v>
      </c>
      <c r="AM6" s="2" t="s">
        <v>126</v>
      </c>
      <c r="AN6" s="2" t="s">
        <v>116</v>
      </c>
      <c r="AO6" s="2" t="s">
        <v>116</v>
      </c>
      <c r="AP6" s="2" t="s">
        <v>116</v>
      </c>
      <c r="CO6" s="12"/>
      <c r="CP6" s="72" t="s">
        <v>156</v>
      </c>
      <c r="CQ6" s="72" t="s">
        <v>157</v>
      </c>
      <c r="CR6" s="72" t="s">
        <v>137</v>
      </c>
      <c r="CS6" s="72" t="s">
        <v>126</v>
      </c>
      <c r="CT6" s="198" t="s">
        <v>158</v>
      </c>
    </row>
    <row r="7" spans="1:98" x14ac:dyDescent="0.2">
      <c r="A7" s="2">
        <v>12844147289</v>
      </c>
      <c r="B7" s="2">
        <v>406120268</v>
      </c>
      <c r="C7" s="3">
        <v>44403.605127314811</v>
      </c>
      <c r="D7" s="3">
        <v>44403.61446759259</v>
      </c>
      <c r="E7" s="2" t="s">
        <v>159</v>
      </c>
      <c r="F7" s="2" t="s">
        <v>160</v>
      </c>
      <c r="J7" s="2" t="s">
        <v>116</v>
      </c>
      <c r="K7" s="2" t="s">
        <v>141</v>
      </c>
      <c r="L7" s="62">
        <v>43673</v>
      </c>
      <c r="M7" s="2" t="s">
        <v>142</v>
      </c>
      <c r="N7" s="2" t="s">
        <v>161</v>
      </c>
      <c r="O7" s="2" t="s">
        <v>121</v>
      </c>
      <c r="P7" s="2" t="s">
        <v>162</v>
      </c>
      <c r="Q7" s="2" t="s">
        <v>163</v>
      </c>
      <c r="R7" s="2" t="s">
        <v>124</v>
      </c>
      <c r="S7" s="2" t="s">
        <v>125</v>
      </c>
      <c r="T7" s="2" t="s">
        <v>116</v>
      </c>
      <c r="U7" s="2" t="s">
        <v>116</v>
      </c>
      <c r="V7" s="2" t="s">
        <v>116</v>
      </c>
      <c r="W7" s="2" t="s">
        <v>116</v>
      </c>
      <c r="X7" s="2" t="s">
        <v>126</v>
      </c>
      <c r="Y7" s="2" t="s">
        <v>116</v>
      </c>
      <c r="Z7" s="2" t="s">
        <v>116</v>
      </c>
      <c r="AA7" s="2" t="s">
        <v>116</v>
      </c>
      <c r="AB7" s="2" t="s">
        <v>116</v>
      </c>
      <c r="AC7" s="2" t="s">
        <v>116</v>
      </c>
      <c r="AD7" s="2" t="s">
        <v>116</v>
      </c>
      <c r="AE7" s="2" t="s">
        <v>116</v>
      </c>
      <c r="AF7" s="2" t="s">
        <v>116</v>
      </c>
      <c r="AG7" s="2" t="s">
        <v>116</v>
      </c>
      <c r="AH7" s="2" t="s">
        <v>116</v>
      </c>
      <c r="AI7" s="2" t="s">
        <v>116</v>
      </c>
      <c r="AJ7" s="2" t="s">
        <v>116</v>
      </c>
      <c r="AK7" s="2" t="s">
        <v>116</v>
      </c>
      <c r="AL7" s="2" t="s">
        <v>116</v>
      </c>
      <c r="AM7" s="2" t="s">
        <v>116</v>
      </c>
      <c r="AN7" s="2" t="s">
        <v>116</v>
      </c>
      <c r="AO7" s="2" t="s">
        <v>126</v>
      </c>
      <c r="AP7" s="2" t="s">
        <v>126</v>
      </c>
      <c r="AQ7" s="2">
        <v>9</v>
      </c>
      <c r="AR7" s="2">
        <v>6</v>
      </c>
      <c r="AS7" s="2" t="s">
        <v>164</v>
      </c>
      <c r="AT7" s="2" t="s">
        <v>165</v>
      </c>
      <c r="AU7" s="2" t="s">
        <v>166</v>
      </c>
      <c r="AV7" s="2" t="s">
        <v>131</v>
      </c>
      <c r="AW7" s="2" t="s">
        <v>149</v>
      </c>
      <c r="AX7" s="2" t="s">
        <v>149</v>
      </c>
      <c r="AY7" s="2" t="s">
        <v>131</v>
      </c>
      <c r="AZ7" s="2" t="s">
        <v>130</v>
      </c>
      <c r="BA7" s="2" t="s">
        <v>131</v>
      </c>
      <c r="BB7" s="2" t="s">
        <v>130</v>
      </c>
      <c r="BC7" s="2" t="s">
        <v>131</v>
      </c>
      <c r="BD7" s="2" t="s">
        <v>149</v>
      </c>
      <c r="BE7" s="2" t="s">
        <v>149</v>
      </c>
      <c r="BF7" s="2" t="s">
        <v>149</v>
      </c>
      <c r="BG7" s="2" t="s">
        <v>149</v>
      </c>
      <c r="BH7" s="2" t="s">
        <v>149</v>
      </c>
      <c r="BI7" s="2" t="s">
        <v>130</v>
      </c>
      <c r="BJ7" s="2" t="s">
        <v>149</v>
      </c>
      <c r="BK7" s="2" t="s">
        <v>131</v>
      </c>
      <c r="BL7" s="2" t="s">
        <v>131</v>
      </c>
      <c r="BM7" s="2" t="s">
        <v>130</v>
      </c>
      <c r="BN7" s="2" t="s">
        <v>130</v>
      </c>
      <c r="BO7" s="2" t="s">
        <v>149</v>
      </c>
      <c r="BP7" s="2" t="s">
        <v>130</v>
      </c>
      <c r="BQ7" s="2" t="s">
        <v>130</v>
      </c>
      <c r="BR7" s="2" t="s">
        <v>132</v>
      </c>
      <c r="BS7" s="2" t="s">
        <v>131</v>
      </c>
      <c r="BT7" s="2" t="s">
        <v>131</v>
      </c>
      <c r="BU7" s="2" t="s">
        <v>132</v>
      </c>
      <c r="BV7" s="2" t="s">
        <v>132</v>
      </c>
      <c r="BW7" s="2" t="s">
        <v>130</v>
      </c>
      <c r="BX7" s="2" t="s">
        <v>132</v>
      </c>
      <c r="BY7" s="2" t="s">
        <v>149</v>
      </c>
      <c r="BZ7" s="2" t="s">
        <v>130</v>
      </c>
      <c r="CA7" s="2" t="s">
        <v>149</v>
      </c>
      <c r="CB7" s="2" t="s">
        <v>131</v>
      </c>
      <c r="CC7" s="2" t="s">
        <v>130</v>
      </c>
      <c r="CD7" s="2" t="s">
        <v>132</v>
      </c>
      <c r="CE7" s="2" t="s">
        <v>130</v>
      </c>
      <c r="CF7" s="2" t="s">
        <v>132</v>
      </c>
      <c r="CG7" s="2" t="s">
        <v>130</v>
      </c>
      <c r="CH7" s="2" t="s">
        <v>130</v>
      </c>
      <c r="CI7" s="2" t="s">
        <v>130</v>
      </c>
      <c r="CJ7" s="2">
        <v>6</v>
      </c>
      <c r="CK7" s="2">
        <v>6</v>
      </c>
      <c r="CL7" s="2" t="s">
        <v>167</v>
      </c>
      <c r="CM7" s="2" t="s">
        <v>167</v>
      </c>
      <c r="CN7" s="2" t="s">
        <v>167</v>
      </c>
      <c r="CO7" s="12"/>
      <c r="CP7" s="74" t="s">
        <v>168</v>
      </c>
      <c r="CQ7" s="74" t="s">
        <v>136</v>
      </c>
      <c r="CR7" s="72" t="s">
        <v>137</v>
      </c>
      <c r="CS7" s="74" t="s">
        <v>116</v>
      </c>
      <c r="CT7" s="198" t="s">
        <v>138</v>
      </c>
    </row>
    <row r="8" spans="1:98" x14ac:dyDescent="0.2">
      <c r="A8" s="2">
        <v>12761554582</v>
      </c>
      <c r="B8" s="2">
        <v>406120268</v>
      </c>
      <c r="C8" s="3">
        <v>44369.398425925923</v>
      </c>
      <c r="D8" s="3">
        <v>44369.412916666668</v>
      </c>
      <c r="E8" s="2" t="s">
        <v>169</v>
      </c>
      <c r="F8" s="2" t="s">
        <v>170</v>
      </c>
      <c r="J8" s="2" t="s">
        <v>116</v>
      </c>
      <c r="K8" s="2" t="s">
        <v>141</v>
      </c>
      <c r="L8" s="62">
        <v>44354</v>
      </c>
      <c r="M8" s="2" t="s">
        <v>142</v>
      </c>
      <c r="N8" s="2" t="s">
        <v>171</v>
      </c>
      <c r="O8" s="2" t="s">
        <v>121</v>
      </c>
      <c r="P8" s="2" t="s">
        <v>172</v>
      </c>
      <c r="Q8" s="2" t="s">
        <v>173</v>
      </c>
      <c r="R8" s="2" t="s">
        <v>146</v>
      </c>
      <c r="S8" s="2" t="s">
        <v>174</v>
      </c>
      <c r="T8" s="2" t="s">
        <v>126</v>
      </c>
      <c r="U8" s="2" t="s">
        <v>116</v>
      </c>
      <c r="V8" s="2" t="s">
        <v>116</v>
      </c>
      <c r="W8" s="2" t="s">
        <v>116</v>
      </c>
      <c r="X8" s="2" t="s">
        <v>116</v>
      </c>
      <c r="Y8" s="2" t="s">
        <v>116</v>
      </c>
      <c r="Z8" s="2" t="s">
        <v>116</v>
      </c>
      <c r="AA8" s="2" t="s">
        <v>116</v>
      </c>
      <c r="AB8" s="2" t="s">
        <v>116</v>
      </c>
      <c r="AC8" s="2" t="s">
        <v>116</v>
      </c>
      <c r="AD8" s="2" t="s">
        <v>116</v>
      </c>
      <c r="AE8" s="2" t="s">
        <v>116</v>
      </c>
      <c r="AF8" s="2" t="s">
        <v>116</v>
      </c>
      <c r="AG8" s="2" t="s">
        <v>116</v>
      </c>
      <c r="AH8" s="2" t="s">
        <v>116</v>
      </c>
      <c r="AI8" s="2" t="s">
        <v>116</v>
      </c>
      <c r="AJ8" s="2" t="s">
        <v>116</v>
      </c>
      <c r="AK8" s="2" t="s">
        <v>116</v>
      </c>
      <c r="AL8" s="2" t="s">
        <v>126</v>
      </c>
      <c r="AM8" s="2" t="s">
        <v>126</v>
      </c>
      <c r="AN8" s="2" t="s">
        <v>126</v>
      </c>
      <c r="AO8" s="2" t="s">
        <v>116</v>
      </c>
      <c r="AP8" s="2" t="s">
        <v>116</v>
      </c>
      <c r="AQ8" s="2">
        <v>7</v>
      </c>
      <c r="AR8" s="2">
        <v>9</v>
      </c>
      <c r="AS8" s="2" t="s">
        <v>175</v>
      </c>
      <c r="AT8" s="2" t="s">
        <v>176</v>
      </c>
      <c r="AU8" s="2" t="s">
        <v>177</v>
      </c>
      <c r="AV8" s="2" t="s">
        <v>132</v>
      </c>
      <c r="AW8" s="2" t="s">
        <v>132</v>
      </c>
      <c r="AX8" s="2" t="s">
        <v>132</v>
      </c>
      <c r="AY8" s="2" t="s">
        <v>132</v>
      </c>
      <c r="AZ8" s="2" t="s">
        <v>132</v>
      </c>
      <c r="BA8" s="2" t="s">
        <v>132</v>
      </c>
      <c r="BB8" s="2" t="s">
        <v>130</v>
      </c>
      <c r="BC8" s="2" t="s">
        <v>132</v>
      </c>
      <c r="BD8" s="2" t="s">
        <v>132</v>
      </c>
      <c r="BE8" s="2" t="s">
        <v>132</v>
      </c>
      <c r="BF8" s="2" t="s">
        <v>132</v>
      </c>
      <c r="BG8" s="2" t="s">
        <v>132</v>
      </c>
      <c r="BH8" s="2" t="s">
        <v>132</v>
      </c>
      <c r="BI8" s="2" t="s">
        <v>132</v>
      </c>
      <c r="BJ8" s="2" t="s">
        <v>132</v>
      </c>
      <c r="BK8" s="2" t="s">
        <v>132</v>
      </c>
      <c r="BL8" s="2" t="s">
        <v>132</v>
      </c>
      <c r="BM8" s="2" t="s">
        <v>132</v>
      </c>
      <c r="BN8" s="2" t="s">
        <v>132</v>
      </c>
      <c r="BO8" s="2" t="s">
        <v>130</v>
      </c>
      <c r="BP8" s="2" t="s">
        <v>130</v>
      </c>
      <c r="BQ8" s="2" t="s">
        <v>130</v>
      </c>
      <c r="BR8" s="2" t="s">
        <v>132</v>
      </c>
      <c r="BS8" s="2" t="s">
        <v>132</v>
      </c>
      <c r="BT8" s="2" t="s">
        <v>130</v>
      </c>
      <c r="BU8" s="2" t="s">
        <v>130</v>
      </c>
      <c r="BV8" s="2" t="s">
        <v>132</v>
      </c>
      <c r="BW8" s="2" t="s">
        <v>130</v>
      </c>
      <c r="BX8" s="2" t="s">
        <v>132</v>
      </c>
      <c r="BY8" s="2" t="s">
        <v>132</v>
      </c>
      <c r="BZ8" s="2" t="s">
        <v>132</v>
      </c>
      <c r="CA8" s="2" t="s">
        <v>132</v>
      </c>
      <c r="CB8" s="2" t="s">
        <v>132</v>
      </c>
      <c r="CC8" s="2" t="s">
        <v>132</v>
      </c>
      <c r="CD8" s="2" t="s">
        <v>132</v>
      </c>
      <c r="CE8" s="2" t="s">
        <v>132</v>
      </c>
      <c r="CF8" s="2" t="s">
        <v>132</v>
      </c>
      <c r="CG8" s="2" t="s">
        <v>132</v>
      </c>
      <c r="CH8" s="2" t="s">
        <v>132</v>
      </c>
      <c r="CI8" s="2" t="s">
        <v>132</v>
      </c>
      <c r="CJ8" s="2">
        <v>7</v>
      </c>
      <c r="CK8" s="2">
        <v>9</v>
      </c>
      <c r="CL8" s="2" t="s">
        <v>134</v>
      </c>
      <c r="CM8" s="2" t="s">
        <v>167</v>
      </c>
      <c r="CN8" s="2" t="s">
        <v>133</v>
      </c>
      <c r="CO8" s="12"/>
      <c r="CP8" s="74" t="s">
        <v>168</v>
      </c>
      <c r="CQ8" s="74" t="s">
        <v>136</v>
      </c>
      <c r="CR8" s="72" t="s">
        <v>137</v>
      </c>
      <c r="CS8" s="74" t="s">
        <v>116</v>
      </c>
      <c r="CT8" s="198" t="s">
        <v>158</v>
      </c>
    </row>
    <row r="9" spans="1:98" x14ac:dyDescent="0.2">
      <c r="A9" s="2">
        <v>12849461342</v>
      </c>
      <c r="B9" s="2">
        <v>406120268</v>
      </c>
      <c r="C9" s="3">
        <v>44405.466956018521</v>
      </c>
      <c r="D9" s="3">
        <v>44405.482523148145</v>
      </c>
      <c r="E9" s="2" t="s">
        <v>178</v>
      </c>
      <c r="F9" s="2" t="s">
        <v>179</v>
      </c>
      <c r="J9" s="2" t="s">
        <v>116</v>
      </c>
      <c r="K9" s="2" t="s">
        <v>141</v>
      </c>
      <c r="L9" s="62">
        <v>43593</v>
      </c>
      <c r="M9" s="2" t="s">
        <v>152</v>
      </c>
      <c r="N9" s="2" t="s">
        <v>180</v>
      </c>
      <c r="O9" s="2" t="s">
        <v>121</v>
      </c>
      <c r="P9" s="2" t="s">
        <v>181</v>
      </c>
      <c r="Q9" s="2" t="s">
        <v>182</v>
      </c>
      <c r="R9" s="2" t="s">
        <v>124</v>
      </c>
      <c r="S9" s="2" t="s">
        <v>174</v>
      </c>
      <c r="T9" s="2" t="s">
        <v>116</v>
      </c>
      <c r="U9" s="2" t="s">
        <v>116</v>
      </c>
      <c r="V9" s="2" t="s">
        <v>116</v>
      </c>
      <c r="W9" s="2" t="s">
        <v>116</v>
      </c>
      <c r="X9" s="2" t="s">
        <v>116</v>
      </c>
      <c r="Y9" s="2" t="s">
        <v>116</v>
      </c>
      <c r="Z9" s="2" t="s">
        <v>116</v>
      </c>
      <c r="AA9" s="2" t="s">
        <v>116</v>
      </c>
      <c r="AB9" s="2" t="s">
        <v>116</v>
      </c>
      <c r="AC9" s="2" t="s">
        <v>116</v>
      </c>
      <c r="AD9" s="2" t="s">
        <v>116</v>
      </c>
      <c r="AE9" s="2" t="s">
        <v>116</v>
      </c>
      <c r="AF9" s="2" t="s">
        <v>116</v>
      </c>
      <c r="AG9" s="2" t="s">
        <v>116</v>
      </c>
      <c r="AH9" s="2" t="s">
        <v>116</v>
      </c>
      <c r="AI9" s="2" t="s">
        <v>116</v>
      </c>
      <c r="AJ9" s="2" t="s">
        <v>116</v>
      </c>
      <c r="AK9" s="2" t="s">
        <v>126</v>
      </c>
      <c r="AL9" s="2" t="s">
        <v>116</v>
      </c>
      <c r="AM9" s="2" t="s">
        <v>126</v>
      </c>
      <c r="AN9" s="2" t="s">
        <v>116</v>
      </c>
      <c r="AO9" s="2" t="s">
        <v>116</v>
      </c>
      <c r="AP9" s="2" t="s">
        <v>116</v>
      </c>
      <c r="AQ9" s="2">
        <v>9</v>
      </c>
      <c r="AR9" s="2">
        <v>9</v>
      </c>
      <c r="AS9" s="2" t="s">
        <v>183</v>
      </c>
      <c r="AT9" s="2" t="s">
        <v>184</v>
      </c>
      <c r="AU9" s="2" t="s">
        <v>185</v>
      </c>
      <c r="AV9" s="2" t="s">
        <v>132</v>
      </c>
      <c r="AW9" s="2" t="s">
        <v>130</v>
      </c>
      <c r="AX9" s="2" t="s">
        <v>130</v>
      </c>
      <c r="AY9" s="2" t="s">
        <v>130</v>
      </c>
      <c r="AZ9" s="2" t="s">
        <v>132</v>
      </c>
      <c r="BA9" s="2" t="s">
        <v>130</v>
      </c>
      <c r="BB9" s="2" t="s">
        <v>130</v>
      </c>
      <c r="BC9" s="2" t="s">
        <v>130</v>
      </c>
      <c r="BD9" s="2" t="s">
        <v>130</v>
      </c>
      <c r="BE9" s="2" t="s">
        <v>130</v>
      </c>
      <c r="BF9" s="2" t="s">
        <v>130</v>
      </c>
      <c r="BG9" s="2" t="s">
        <v>131</v>
      </c>
      <c r="BH9" s="2" t="s">
        <v>130</v>
      </c>
      <c r="BI9" s="2" t="s">
        <v>130</v>
      </c>
      <c r="BJ9" s="2" t="s">
        <v>130</v>
      </c>
      <c r="BK9" s="2" t="s">
        <v>131</v>
      </c>
      <c r="BL9" s="2" t="s">
        <v>131</v>
      </c>
      <c r="BM9" s="2" t="s">
        <v>130</v>
      </c>
      <c r="BN9" s="2" t="s">
        <v>130</v>
      </c>
      <c r="BO9" s="2" t="s">
        <v>131</v>
      </c>
      <c r="BP9" s="2" t="s">
        <v>130</v>
      </c>
      <c r="BQ9" s="2" t="s">
        <v>130</v>
      </c>
      <c r="BR9" s="2" t="s">
        <v>130</v>
      </c>
      <c r="BS9" s="2" t="s">
        <v>130</v>
      </c>
      <c r="BT9" s="2" t="s">
        <v>130</v>
      </c>
      <c r="BU9" s="2" t="s">
        <v>131</v>
      </c>
      <c r="BV9" s="2" t="s">
        <v>130</v>
      </c>
      <c r="BW9" s="2" t="s">
        <v>130</v>
      </c>
      <c r="BX9" s="2" t="s">
        <v>130</v>
      </c>
      <c r="BY9" s="2" t="s">
        <v>130</v>
      </c>
      <c r="BZ9" s="2" t="s">
        <v>132</v>
      </c>
      <c r="CA9" s="2" t="s">
        <v>130</v>
      </c>
      <c r="CB9" s="2" t="s">
        <v>132</v>
      </c>
      <c r="CC9" s="2" t="s">
        <v>132</v>
      </c>
      <c r="CD9" s="2" t="s">
        <v>130</v>
      </c>
      <c r="CE9" s="2" t="s">
        <v>131</v>
      </c>
      <c r="CF9" s="2" t="s">
        <v>132</v>
      </c>
      <c r="CG9" s="2" t="s">
        <v>132</v>
      </c>
      <c r="CH9" s="2" t="s">
        <v>132</v>
      </c>
      <c r="CI9" s="2" t="s">
        <v>132</v>
      </c>
      <c r="CJ9" s="2">
        <v>8</v>
      </c>
      <c r="CK9" s="2">
        <v>9</v>
      </c>
      <c r="CL9" s="2" t="s">
        <v>134</v>
      </c>
      <c r="CM9" s="2" t="s">
        <v>134</v>
      </c>
      <c r="CN9" s="2" t="s">
        <v>134</v>
      </c>
      <c r="CO9" s="12"/>
      <c r="CP9" s="74" t="s">
        <v>135</v>
      </c>
      <c r="CQ9" s="74" t="s">
        <v>136</v>
      </c>
      <c r="CR9" s="72" t="s">
        <v>137</v>
      </c>
      <c r="CS9" s="74" t="s">
        <v>116</v>
      </c>
      <c r="CT9" s="198" t="s">
        <v>138</v>
      </c>
    </row>
    <row r="10" spans="1:98" x14ac:dyDescent="0.2">
      <c r="A10" s="2">
        <v>12854900709</v>
      </c>
      <c r="B10" s="2">
        <v>406120268</v>
      </c>
      <c r="C10" s="3">
        <v>44407.346134259256</v>
      </c>
      <c r="D10" s="3">
        <v>44407.349872685183</v>
      </c>
      <c r="E10" s="2" t="s">
        <v>186</v>
      </c>
      <c r="F10" s="2" t="s">
        <v>187</v>
      </c>
      <c r="J10" s="2" t="s">
        <v>116</v>
      </c>
      <c r="K10" s="2" t="s">
        <v>141</v>
      </c>
      <c r="L10" s="62">
        <v>43678</v>
      </c>
      <c r="M10" s="2" t="s">
        <v>119</v>
      </c>
      <c r="N10" s="2" t="s">
        <v>188</v>
      </c>
      <c r="O10" s="2" t="s">
        <v>121</v>
      </c>
      <c r="P10" s="2" t="s">
        <v>189</v>
      </c>
      <c r="Q10" s="2" t="s">
        <v>190</v>
      </c>
      <c r="R10" s="2" t="s">
        <v>146</v>
      </c>
      <c r="S10" s="2" t="s">
        <v>125</v>
      </c>
      <c r="T10" s="2" t="s">
        <v>126</v>
      </c>
      <c r="U10" s="2" t="s">
        <v>116</v>
      </c>
      <c r="V10" s="2" t="s">
        <v>126</v>
      </c>
      <c r="W10" s="2" t="s">
        <v>116</v>
      </c>
      <c r="X10" s="2" t="s">
        <v>116</v>
      </c>
      <c r="Y10" s="2" t="s">
        <v>116</v>
      </c>
      <c r="Z10" s="2" t="s">
        <v>116</v>
      </c>
      <c r="AA10" s="2" t="s">
        <v>126</v>
      </c>
      <c r="AB10" s="2" t="s">
        <v>116</v>
      </c>
      <c r="AC10" s="2" t="s">
        <v>116</v>
      </c>
      <c r="AD10" s="2" t="s">
        <v>116</v>
      </c>
      <c r="AE10" s="2" t="s">
        <v>116</v>
      </c>
      <c r="AF10" s="2" t="s">
        <v>116</v>
      </c>
      <c r="AG10" s="2" t="s">
        <v>116</v>
      </c>
      <c r="AH10" s="2" t="s">
        <v>126</v>
      </c>
      <c r="AI10" s="2" t="s">
        <v>116</v>
      </c>
      <c r="AJ10" s="2" t="s">
        <v>116</v>
      </c>
      <c r="AK10" s="2" t="s">
        <v>126</v>
      </c>
      <c r="AL10" s="2" t="s">
        <v>116</v>
      </c>
      <c r="AM10" s="2" t="s">
        <v>116</v>
      </c>
      <c r="AN10" s="2" t="s">
        <v>116</v>
      </c>
      <c r="AO10" s="2" t="s">
        <v>116</v>
      </c>
      <c r="AP10" s="2" t="s">
        <v>126</v>
      </c>
      <c r="CO10" s="12"/>
      <c r="CP10" s="74" t="s">
        <v>135</v>
      </c>
      <c r="CQ10" s="74" t="s">
        <v>157</v>
      </c>
      <c r="CR10" s="72" t="s">
        <v>137</v>
      </c>
      <c r="CS10" s="74" t="s">
        <v>116</v>
      </c>
      <c r="CT10" s="198" t="s">
        <v>158</v>
      </c>
    </row>
    <row r="11" spans="1:98" x14ac:dyDescent="0.2">
      <c r="A11" s="2">
        <v>12761596810</v>
      </c>
      <c r="B11" s="2">
        <v>406120268</v>
      </c>
      <c r="C11" s="3">
        <v>44369.410370370373</v>
      </c>
      <c r="D11" s="3">
        <v>44369.423020833332</v>
      </c>
      <c r="E11" s="2" t="s">
        <v>191</v>
      </c>
      <c r="F11" s="2" t="s">
        <v>192</v>
      </c>
      <c r="J11" s="2" t="s">
        <v>116</v>
      </c>
      <c r="K11" s="2" t="s">
        <v>117</v>
      </c>
      <c r="L11" s="2" t="s">
        <v>118</v>
      </c>
      <c r="M11" s="70" t="s">
        <v>193</v>
      </c>
      <c r="N11" s="70" t="s">
        <v>194</v>
      </c>
      <c r="O11" s="2" t="s">
        <v>121</v>
      </c>
      <c r="P11" s="2" t="s">
        <v>195</v>
      </c>
      <c r="Q11" s="2" t="s">
        <v>196</v>
      </c>
      <c r="R11" s="2" t="s">
        <v>124</v>
      </c>
      <c r="S11" s="2" t="s">
        <v>125</v>
      </c>
      <c r="T11" s="2" t="s">
        <v>126</v>
      </c>
      <c r="U11" s="2" t="s">
        <v>116</v>
      </c>
      <c r="V11" s="2" t="s">
        <v>116</v>
      </c>
      <c r="W11" s="2" t="s">
        <v>116</v>
      </c>
      <c r="X11" s="2" t="s">
        <v>116</v>
      </c>
      <c r="Y11" s="2" t="s">
        <v>116</v>
      </c>
      <c r="Z11" s="2" t="s">
        <v>116</v>
      </c>
      <c r="AA11" s="2" t="s">
        <v>126</v>
      </c>
      <c r="AB11" s="2" t="s">
        <v>116</v>
      </c>
      <c r="AC11" s="2" t="s">
        <v>116</v>
      </c>
      <c r="AD11" s="2" t="s">
        <v>116</v>
      </c>
      <c r="AE11" s="2" t="s">
        <v>116</v>
      </c>
      <c r="AF11" s="2" t="s">
        <v>116</v>
      </c>
      <c r="AG11" s="2" t="s">
        <v>116</v>
      </c>
      <c r="AH11" s="2" t="s">
        <v>116</v>
      </c>
      <c r="AI11" s="2" t="s">
        <v>116</v>
      </c>
      <c r="AJ11" s="2" t="s">
        <v>116</v>
      </c>
      <c r="AK11" s="2" t="s">
        <v>116</v>
      </c>
      <c r="AL11" s="2" t="s">
        <v>126</v>
      </c>
      <c r="AM11" s="2" t="s">
        <v>126</v>
      </c>
      <c r="AN11" s="2" t="s">
        <v>116</v>
      </c>
      <c r="AO11" s="2" t="s">
        <v>116</v>
      </c>
      <c r="AP11" s="2" t="s">
        <v>126</v>
      </c>
      <c r="AQ11" s="2">
        <v>9</v>
      </c>
      <c r="AR11" s="2">
        <v>8</v>
      </c>
      <c r="AS11" s="2" t="s">
        <v>197</v>
      </c>
      <c r="AT11" s="2" t="s">
        <v>198</v>
      </c>
      <c r="AU11" s="2" t="s">
        <v>199</v>
      </c>
      <c r="AV11" s="2" t="s">
        <v>132</v>
      </c>
      <c r="AW11" s="2" t="s">
        <v>132</v>
      </c>
      <c r="AX11" s="2" t="s">
        <v>132</v>
      </c>
      <c r="AY11" s="2" t="s">
        <v>130</v>
      </c>
      <c r="AZ11" s="2" t="s">
        <v>132</v>
      </c>
      <c r="BA11" s="2" t="s">
        <v>132</v>
      </c>
      <c r="BB11" s="2" t="s">
        <v>132</v>
      </c>
      <c r="BC11" s="2" t="s">
        <v>132</v>
      </c>
      <c r="BD11" s="2" t="s">
        <v>131</v>
      </c>
      <c r="BE11" s="2" t="s">
        <v>130</v>
      </c>
      <c r="BF11" s="2" t="s">
        <v>130</v>
      </c>
      <c r="BG11" s="2" t="s">
        <v>130</v>
      </c>
      <c r="BH11" s="2" t="s">
        <v>132</v>
      </c>
      <c r="BI11" s="2" t="s">
        <v>130</v>
      </c>
      <c r="BJ11" s="2" t="s">
        <v>130</v>
      </c>
      <c r="BK11" s="2" t="s">
        <v>130</v>
      </c>
      <c r="BL11" s="2" t="s">
        <v>130</v>
      </c>
      <c r="BM11" s="2" t="s">
        <v>131</v>
      </c>
      <c r="BN11" s="2" t="s">
        <v>132</v>
      </c>
      <c r="BO11" s="2" t="s">
        <v>130</v>
      </c>
      <c r="BP11" s="2" t="s">
        <v>132</v>
      </c>
      <c r="BQ11" s="2" t="s">
        <v>130</v>
      </c>
      <c r="BR11" s="2" t="s">
        <v>131</v>
      </c>
      <c r="BS11" s="2" t="s">
        <v>130</v>
      </c>
      <c r="BT11" s="2" t="s">
        <v>130</v>
      </c>
      <c r="BU11" s="2" t="s">
        <v>132</v>
      </c>
      <c r="BV11" s="2" t="s">
        <v>132</v>
      </c>
      <c r="BW11" s="2" t="s">
        <v>132</v>
      </c>
      <c r="BX11" s="2" t="s">
        <v>132</v>
      </c>
      <c r="BY11" s="2" t="s">
        <v>130</v>
      </c>
      <c r="BZ11" s="2" t="s">
        <v>130</v>
      </c>
      <c r="CA11" s="2" t="s">
        <v>130</v>
      </c>
      <c r="CB11" s="2" t="s">
        <v>130</v>
      </c>
      <c r="CC11" s="2" t="s">
        <v>130</v>
      </c>
      <c r="CD11" s="2" t="s">
        <v>132</v>
      </c>
      <c r="CE11" s="2" t="s">
        <v>131</v>
      </c>
      <c r="CF11" s="2" t="s">
        <v>132</v>
      </c>
      <c r="CG11" s="2" t="s">
        <v>132</v>
      </c>
      <c r="CH11" s="2" t="s">
        <v>132</v>
      </c>
      <c r="CI11" s="2" t="s">
        <v>132</v>
      </c>
      <c r="CJ11" s="2">
        <v>9</v>
      </c>
      <c r="CK11" s="2">
        <v>9</v>
      </c>
      <c r="CL11" s="2" t="s">
        <v>133</v>
      </c>
      <c r="CM11" s="2" t="s">
        <v>133</v>
      </c>
      <c r="CN11" s="2" t="s">
        <v>134</v>
      </c>
      <c r="CO11" s="12"/>
      <c r="CP11" s="72" t="s">
        <v>168</v>
      </c>
      <c r="CQ11" s="72" t="s">
        <v>157</v>
      </c>
      <c r="CR11" s="72" t="s">
        <v>137</v>
      </c>
      <c r="CS11" s="72" t="s">
        <v>126</v>
      </c>
      <c r="CT11" s="198" t="s">
        <v>158</v>
      </c>
    </row>
    <row r="12" spans="1:98" x14ac:dyDescent="0.2">
      <c r="A12" s="2">
        <v>12752930594</v>
      </c>
      <c r="B12" s="2">
        <v>406120268</v>
      </c>
      <c r="C12" s="3">
        <v>44365.388298611113</v>
      </c>
      <c r="D12" s="3">
        <v>44403.638020833336</v>
      </c>
      <c r="E12" s="2" t="s">
        <v>200</v>
      </c>
      <c r="F12" s="2" t="s">
        <v>201</v>
      </c>
      <c r="J12" s="2" t="s">
        <v>116</v>
      </c>
      <c r="K12" s="2" t="s">
        <v>117</v>
      </c>
      <c r="L12" s="2" t="s">
        <v>118</v>
      </c>
      <c r="M12" s="70" t="s">
        <v>119</v>
      </c>
      <c r="N12" s="70" t="s">
        <v>202</v>
      </c>
      <c r="O12" s="2" t="s">
        <v>121</v>
      </c>
      <c r="P12" s="2" t="s">
        <v>203</v>
      </c>
      <c r="Q12" s="2" t="s">
        <v>204</v>
      </c>
      <c r="R12" s="2" t="s">
        <v>124</v>
      </c>
      <c r="S12" s="2" t="s">
        <v>125</v>
      </c>
      <c r="T12" s="2" t="s">
        <v>126</v>
      </c>
      <c r="U12" s="2" t="s">
        <v>116</v>
      </c>
      <c r="V12" s="2" t="s">
        <v>116</v>
      </c>
      <c r="W12" s="2" t="s">
        <v>116</v>
      </c>
      <c r="X12" s="2" t="s">
        <v>126</v>
      </c>
      <c r="Y12" s="2" t="s">
        <v>116</v>
      </c>
      <c r="Z12" s="2" t="s">
        <v>116</v>
      </c>
      <c r="AA12" s="2" t="s">
        <v>116</v>
      </c>
      <c r="AB12" s="2" t="s">
        <v>116</v>
      </c>
      <c r="AC12" s="2" t="s">
        <v>116</v>
      </c>
      <c r="AD12" s="2" t="s">
        <v>116</v>
      </c>
      <c r="AE12" s="2" t="s">
        <v>116</v>
      </c>
      <c r="AF12" s="2" t="s">
        <v>116</v>
      </c>
      <c r="AG12" s="2" t="s">
        <v>116</v>
      </c>
      <c r="AH12" s="2" t="s">
        <v>126</v>
      </c>
      <c r="AI12" s="2" t="s">
        <v>126</v>
      </c>
      <c r="AJ12" s="2" t="s">
        <v>126</v>
      </c>
      <c r="AK12" s="2" t="s">
        <v>126</v>
      </c>
      <c r="AL12" s="2" t="s">
        <v>126</v>
      </c>
      <c r="AM12" s="2" t="s">
        <v>126</v>
      </c>
      <c r="AN12" s="2" t="s">
        <v>126</v>
      </c>
      <c r="AO12" s="2" t="s">
        <v>116</v>
      </c>
      <c r="AP12" s="2" t="s">
        <v>126</v>
      </c>
      <c r="AQ12" s="2">
        <v>6</v>
      </c>
      <c r="AR12" s="2">
        <v>6</v>
      </c>
      <c r="AS12" s="2" t="s">
        <v>205</v>
      </c>
      <c r="AT12" s="2" t="s">
        <v>206</v>
      </c>
      <c r="AU12" s="2" t="s">
        <v>207</v>
      </c>
      <c r="AV12" s="2" t="s">
        <v>131</v>
      </c>
      <c r="AW12" s="2" t="s">
        <v>149</v>
      </c>
      <c r="AX12" s="2" t="s">
        <v>130</v>
      </c>
      <c r="AY12" s="2" t="s">
        <v>131</v>
      </c>
      <c r="AZ12" s="2" t="s">
        <v>132</v>
      </c>
      <c r="BA12" s="2" t="s">
        <v>130</v>
      </c>
      <c r="BB12" s="2" t="s">
        <v>130</v>
      </c>
      <c r="BC12" s="2" t="s">
        <v>149</v>
      </c>
      <c r="BD12" s="2" t="s">
        <v>130</v>
      </c>
      <c r="BE12" s="2" t="s">
        <v>149</v>
      </c>
      <c r="BF12" s="2" t="s">
        <v>149</v>
      </c>
      <c r="BG12" s="2" t="s">
        <v>149</v>
      </c>
      <c r="BH12" s="2" t="s">
        <v>149</v>
      </c>
      <c r="BI12" s="2" t="s">
        <v>149</v>
      </c>
      <c r="BJ12" s="2" t="s">
        <v>149</v>
      </c>
      <c r="BK12" s="2" t="s">
        <v>149</v>
      </c>
      <c r="BL12" s="2" t="s">
        <v>131</v>
      </c>
      <c r="BM12" s="2" t="s">
        <v>131</v>
      </c>
      <c r="BN12" s="2" t="s">
        <v>131</v>
      </c>
      <c r="BO12" s="2" t="s">
        <v>131</v>
      </c>
      <c r="BP12" s="2" t="s">
        <v>130</v>
      </c>
      <c r="BQ12" s="2" t="s">
        <v>130</v>
      </c>
      <c r="BR12" s="2" t="s">
        <v>130</v>
      </c>
      <c r="BS12" s="2" t="s">
        <v>130</v>
      </c>
      <c r="BT12" s="2" t="s">
        <v>130</v>
      </c>
      <c r="BU12" s="2" t="s">
        <v>132</v>
      </c>
      <c r="BV12" s="2" t="s">
        <v>132</v>
      </c>
      <c r="BW12" s="2" t="s">
        <v>131</v>
      </c>
      <c r="BX12" s="2" t="s">
        <v>132</v>
      </c>
      <c r="BY12" s="2" t="s">
        <v>149</v>
      </c>
      <c r="BZ12" s="2" t="s">
        <v>132</v>
      </c>
      <c r="CA12" s="2" t="s">
        <v>130</v>
      </c>
      <c r="CB12" s="2" t="s">
        <v>132</v>
      </c>
      <c r="CC12" s="2" t="s">
        <v>132</v>
      </c>
      <c r="CD12" s="2" t="s">
        <v>132</v>
      </c>
      <c r="CE12" s="2" t="s">
        <v>131</v>
      </c>
      <c r="CF12" s="2" t="s">
        <v>132</v>
      </c>
      <c r="CG12" s="2" t="s">
        <v>132</v>
      </c>
      <c r="CH12" s="2" t="s">
        <v>132</v>
      </c>
      <c r="CI12" s="2" t="s">
        <v>132</v>
      </c>
      <c r="CJ12" s="2">
        <v>7</v>
      </c>
      <c r="CK12" s="2">
        <v>7</v>
      </c>
      <c r="CL12" s="2" t="s">
        <v>134</v>
      </c>
      <c r="CM12" s="2" t="s">
        <v>134</v>
      </c>
      <c r="CN12" s="2" t="s">
        <v>134</v>
      </c>
      <c r="CO12" s="12"/>
      <c r="CP12" s="72" t="s">
        <v>135</v>
      </c>
      <c r="CQ12" s="72" t="s">
        <v>136</v>
      </c>
      <c r="CR12" s="72" t="s">
        <v>137</v>
      </c>
      <c r="CS12" s="72" t="s">
        <v>126</v>
      </c>
      <c r="CT12" s="198" t="s">
        <v>158</v>
      </c>
    </row>
    <row r="13" spans="1:98" x14ac:dyDescent="0.2">
      <c r="A13" s="2">
        <v>12843756850</v>
      </c>
      <c r="B13" s="2">
        <v>406120268</v>
      </c>
      <c r="C13" s="3">
        <v>44403.366076388891</v>
      </c>
      <c r="D13" s="3">
        <v>44403.399675925924</v>
      </c>
      <c r="E13" s="2" t="s">
        <v>208</v>
      </c>
      <c r="F13" s="2" t="s">
        <v>209</v>
      </c>
      <c r="J13" s="2" t="s">
        <v>116</v>
      </c>
      <c r="K13" s="2" t="s">
        <v>141</v>
      </c>
      <c r="L13" s="62">
        <v>43672</v>
      </c>
      <c r="M13" s="2" t="s">
        <v>119</v>
      </c>
      <c r="N13" s="2" t="s">
        <v>210</v>
      </c>
      <c r="O13" s="2" t="s">
        <v>121</v>
      </c>
      <c r="P13" s="2" t="s">
        <v>211</v>
      </c>
      <c r="Q13" s="2" t="s">
        <v>212</v>
      </c>
      <c r="R13" s="2" t="s">
        <v>124</v>
      </c>
      <c r="S13" s="2" t="s">
        <v>174</v>
      </c>
      <c r="T13" s="2" t="s">
        <v>126</v>
      </c>
      <c r="U13" s="2" t="s">
        <v>116</v>
      </c>
      <c r="V13" s="2" t="s">
        <v>116</v>
      </c>
      <c r="W13" s="2" t="s">
        <v>116</v>
      </c>
      <c r="X13" s="2" t="s">
        <v>116</v>
      </c>
      <c r="Y13" s="2" t="s">
        <v>116</v>
      </c>
      <c r="Z13" s="2" t="s">
        <v>116</v>
      </c>
      <c r="AA13" s="2" t="s">
        <v>116</v>
      </c>
      <c r="AB13" s="2" t="s">
        <v>116</v>
      </c>
      <c r="AC13" s="2" t="s">
        <v>116</v>
      </c>
      <c r="AD13" s="2" t="s">
        <v>116</v>
      </c>
      <c r="AE13" s="2" t="s">
        <v>116</v>
      </c>
      <c r="AF13" s="2" t="s">
        <v>116</v>
      </c>
      <c r="AG13" s="2" t="s">
        <v>116</v>
      </c>
      <c r="AH13" s="2" t="s">
        <v>116</v>
      </c>
      <c r="AI13" s="2" t="s">
        <v>116</v>
      </c>
      <c r="AJ13" s="2" t="s">
        <v>126</v>
      </c>
      <c r="AK13" s="2" t="s">
        <v>116</v>
      </c>
      <c r="AL13" s="2" t="s">
        <v>126</v>
      </c>
      <c r="AM13" s="2" t="s">
        <v>126</v>
      </c>
      <c r="AN13" s="2" t="s">
        <v>116</v>
      </c>
      <c r="AO13" s="2" t="s">
        <v>116</v>
      </c>
      <c r="AP13" s="2" t="s">
        <v>126</v>
      </c>
      <c r="AQ13" s="2">
        <v>9</v>
      </c>
      <c r="AR13" s="2">
        <v>9</v>
      </c>
      <c r="AS13" s="2" t="s">
        <v>213</v>
      </c>
      <c r="AT13" s="2" t="s">
        <v>214</v>
      </c>
      <c r="AU13" s="2" t="s">
        <v>215</v>
      </c>
      <c r="AV13" s="2" t="s">
        <v>130</v>
      </c>
      <c r="AW13" s="2" t="s">
        <v>130</v>
      </c>
      <c r="AX13" s="2" t="s">
        <v>132</v>
      </c>
      <c r="AY13" s="2" t="s">
        <v>132</v>
      </c>
      <c r="AZ13" s="2" t="s">
        <v>132</v>
      </c>
      <c r="BA13" s="2" t="s">
        <v>132</v>
      </c>
      <c r="BB13" s="2" t="s">
        <v>132</v>
      </c>
      <c r="BC13" s="2" t="s">
        <v>130</v>
      </c>
      <c r="BD13" s="2" t="s">
        <v>130</v>
      </c>
      <c r="BE13" s="2" t="s">
        <v>130</v>
      </c>
      <c r="BF13" s="2" t="s">
        <v>130</v>
      </c>
      <c r="BG13" s="2" t="s">
        <v>132</v>
      </c>
      <c r="BH13" s="2" t="s">
        <v>132</v>
      </c>
      <c r="BI13" s="2" t="s">
        <v>130</v>
      </c>
      <c r="BJ13" s="2" t="s">
        <v>130</v>
      </c>
      <c r="BK13" s="2" t="s">
        <v>130</v>
      </c>
      <c r="BL13" s="2" t="s">
        <v>130</v>
      </c>
      <c r="BM13" s="2" t="s">
        <v>130</v>
      </c>
      <c r="BN13" s="2" t="s">
        <v>132</v>
      </c>
      <c r="BO13" s="2" t="s">
        <v>130</v>
      </c>
      <c r="BP13" s="2" t="s">
        <v>132</v>
      </c>
      <c r="BQ13" s="2" t="s">
        <v>130</v>
      </c>
      <c r="BR13" s="2" t="s">
        <v>132</v>
      </c>
      <c r="BS13" s="2" t="s">
        <v>130</v>
      </c>
      <c r="BT13" s="2" t="s">
        <v>130</v>
      </c>
      <c r="BU13" s="2" t="s">
        <v>132</v>
      </c>
      <c r="BV13" s="2" t="s">
        <v>130</v>
      </c>
      <c r="BW13" s="2" t="s">
        <v>131</v>
      </c>
      <c r="BX13" s="2" t="s">
        <v>130</v>
      </c>
      <c r="BY13" s="2" t="s">
        <v>132</v>
      </c>
      <c r="BZ13" s="2" t="s">
        <v>132</v>
      </c>
      <c r="CA13" s="2" t="s">
        <v>132</v>
      </c>
      <c r="CB13" s="2" t="s">
        <v>132</v>
      </c>
      <c r="CC13" s="2" t="s">
        <v>132</v>
      </c>
      <c r="CD13" s="2" t="s">
        <v>132</v>
      </c>
      <c r="CE13" s="2" t="s">
        <v>132</v>
      </c>
      <c r="CF13" s="2" t="s">
        <v>132</v>
      </c>
      <c r="CG13" s="2" t="s">
        <v>132</v>
      </c>
      <c r="CH13" s="2" t="s">
        <v>132</v>
      </c>
      <c r="CI13" s="2" t="s">
        <v>130</v>
      </c>
      <c r="CJ13" s="2">
        <v>9</v>
      </c>
      <c r="CK13" s="2">
        <v>9</v>
      </c>
      <c r="CL13" s="2" t="s">
        <v>216</v>
      </c>
      <c r="CM13" s="2" t="s">
        <v>133</v>
      </c>
      <c r="CN13" s="2" t="s">
        <v>133</v>
      </c>
      <c r="CO13" s="12"/>
      <c r="CP13" s="74" t="s">
        <v>135</v>
      </c>
      <c r="CQ13" s="74" t="s">
        <v>136</v>
      </c>
      <c r="CR13" s="72" t="s">
        <v>137</v>
      </c>
      <c r="CS13" s="74" t="s">
        <v>116</v>
      </c>
      <c r="CT13" s="198" t="s">
        <v>138</v>
      </c>
    </row>
    <row r="14" spans="1:98" x14ac:dyDescent="0.2">
      <c r="A14" s="2">
        <v>12777133616</v>
      </c>
      <c r="B14" s="2">
        <v>406120268</v>
      </c>
      <c r="C14" s="3">
        <v>44375.524375000001</v>
      </c>
      <c r="D14" s="3">
        <v>44375.535231481481</v>
      </c>
      <c r="E14" s="2" t="s">
        <v>217</v>
      </c>
      <c r="F14" s="2" t="s">
        <v>218</v>
      </c>
      <c r="J14" s="2" t="s">
        <v>116</v>
      </c>
      <c r="K14" s="2" t="s">
        <v>141</v>
      </c>
      <c r="L14" s="62">
        <v>43472</v>
      </c>
      <c r="M14" s="2" t="s">
        <v>193</v>
      </c>
      <c r="N14" s="2" t="s">
        <v>219</v>
      </c>
      <c r="O14" s="2" t="s">
        <v>121</v>
      </c>
      <c r="P14" s="2" t="s">
        <v>220</v>
      </c>
      <c r="Q14" s="2" t="s">
        <v>221</v>
      </c>
      <c r="R14" s="2" t="s">
        <v>124</v>
      </c>
      <c r="S14" s="2" t="s">
        <v>147</v>
      </c>
      <c r="T14" s="2" t="s">
        <v>126</v>
      </c>
      <c r="U14" s="2" t="s">
        <v>116</v>
      </c>
      <c r="V14" s="2" t="s">
        <v>116</v>
      </c>
      <c r="W14" s="2" t="s">
        <v>116</v>
      </c>
      <c r="X14" s="2" t="s">
        <v>126</v>
      </c>
      <c r="Y14" s="2" t="s">
        <v>116</v>
      </c>
      <c r="Z14" s="2" t="s">
        <v>116</v>
      </c>
      <c r="AA14" s="2" t="s">
        <v>116</v>
      </c>
      <c r="AB14" s="2" t="s">
        <v>116</v>
      </c>
      <c r="AC14" s="2" t="s">
        <v>116</v>
      </c>
      <c r="AD14" s="2" t="s">
        <v>126</v>
      </c>
      <c r="AE14" s="2" t="s">
        <v>116</v>
      </c>
      <c r="AF14" s="2" t="s">
        <v>116</v>
      </c>
      <c r="AG14" s="2" t="s">
        <v>116</v>
      </c>
      <c r="AH14" s="2" t="s">
        <v>116</v>
      </c>
      <c r="AI14" s="2" t="s">
        <v>116</v>
      </c>
      <c r="AJ14" s="2" t="s">
        <v>116</v>
      </c>
      <c r="AK14" s="2" t="s">
        <v>116</v>
      </c>
      <c r="AL14" s="2" t="s">
        <v>126</v>
      </c>
      <c r="AM14" s="2" t="s">
        <v>126</v>
      </c>
      <c r="AN14" s="2" t="s">
        <v>116</v>
      </c>
      <c r="AO14" s="2" t="s">
        <v>126</v>
      </c>
      <c r="AP14" s="2" t="s">
        <v>126</v>
      </c>
      <c r="AQ14" s="2">
        <v>6</v>
      </c>
      <c r="AR14" s="2">
        <v>6</v>
      </c>
      <c r="AS14" s="2" t="s">
        <v>222</v>
      </c>
      <c r="AT14" s="2" t="s">
        <v>223</v>
      </c>
      <c r="AU14" s="2" t="s">
        <v>224</v>
      </c>
      <c r="AV14" s="2" t="s">
        <v>131</v>
      </c>
      <c r="AW14" s="2" t="s">
        <v>130</v>
      </c>
      <c r="AX14" s="2" t="s">
        <v>130</v>
      </c>
      <c r="AY14" s="2" t="s">
        <v>131</v>
      </c>
      <c r="AZ14" s="2" t="s">
        <v>132</v>
      </c>
      <c r="BA14" s="2" t="s">
        <v>130</v>
      </c>
      <c r="BB14" s="2" t="s">
        <v>130</v>
      </c>
      <c r="BC14" s="2" t="s">
        <v>131</v>
      </c>
      <c r="BD14" s="2" t="s">
        <v>131</v>
      </c>
      <c r="BE14" s="2" t="s">
        <v>131</v>
      </c>
      <c r="BF14" s="2" t="s">
        <v>149</v>
      </c>
      <c r="BG14" s="2" t="s">
        <v>149</v>
      </c>
      <c r="BH14" s="2" t="s">
        <v>131</v>
      </c>
      <c r="BI14" s="2" t="s">
        <v>131</v>
      </c>
      <c r="BJ14" s="2" t="s">
        <v>131</v>
      </c>
      <c r="BK14" s="2" t="s">
        <v>131</v>
      </c>
      <c r="BL14" s="2" t="s">
        <v>131</v>
      </c>
      <c r="BM14" s="2" t="s">
        <v>131</v>
      </c>
      <c r="BN14" s="2" t="s">
        <v>130</v>
      </c>
      <c r="BO14" s="2" t="s">
        <v>131</v>
      </c>
      <c r="BP14" s="2" t="s">
        <v>131</v>
      </c>
      <c r="BQ14" s="2" t="s">
        <v>131</v>
      </c>
      <c r="BR14" s="2" t="s">
        <v>130</v>
      </c>
      <c r="BS14" s="2" t="s">
        <v>130</v>
      </c>
      <c r="BT14" s="2" t="s">
        <v>130</v>
      </c>
      <c r="BU14" s="2" t="s">
        <v>130</v>
      </c>
      <c r="BV14" s="2" t="s">
        <v>130</v>
      </c>
      <c r="BW14" s="2" t="s">
        <v>131</v>
      </c>
      <c r="BX14" s="2" t="s">
        <v>130</v>
      </c>
      <c r="BY14" s="2" t="s">
        <v>130</v>
      </c>
      <c r="BZ14" s="2" t="s">
        <v>130</v>
      </c>
      <c r="CA14" s="2" t="s">
        <v>131</v>
      </c>
      <c r="CB14" s="2" t="s">
        <v>130</v>
      </c>
      <c r="CC14" s="2" t="s">
        <v>130</v>
      </c>
      <c r="CD14" s="2" t="s">
        <v>132</v>
      </c>
      <c r="CE14" s="2" t="s">
        <v>130</v>
      </c>
      <c r="CF14" s="2" t="s">
        <v>132</v>
      </c>
      <c r="CG14" s="2" t="s">
        <v>131</v>
      </c>
      <c r="CH14" s="2" t="s">
        <v>131</v>
      </c>
      <c r="CI14" s="2" t="s">
        <v>131</v>
      </c>
      <c r="CJ14" s="2">
        <v>7</v>
      </c>
      <c r="CK14" s="2">
        <v>7</v>
      </c>
      <c r="CL14" s="2" t="s">
        <v>134</v>
      </c>
      <c r="CM14" s="2" t="s">
        <v>134</v>
      </c>
      <c r="CN14" s="2" t="s">
        <v>134</v>
      </c>
      <c r="CO14" s="12"/>
      <c r="CP14" s="74" t="s">
        <v>156</v>
      </c>
      <c r="CQ14" s="74" t="s">
        <v>157</v>
      </c>
      <c r="CR14" s="72" t="s">
        <v>137</v>
      </c>
      <c r="CS14" s="74" t="s">
        <v>116</v>
      </c>
      <c r="CT14" s="198" t="s">
        <v>158</v>
      </c>
    </row>
    <row r="15" spans="1:98" x14ac:dyDescent="0.2">
      <c r="A15" s="2">
        <v>12846353002</v>
      </c>
      <c r="B15" s="2">
        <v>406120268</v>
      </c>
      <c r="C15" s="3">
        <v>44404.353356481479</v>
      </c>
      <c r="D15" s="3">
        <v>44404.399560185186</v>
      </c>
      <c r="E15" s="2" t="s">
        <v>225</v>
      </c>
      <c r="F15" s="2" t="s">
        <v>226</v>
      </c>
      <c r="J15" s="2" t="s">
        <v>116</v>
      </c>
      <c r="K15" s="2" t="s">
        <v>141</v>
      </c>
      <c r="L15" s="62">
        <v>44131</v>
      </c>
      <c r="M15" s="2" t="s">
        <v>119</v>
      </c>
      <c r="N15" s="2" t="s">
        <v>227</v>
      </c>
      <c r="O15" s="2" t="s">
        <v>121</v>
      </c>
      <c r="P15" s="2" t="s">
        <v>228</v>
      </c>
      <c r="Q15" s="2" t="s">
        <v>229</v>
      </c>
      <c r="R15" s="2" t="s">
        <v>230</v>
      </c>
      <c r="S15" s="2" t="s">
        <v>125</v>
      </c>
      <c r="T15" s="2" t="s">
        <v>116</v>
      </c>
      <c r="U15" s="2" t="s">
        <v>116</v>
      </c>
      <c r="V15" s="2" t="s">
        <v>116</v>
      </c>
      <c r="W15" s="2" t="s">
        <v>116</v>
      </c>
      <c r="X15" s="2" t="s">
        <v>116</v>
      </c>
      <c r="Y15" s="2" t="s">
        <v>116</v>
      </c>
      <c r="Z15" s="2" t="s">
        <v>116</v>
      </c>
      <c r="AA15" s="2" t="s">
        <v>116</v>
      </c>
      <c r="AB15" s="2" t="s">
        <v>116</v>
      </c>
      <c r="AC15" s="2" t="s">
        <v>116</v>
      </c>
      <c r="AD15" s="2" t="s">
        <v>116</v>
      </c>
      <c r="AE15" s="2" t="s">
        <v>116</v>
      </c>
      <c r="AF15" s="2" t="s">
        <v>116</v>
      </c>
      <c r="AG15" s="2" t="s">
        <v>116</v>
      </c>
      <c r="AH15" s="2" t="s">
        <v>116</v>
      </c>
      <c r="AI15" s="2" t="s">
        <v>116</v>
      </c>
      <c r="AJ15" s="2" t="s">
        <v>116</v>
      </c>
      <c r="AK15" s="2" t="s">
        <v>116</v>
      </c>
      <c r="AL15" s="2" t="s">
        <v>116</v>
      </c>
      <c r="AM15" s="2" t="s">
        <v>116</v>
      </c>
      <c r="AN15" s="2" t="s">
        <v>116</v>
      </c>
      <c r="AO15" s="2" t="s">
        <v>116</v>
      </c>
      <c r="AP15" s="2" t="s">
        <v>116</v>
      </c>
      <c r="CO15" s="12"/>
      <c r="CP15" s="74" t="s">
        <v>135</v>
      </c>
      <c r="CQ15" s="74" t="s">
        <v>136</v>
      </c>
      <c r="CR15" s="72" t="s">
        <v>137</v>
      </c>
      <c r="CS15" s="74" t="s">
        <v>116</v>
      </c>
      <c r="CT15" s="198" t="s">
        <v>138</v>
      </c>
    </row>
    <row r="16" spans="1:98" x14ac:dyDescent="0.2">
      <c r="A16" s="2">
        <v>12765947413</v>
      </c>
      <c r="B16" s="2">
        <v>406120268</v>
      </c>
      <c r="C16" s="3">
        <v>44370.892604166664</v>
      </c>
      <c r="D16" s="3">
        <v>44370.912962962961</v>
      </c>
      <c r="E16" s="2" t="s">
        <v>231</v>
      </c>
      <c r="F16" s="2" t="s">
        <v>232</v>
      </c>
      <c r="J16" s="2" t="s">
        <v>116</v>
      </c>
      <c r="K16" s="2" t="s">
        <v>117</v>
      </c>
      <c r="L16" s="2" t="s">
        <v>118</v>
      </c>
      <c r="M16" s="70" t="s">
        <v>119</v>
      </c>
      <c r="N16" s="70" t="s">
        <v>120</v>
      </c>
      <c r="O16" s="2" t="s">
        <v>121</v>
      </c>
      <c r="P16" s="2" t="s">
        <v>233</v>
      </c>
      <c r="Q16" s="2" t="s">
        <v>234</v>
      </c>
      <c r="R16" s="2" t="s">
        <v>124</v>
      </c>
      <c r="S16" s="2" t="s">
        <v>174</v>
      </c>
      <c r="T16" s="2" t="s">
        <v>126</v>
      </c>
      <c r="U16" s="2" t="s">
        <v>126</v>
      </c>
      <c r="V16" s="2" t="s">
        <v>116</v>
      </c>
      <c r="W16" s="2" t="s">
        <v>116</v>
      </c>
      <c r="X16" s="2" t="s">
        <v>126</v>
      </c>
      <c r="Y16" s="2" t="s">
        <v>116</v>
      </c>
      <c r="Z16" s="2" t="s">
        <v>116</v>
      </c>
      <c r="AA16" s="2" t="s">
        <v>116</v>
      </c>
      <c r="AB16" s="2" t="s">
        <v>116</v>
      </c>
      <c r="AC16" s="2" t="s">
        <v>116</v>
      </c>
      <c r="AD16" s="2" t="s">
        <v>116</v>
      </c>
      <c r="AE16" s="2" t="s">
        <v>116</v>
      </c>
      <c r="AF16" s="2" t="s">
        <v>116</v>
      </c>
      <c r="AG16" s="2" t="s">
        <v>116</v>
      </c>
      <c r="AH16" s="2" t="s">
        <v>116</v>
      </c>
      <c r="AI16" s="2" t="s">
        <v>126</v>
      </c>
      <c r="AJ16" s="2" t="s">
        <v>116</v>
      </c>
      <c r="AK16" s="2" t="s">
        <v>126</v>
      </c>
      <c r="AL16" s="2" t="s">
        <v>126</v>
      </c>
      <c r="AM16" s="2" t="s">
        <v>126</v>
      </c>
      <c r="AN16" s="2" t="s">
        <v>116</v>
      </c>
      <c r="AO16" s="2" t="s">
        <v>126</v>
      </c>
      <c r="AP16" s="2" t="s">
        <v>116</v>
      </c>
      <c r="AQ16" s="2">
        <v>8</v>
      </c>
      <c r="AR16" s="2" t="s">
        <v>235</v>
      </c>
      <c r="AS16" s="2" t="s">
        <v>236</v>
      </c>
      <c r="AT16" s="2" t="s">
        <v>237</v>
      </c>
      <c r="AU16" s="2" t="s">
        <v>238</v>
      </c>
      <c r="AV16" s="2" t="s">
        <v>132</v>
      </c>
      <c r="AW16" s="2" t="s">
        <v>132</v>
      </c>
      <c r="AX16" s="2" t="s">
        <v>132</v>
      </c>
      <c r="AY16" s="2" t="s">
        <v>132</v>
      </c>
      <c r="AZ16" s="2" t="s">
        <v>132</v>
      </c>
      <c r="BA16" s="2" t="s">
        <v>132</v>
      </c>
      <c r="BB16" s="2" t="s">
        <v>132</v>
      </c>
      <c r="BC16" s="2" t="s">
        <v>132</v>
      </c>
      <c r="BD16" s="2" t="s">
        <v>132</v>
      </c>
      <c r="BE16" s="2" t="s">
        <v>132</v>
      </c>
      <c r="BF16" s="2" t="s">
        <v>132</v>
      </c>
      <c r="BG16" s="2" t="s">
        <v>130</v>
      </c>
      <c r="BH16" s="2" t="s">
        <v>132</v>
      </c>
      <c r="BI16" s="2" t="s">
        <v>132</v>
      </c>
      <c r="BJ16" s="2" t="s">
        <v>132</v>
      </c>
      <c r="BK16" s="2" t="s">
        <v>132</v>
      </c>
      <c r="BL16" s="2" t="s">
        <v>132</v>
      </c>
      <c r="BM16" s="2" t="s">
        <v>132</v>
      </c>
      <c r="BN16" s="2" t="s">
        <v>132</v>
      </c>
      <c r="BO16" s="2" t="s">
        <v>130</v>
      </c>
      <c r="BP16" s="2" t="s">
        <v>132</v>
      </c>
      <c r="BQ16" s="2" t="s">
        <v>132</v>
      </c>
      <c r="BR16" s="2" t="s">
        <v>132</v>
      </c>
      <c r="BS16" s="2" t="s">
        <v>132</v>
      </c>
      <c r="BT16" s="2" t="s">
        <v>132</v>
      </c>
      <c r="BU16" s="2" t="s">
        <v>132</v>
      </c>
      <c r="BV16" s="2" t="s">
        <v>132</v>
      </c>
      <c r="BW16" s="2" t="s">
        <v>132</v>
      </c>
      <c r="BX16" s="2" t="s">
        <v>132</v>
      </c>
      <c r="BY16" s="2" t="s">
        <v>132</v>
      </c>
      <c r="BZ16" s="2" t="s">
        <v>132</v>
      </c>
      <c r="CA16" s="2" t="s">
        <v>132</v>
      </c>
      <c r="CB16" s="2" t="s">
        <v>132</v>
      </c>
      <c r="CC16" s="2" t="s">
        <v>132</v>
      </c>
      <c r="CD16" s="2" t="s">
        <v>132</v>
      </c>
      <c r="CE16" s="2" t="s">
        <v>132</v>
      </c>
      <c r="CF16" s="2" t="s">
        <v>132</v>
      </c>
      <c r="CG16" s="2" t="s">
        <v>132</v>
      </c>
      <c r="CH16" s="2" t="s">
        <v>132</v>
      </c>
      <c r="CI16" s="2" t="s">
        <v>132</v>
      </c>
      <c r="CJ16" s="2" t="s">
        <v>235</v>
      </c>
      <c r="CK16" s="2" t="s">
        <v>235</v>
      </c>
      <c r="CL16" s="2">
        <v>5</v>
      </c>
      <c r="CM16" s="2" t="s">
        <v>167</v>
      </c>
      <c r="CN16" s="2" t="s">
        <v>167</v>
      </c>
      <c r="CO16" s="12"/>
      <c r="CP16" s="72" t="s">
        <v>135</v>
      </c>
      <c r="CQ16" s="72" t="s">
        <v>136</v>
      </c>
      <c r="CR16" s="72" t="s">
        <v>137</v>
      </c>
      <c r="CS16" s="72" t="s">
        <v>126</v>
      </c>
      <c r="CT16" s="197" t="s">
        <v>138</v>
      </c>
    </row>
    <row r="17" spans="1:98" x14ac:dyDescent="0.2">
      <c r="A17" s="2">
        <v>12855013124</v>
      </c>
      <c r="B17" s="2">
        <v>406120268</v>
      </c>
      <c r="C17" s="3">
        <v>44407.377372685187</v>
      </c>
      <c r="D17" s="3">
        <v>44407.389247685183</v>
      </c>
      <c r="E17" s="2" t="s">
        <v>239</v>
      </c>
      <c r="F17" s="2" t="s">
        <v>240</v>
      </c>
      <c r="J17" s="2" t="s">
        <v>116</v>
      </c>
      <c r="K17" s="2" t="s">
        <v>141</v>
      </c>
      <c r="L17" s="62">
        <v>43664</v>
      </c>
      <c r="M17" s="2" t="s">
        <v>193</v>
      </c>
      <c r="N17" s="2" t="s">
        <v>241</v>
      </c>
      <c r="O17" s="2" t="s">
        <v>121</v>
      </c>
      <c r="P17" s="2" t="s">
        <v>242</v>
      </c>
      <c r="Q17" s="2" t="s">
        <v>243</v>
      </c>
      <c r="R17" s="2" t="s">
        <v>124</v>
      </c>
      <c r="S17" s="2" t="s">
        <v>174</v>
      </c>
      <c r="T17" s="2" t="s">
        <v>116</v>
      </c>
      <c r="U17" s="2" t="s">
        <v>116</v>
      </c>
      <c r="V17" s="2" t="s">
        <v>116</v>
      </c>
      <c r="W17" s="2" t="s">
        <v>116</v>
      </c>
      <c r="X17" s="2" t="s">
        <v>116</v>
      </c>
      <c r="Y17" s="2" t="s">
        <v>116</v>
      </c>
      <c r="Z17" s="2" t="s">
        <v>116</v>
      </c>
      <c r="AA17" s="2" t="s">
        <v>116</v>
      </c>
      <c r="AB17" s="2" t="s">
        <v>116</v>
      </c>
      <c r="AC17" s="2" t="s">
        <v>116</v>
      </c>
      <c r="AD17" s="2" t="s">
        <v>116</v>
      </c>
      <c r="AE17" s="2" t="s">
        <v>116</v>
      </c>
      <c r="AF17" s="2" t="s">
        <v>116</v>
      </c>
      <c r="AG17" s="2" t="s">
        <v>116</v>
      </c>
      <c r="AH17" s="2" t="s">
        <v>116</v>
      </c>
      <c r="AI17" s="2" t="s">
        <v>116</v>
      </c>
      <c r="AJ17" s="2" t="s">
        <v>116</v>
      </c>
      <c r="AK17" s="2" t="s">
        <v>116</v>
      </c>
      <c r="AL17" s="2" t="s">
        <v>116</v>
      </c>
      <c r="AM17" s="2" t="s">
        <v>116</v>
      </c>
      <c r="AN17" s="2" t="s">
        <v>116</v>
      </c>
      <c r="AO17" s="2" t="s">
        <v>116</v>
      </c>
      <c r="AP17" s="2" t="s">
        <v>116</v>
      </c>
      <c r="AQ17" s="2">
        <v>9</v>
      </c>
      <c r="AR17" s="2">
        <v>9</v>
      </c>
      <c r="AS17" s="2" t="s">
        <v>244</v>
      </c>
      <c r="AT17" s="2" t="s">
        <v>245</v>
      </c>
      <c r="AU17" s="2" t="s">
        <v>246</v>
      </c>
      <c r="AV17" s="2" t="s">
        <v>130</v>
      </c>
      <c r="AW17" s="2" t="s">
        <v>132</v>
      </c>
      <c r="AX17" s="2" t="s">
        <v>132</v>
      </c>
      <c r="AY17" s="2" t="s">
        <v>132</v>
      </c>
      <c r="AZ17" s="2" t="s">
        <v>132</v>
      </c>
      <c r="BA17" s="2" t="s">
        <v>130</v>
      </c>
      <c r="BB17" s="2" t="s">
        <v>132</v>
      </c>
      <c r="BC17" s="2" t="s">
        <v>130</v>
      </c>
      <c r="BD17" s="2" t="s">
        <v>132</v>
      </c>
      <c r="BE17" s="2" t="s">
        <v>132</v>
      </c>
      <c r="BF17" s="2" t="s">
        <v>132</v>
      </c>
      <c r="BG17" s="2" t="s">
        <v>130</v>
      </c>
      <c r="BH17" s="2" t="s">
        <v>132</v>
      </c>
      <c r="BI17" s="2" t="s">
        <v>132</v>
      </c>
      <c r="BJ17" s="2" t="s">
        <v>132</v>
      </c>
      <c r="BK17" s="2" t="s">
        <v>132</v>
      </c>
      <c r="BL17" s="2" t="s">
        <v>132</v>
      </c>
      <c r="BM17" s="2" t="s">
        <v>132</v>
      </c>
      <c r="BN17" s="2" t="s">
        <v>132</v>
      </c>
      <c r="BO17" s="2" t="s">
        <v>132</v>
      </c>
      <c r="BP17" s="2" t="s">
        <v>130</v>
      </c>
      <c r="BQ17" s="2" t="s">
        <v>132</v>
      </c>
      <c r="BR17" s="2" t="s">
        <v>130</v>
      </c>
      <c r="BS17" s="2" t="s">
        <v>130</v>
      </c>
      <c r="BT17" s="2" t="s">
        <v>130</v>
      </c>
      <c r="BU17" s="2" t="s">
        <v>132</v>
      </c>
      <c r="BV17" s="2" t="s">
        <v>130</v>
      </c>
      <c r="BW17" s="2" t="s">
        <v>149</v>
      </c>
      <c r="BX17" s="2" t="s">
        <v>130</v>
      </c>
      <c r="BY17" s="2" t="s">
        <v>132</v>
      </c>
      <c r="BZ17" s="2" t="s">
        <v>132</v>
      </c>
      <c r="CA17" s="2" t="s">
        <v>132</v>
      </c>
      <c r="CB17" s="2" t="s">
        <v>132</v>
      </c>
      <c r="CC17" s="2" t="s">
        <v>132</v>
      </c>
      <c r="CD17" s="2" t="s">
        <v>132</v>
      </c>
      <c r="CE17" s="2" t="s">
        <v>132</v>
      </c>
      <c r="CF17" s="2" t="s">
        <v>132</v>
      </c>
      <c r="CG17" s="2" t="s">
        <v>130</v>
      </c>
      <c r="CH17" s="2" t="s">
        <v>132</v>
      </c>
      <c r="CI17" s="2" t="s">
        <v>132</v>
      </c>
      <c r="CJ17" s="2">
        <v>9</v>
      </c>
      <c r="CK17" s="2" t="s">
        <v>235</v>
      </c>
      <c r="CL17" s="2" t="s">
        <v>134</v>
      </c>
      <c r="CM17" s="2" t="s">
        <v>134</v>
      </c>
      <c r="CN17" s="2" t="s">
        <v>216</v>
      </c>
      <c r="CO17" s="12"/>
      <c r="CP17" s="74" t="s">
        <v>135</v>
      </c>
      <c r="CQ17" s="74" t="s">
        <v>136</v>
      </c>
      <c r="CR17" s="72" t="s">
        <v>137</v>
      </c>
      <c r="CS17" s="74" t="s">
        <v>116</v>
      </c>
      <c r="CT17" s="198" t="s">
        <v>138</v>
      </c>
    </row>
    <row r="18" spans="1:98" x14ac:dyDescent="0.2">
      <c r="A18" s="2">
        <v>12828218139</v>
      </c>
      <c r="B18" s="2">
        <v>406120268</v>
      </c>
      <c r="C18" s="3">
        <v>44396.495127314818</v>
      </c>
      <c r="D18" s="3">
        <v>44396.604861111111</v>
      </c>
      <c r="E18" s="2" t="s">
        <v>247</v>
      </c>
      <c r="F18" s="2" t="s">
        <v>248</v>
      </c>
      <c r="J18" s="2" t="s">
        <v>116</v>
      </c>
      <c r="K18" s="2" t="s">
        <v>141</v>
      </c>
      <c r="L18" s="62">
        <v>43921</v>
      </c>
      <c r="M18" s="2" t="s">
        <v>119</v>
      </c>
      <c r="N18" s="2" t="s">
        <v>249</v>
      </c>
      <c r="O18" s="2" t="s">
        <v>121</v>
      </c>
      <c r="P18" s="2" t="s">
        <v>250</v>
      </c>
      <c r="Q18" s="2" t="s">
        <v>251</v>
      </c>
      <c r="R18" s="2" t="s">
        <v>124</v>
      </c>
      <c r="S18" s="2" t="s">
        <v>125</v>
      </c>
      <c r="T18" s="2" t="s">
        <v>116</v>
      </c>
      <c r="U18" s="2" t="s">
        <v>116</v>
      </c>
      <c r="V18" s="2" t="s">
        <v>116</v>
      </c>
      <c r="W18" s="2" t="s">
        <v>116</v>
      </c>
      <c r="X18" s="2" t="s">
        <v>126</v>
      </c>
      <c r="Y18" s="2" t="s">
        <v>116</v>
      </c>
      <c r="Z18" s="2" t="s">
        <v>116</v>
      </c>
      <c r="AA18" s="2" t="s">
        <v>116</v>
      </c>
      <c r="AB18" s="2" t="s">
        <v>116</v>
      </c>
      <c r="AC18" s="2" t="s">
        <v>116</v>
      </c>
      <c r="AD18" s="2" t="s">
        <v>116</v>
      </c>
      <c r="AE18" s="2" t="s">
        <v>116</v>
      </c>
      <c r="AF18" s="2" t="s">
        <v>116</v>
      </c>
      <c r="AG18" s="2" t="s">
        <v>116</v>
      </c>
      <c r="AH18" s="2" t="s">
        <v>116</v>
      </c>
      <c r="AI18" s="2" t="s">
        <v>116</v>
      </c>
      <c r="AJ18" s="2" t="s">
        <v>116</v>
      </c>
      <c r="AK18" s="2" t="s">
        <v>116</v>
      </c>
      <c r="AL18" s="2" t="s">
        <v>126</v>
      </c>
      <c r="AM18" s="2" t="s">
        <v>126</v>
      </c>
      <c r="AN18" s="2" t="s">
        <v>116</v>
      </c>
      <c r="AO18" s="2" t="s">
        <v>116</v>
      </c>
      <c r="AP18" s="2" t="s">
        <v>126</v>
      </c>
      <c r="AQ18" s="2">
        <v>8</v>
      </c>
      <c r="AR18" s="2">
        <v>8</v>
      </c>
      <c r="AS18" s="2" t="s">
        <v>252</v>
      </c>
      <c r="AT18" s="2" t="s">
        <v>253</v>
      </c>
      <c r="AU18" s="2" t="s">
        <v>254</v>
      </c>
      <c r="AV18" s="2" t="s">
        <v>131</v>
      </c>
      <c r="AW18" s="2" t="s">
        <v>149</v>
      </c>
      <c r="AX18" s="2" t="s">
        <v>131</v>
      </c>
      <c r="AY18" s="2" t="s">
        <v>130</v>
      </c>
      <c r="AZ18" s="2" t="s">
        <v>132</v>
      </c>
      <c r="BA18" s="2" t="s">
        <v>130</v>
      </c>
      <c r="BB18" s="2" t="s">
        <v>132</v>
      </c>
      <c r="BC18" s="2" t="s">
        <v>130</v>
      </c>
      <c r="BD18" s="2" t="s">
        <v>131</v>
      </c>
      <c r="BE18" s="2" t="s">
        <v>130</v>
      </c>
      <c r="BF18" s="2" t="s">
        <v>132</v>
      </c>
      <c r="BG18" s="2" t="s">
        <v>131</v>
      </c>
      <c r="BH18" s="2" t="s">
        <v>130</v>
      </c>
      <c r="BI18" s="2" t="s">
        <v>132</v>
      </c>
      <c r="BJ18" s="2" t="s">
        <v>149</v>
      </c>
      <c r="BK18" s="2" t="s">
        <v>130</v>
      </c>
      <c r="BL18" s="2" t="s">
        <v>131</v>
      </c>
      <c r="BM18" s="2" t="s">
        <v>132</v>
      </c>
      <c r="BN18" s="2" t="s">
        <v>149</v>
      </c>
      <c r="BO18" s="2" t="s">
        <v>132</v>
      </c>
      <c r="BP18" s="2" t="s">
        <v>149</v>
      </c>
      <c r="BQ18" s="2" t="s">
        <v>131</v>
      </c>
      <c r="BR18" s="2" t="s">
        <v>131</v>
      </c>
      <c r="BS18" s="2" t="s">
        <v>131</v>
      </c>
      <c r="BT18" s="2" t="s">
        <v>131</v>
      </c>
      <c r="BU18" s="2" t="s">
        <v>130</v>
      </c>
      <c r="BV18" s="2" t="s">
        <v>132</v>
      </c>
      <c r="BW18" s="2" t="s">
        <v>130</v>
      </c>
      <c r="BX18" s="2" t="s">
        <v>132</v>
      </c>
      <c r="BY18" s="2" t="s">
        <v>131</v>
      </c>
      <c r="BZ18" s="2" t="s">
        <v>132</v>
      </c>
      <c r="CA18" s="2" t="s">
        <v>130</v>
      </c>
      <c r="CB18" s="2" t="s">
        <v>132</v>
      </c>
      <c r="CC18" s="2" t="s">
        <v>132</v>
      </c>
      <c r="CD18" s="2" t="s">
        <v>132</v>
      </c>
      <c r="CE18" s="2" t="s">
        <v>130</v>
      </c>
      <c r="CF18" s="2" t="s">
        <v>132</v>
      </c>
      <c r="CG18" s="2" t="s">
        <v>132</v>
      </c>
      <c r="CH18" s="2" t="s">
        <v>132</v>
      </c>
      <c r="CI18" s="2" t="s">
        <v>130</v>
      </c>
      <c r="CJ18" s="2">
        <v>9</v>
      </c>
      <c r="CK18" s="2">
        <v>9</v>
      </c>
      <c r="CL18" s="2" t="s">
        <v>134</v>
      </c>
      <c r="CM18" s="2" t="s">
        <v>167</v>
      </c>
      <c r="CN18" s="2" t="s">
        <v>216</v>
      </c>
      <c r="CO18" s="12" t="s">
        <v>255</v>
      </c>
      <c r="CP18" s="74" t="s">
        <v>135</v>
      </c>
      <c r="CQ18" s="74" t="s">
        <v>157</v>
      </c>
      <c r="CR18" s="72" t="s">
        <v>137</v>
      </c>
      <c r="CS18" s="74" t="s">
        <v>116</v>
      </c>
      <c r="CT18" s="198" t="s">
        <v>158</v>
      </c>
    </row>
    <row r="19" spans="1:98" x14ac:dyDescent="0.2">
      <c r="A19" s="2">
        <v>12827918544</v>
      </c>
      <c r="B19" s="2">
        <v>406120268</v>
      </c>
      <c r="C19" s="3">
        <v>44396.40587962963</v>
      </c>
      <c r="D19" s="3">
        <v>44396.416446759256</v>
      </c>
      <c r="E19" s="2" t="s">
        <v>256</v>
      </c>
      <c r="F19" s="2" t="s">
        <v>257</v>
      </c>
      <c r="J19" s="2" t="s">
        <v>116</v>
      </c>
      <c r="K19" s="2" t="s">
        <v>141</v>
      </c>
      <c r="L19" s="62">
        <v>44313</v>
      </c>
      <c r="M19" s="2" t="s">
        <v>258</v>
      </c>
      <c r="N19" s="2" t="s">
        <v>259</v>
      </c>
      <c r="O19" s="2" t="s">
        <v>121</v>
      </c>
      <c r="P19" s="2" t="s">
        <v>260</v>
      </c>
      <c r="Q19" s="2" t="s">
        <v>261</v>
      </c>
      <c r="R19" s="2" t="s">
        <v>124</v>
      </c>
      <c r="S19" s="2" t="s">
        <v>125</v>
      </c>
      <c r="T19" s="2" t="s">
        <v>116</v>
      </c>
      <c r="U19" s="2" t="s">
        <v>116</v>
      </c>
      <c r="V19" s="2" t="s">
        <v>116</v>
      </c>
      <c r="W19" s="2" t="s">
        <v>126</v>
      </c>
      <c r="X19" s="2" t="s">
        <v>116</v>
      </c>
      <c r="Y19" s="2" t="s">
        <v>116</v>
      </c>
      <c r="Z19" s="2" t="s">
        <v>116</v>
      </c>
      <c r="AA19" s="2" t="s">
        <v>116</v>
      </c>
      <c r="AB19" s="2" t="s">
        <v>116</v>
      </c>
      <c r="AC19" s="2" t="s">
        <v>116</v>
      </c>
      <c r="AD19" s="2" t="s">
        <v>116</v>
      </c>
      <c r="AE19" s="2" t="s">
        <v>116</v>
      </c>
      <c r="AF19" s="2" t="s">
        <v>116</v>
      </c>
      <c r="AG19" s="2" t="s">
        <v>116</v>
      </c>
      <c r="AH19" s="2" t="s">
        <v>126</v>
      </c>
      <c r="AI19" s="2" t="s">
        <v>116</v>
      </c>
      <c r="AJ19" s="2" t="s">
        <v>116</v>
      </c>
      <c r="AK19" s="2" t="s">
        <v>116</v>
      </c>
      <c r="AL19" s="2" t="s">
        <v>126</v>
      </c>
      <c r="AM19" s="2" t="s">
        <v>126</v>
      </c>
      <c r="AN19" s="2" t="s">
        <v>116</v>
      </c>
      <c r="AO19" s="2" t="s">
        <v>126</v>
      </c>
      <c r="AP19" s="2" t="s">
        <v>126</v>
      </c>
      <c r="AQ19" s="2">
        <v>9</v>
      </c>
      <c r="AR19" s="2">
        <v>9</v>
      </c>
      <c r="AS19" s="2" t="s">
        <v>262</v>
      </c>
      <c r="AT19" s="2" t="s">
        <v>263</v>
      </c>
      <c r="AU19" s="2" t="s">
        <v>264</v>
      </c>
      <c r="AV19" s="2" t="s">
        <v>132</v>
      </c>
      <c r="AW19" s="2" t="s">
        <v>132</v>
      </c>
      <c r="AX19" s="2" t="s">
        <v>130</v>
      </c>
      <c r="AY19" s="2" t="s">
        <v>132</v>
      </c>
      <c r="AZ19" s="2" t="s">
        <v>132</v>
      </c>
      <c r="BA19" s="2" t="s">
        <v>130</v>
      </c>
      <c r="BB19" s="2" t="s">
        <v>132</v>
      </c>
      <c r="BC19" s="2" t="s">
        <v>132</v>
      </c>
      <c r="BD19" s="2" t="s">
        <v>130</v>
      </c>
      <c r="BE19" s="2" t="s">
        <v>132</v>
      </c>
      <c r="BF19" s="2" t="s">
        <v>132</v>
      </c>
      <c r="BG19" s="2" t="s">
        <v>132</v>
      </c>
      <c r="BH19" s="2" t="s">
        <v>132</v>
      </c>
      <c r="BI19" s="2" t="s">
        <v>132</v>
      </c>
      <c r="BJ19" s="2" t="s">
        <v>132</v>
      </c>
      <c r="BK19" s="2" t="s">
        <v>132</v>
      </c>
      <c r="BL19" s="2" t="s">
        <v>130</v>
      </c>
      <c r="BM19" s="2" t="s">
        <v>132</v>
      </c>
      <c r="BN19" s="2" t="s">
        <v>132</v>
      </c>
      <c r="BO19" s="2" t="s">
        <v>130</v>
      </c>
      <c r="BP19" s="2" t="s">
        <v>132</v>
      </c>
      <c r="BQ19" s="2" t="s">
        <v>130</v>
      </c>
      <c r="BR19" s="2" t="s">
        <v>130</v>
      </c>
      <c r="BS19" s="2" t="s">
        <v>131</v>
      </c>
      <c r="BT19" s="2" t="s">
        <v>131</v>
      </c>
      <c r="BU19" s="2" t="s">
        <v>130</v>
      </c>
      <c r="BV19" s="2" t="s">
        <v>130</v>
      </c>
      <c r="BW19" s="2" t="s">
        <v>131</v>
      </c>
      <c r="BX19" s="2" t="s">
        <v>132</v>
      </c>
      <c r="BY19" s="2" t="s">
        <v>130</v>
      </c>
      <c r="BZ19" s="2" t="s">
        <v>130</v>
      </c>
      <c r="CA19" s="2" t="s">
        <v>131</v>
      </c>
      <c r="CB19" s="2" t="s">
        <v>131</v>
      </c>
      <c r="CC19" s="2" t="s">
        <v>130</v>
      </c>
      <c r="CD19" s="2" t="s">
        <v>130</v>
      </c>
      <c r="CE19" s="2" t="s">
        <v>130</v>
      </c>
      <c r="CF19" s="2" t="s">
        <v>132</v>
      </c>
      <c r="CG19" s="2" t="s">
        <v>130</v>
      </c>
      <c r="CH19" s="2" t="s">
        <v>130</v>
      </c>
      <c r="CI19" s="2" t="s">
        <v>130</v>
      </c>
      <c r="CJ19" s="2">
        <v>8</v>
      </c>
      <c r="CK19" s="2">
        <v>8</v>
      </c>
      <c r="CL19" s="2" t="s">
        <v>133</v>
      </c>
      <c r="CM19" s="2" t="s">
        <v>134</v>
      </c>
      <c r="CN19" s="2" t="s">
        <v>134</v>
      </c>
      <c r="CO19" s="12"/>
      <c r="CP19" s="74" t="s">
        <v>135</v>
      </c>
      <c r="CQ19" s="74" t="s">
        <v>136</v>
      </c>
      <c r="CR19" s="72" t="s">
        <v>137</v>
      </c>
      <c r="CS19" s="74" t="s">
        <v>116</v>
      </c>
      <c r="CT19" s="198" t="s">
        <v>138</v>
      </c>
    </row>
    <row r="20" spans="1:98" x14ac:dyDescent="0.2">
      <c r="A20" s="2">
        <v>12765099199</v>
      </c>
      <c r="B20" s="2">
        <v>406120268</v>
      </c>
      <c r="C20" s="3">
        <v>44370.558240740742</v>
      </c>
      <c r="D20" s="3">
        <v>44370.561828703707</v>
      </c>
      <c r="E20" s="2" t="s">
        <v>265</v>
      </c>
      <c r="F20" s="2" t="s">
        <v>266</v>
      </c>
      <c r="J20" s="2" t="s">
        <v>116</v>
      </c>
      <c r="K20" s="2" t="s">
        <v>141</v>
      </c>
      <c r="L20" s="62">
        <v>44243</v>
      </c>
      <c r="M20" s="2" t="s">
        <v>193</v>
      </c>
      <c r="N20" s="2" t="s">
        <v>267</v>
      </c>
      <c r="O20" s="2" t="s">
        <v>121</v>
      </c>
      <c r="P20" s="2" t="s">
        <v>268</v>
      </c>
      <c r="Q20" s="2" t="s">
        <v>269</v>
      </c>
      <c r="R20" s="2" t="s">
        <v>124</v>
      </c>
      <c r="S20" s="2" t="s">
        <v>125</v>
      </c>
      <c r="T20" s="2" t="s">
        <v>116</v>
      </c>
      <c r="U20" s="2" t="s">
        <v>116</v>
      </c>
      <c r="V20" s="2" t="s">
        <v>126</v>
      </c>
      <c r="W20" s="2" t="s">
        <v>116</v>
      </c>
      <c r="X20" s="2" t="s">
        <v>116</v>
      </c>
      <c r="Y20" s="2" t="s">
        <v>116</v>
      </c>
      <c r="Z20" s="2" t="s">
        <v>116</v>
      </c>
      <c r="AA20" s="2" t="s">
        <v>116</v>
      </c>
      <c r="AB20" s="2" t="s">
        <v>116</v>
      </c>
      <c r="AC20" s="2" t="s">
        <v>116</v>
      </c>
      <c r="AD20" s="2" t="s">
        <v>116</v>
      </c>
      <c r="AE20" s="2" t="s">
        <v>116</v>
      </c>
      <c r="AF20" s="2" t="s">
        <v>116</v>
      </c>
      <c r="AG20" s="2" t="s">
        <v>116</v>
      </c>
      <c r="AH20" s="2" t="s">
        <v>126</v>
      </c>
      <c r="AI20" s="2" t="s">
        <v>116</v>
      </c>
      <c r="AJ20" s="2" t="s">
        <v>116</v>
      </c>
      <c r="AK20" s="2" t="s">
        <v>126</v>
      </c>
      <c r="AL20" s="2" t="s">
        <v>126</v>
      </c>
      <c r="AM20" s="2" t="s">
        <v>126</v>
      </c>
      <c r="AN20" s="2" t="s">
        <v>116</v>
      </c>
      <c r="AO20" s="2" t="s">
        <v>116</v>
      </c>
      <c r="AP20" s="2" t="s">
        <v>126</v>
      </c>
      <c r="CO20" s="12"/>
      <c r="CP20" s="74" t="s">
        <v>168</v>
      </c>
      <c r="CQ20" s="74" t="s">
        <v>136</v>
      </c>
      <c r="CR20" s="72" t="s">
        <v>137</v>
      </c>
      <c r="CS20" s="74" t="s">
        <v>116</v>
      </c>
      <c r="CT20" s="198" t="s">
        <v>138</v>
      </c>
    </row>
    <row r="21" spans="1:98" x14ac:dyDescent="0.2">
      <c r="A21" s="2">
        <v>12761280892</v>
      </c>
      <c r="B21" s="2">
        <v>406120268</v>
      </c>
      <c r="C21" s="3">
        <v>44369.315810185188</v>
      </c>
      <c r="D21" s="3">
        <v>44369.328275462962</v>
      </c>
      <c r="E21" s="2" t="s">
        <v>265</v>
      </c>
      <c r="F21" s="2" t="s">
        <v>270</v>
      </c>
      <c r="J21" s="2" t="s">
        <v>116</v>
      </c>
      <c r="K21" s="2" t="s">
        <v>141</v>
      </c>
      <c r="L21" s="62">
        <v>43866</v>
      </c>
      <c r="M21" s="2" t="s">
        <v>119</v>
      </c>
      <c r="N21" s="2" t="s">
        <v>120</v>
      </c>
      <c r="O21" s="2" t="s">
        <v>121</v>
      </c>
      <c r="P21" s="2" t="s">
        <v>271</v>
      </c>
      <c r="Q21" s="2" t="s">
        <v>272</v>
      </c>
      <c r="R21" s="2" t="s">
        <v>124</v>
      </c>
      <c r="S21" s="2" t="s">
        <v>125</v>
      </c>
      <c r="T21" s="2" t="s">
        <v>116</v>
      </c>
      <c r="U21" s="2" t="s">
        <v>126</v>
      </c>
      <c r="V21" s="2" t="s">
        <v>126</v>
      </c>
      <c r="W21" s="2" t="s">
        <v>116</v>
      </c>
      <c r="X21" s="2" t="s">
        <v>126</v>
      </c>
      <c r="Y21" s="2" t="s">
        <v>116</v>
      </c>
      <c r="Z21" s="2" t="s">
        <v>116</v>
      </c>
      <c r="AA21" s="2" t="s">
        <v>116</v>
      </c>
      <c r="AB21" s="2" t="s">
        <v>116</v>
      </c>
      <c r="AC21" s="2" t="s">
        <v>116</v>
      </c>
      <c r="AD21" s="2" t="s">
        <v>116</v>
      </c>
      <c r="AE21" s="2" t="s">
        <v>116</v>
      </c>
      <c r="AF21" s="2" t="s">
        <v>116</v>
      </c>
      <c r="AG21" s="2" t="s">
        <v>116</v>
      </c>
      <c r="AH21" s="2" t="s">
        <v>126</v>
      </c>
      <c r="AI21" s="2" t="s">
        <v>126</v>
      </c>
      <c r="AJ21" s="2" t="s">
        <v>126</v>
      </c>
      <c r="AK21" s="2" t="s">
        <v>126</v>
      </c>
      <c r="AL21" s="2" t="s">
        <v>126</v>
      </c>
      <c r="AM21" s="2" t="s">
        <v>126</v>
      </c>
      <c r="AN21" s="2" t="s">
        <v>116</v>
      </c>
      <c r="AO21" s="2" t="s">
        <v>116</v>
      </c>
      <c r="AP21" s="2" t="s">
        <v>116</v>
      </c>
      <c r="AQ21" s="2">
        <v>9</v>
      </c>
      <c r="AR21" s="2">
        <v>9</v>
      </c>
      <c r="AS21" s="2" t="s">
        <v>273</v>
      </c>
      <c r="AT21" s="2" t="s">
        <v>274</v>
      </c>
      <c r="AU21" s="2" t="s">
        <v>275</v>
      </c>
      <c r="AV21" s="2" t="s">
        <v>132</v>
      </c>
      <c r="AW21" s="2" t="s">
        <v>131</v>
      </c>
      <c r="AX21" s="2" t="s">
        <v>130</v>
      </c>
      <c r="AY21" s="2" t="s">
        <v>132</v>
      </c>
      <c r="AZ21" s="2" t="s">
        <v>132</v>
      </c>
      <c r="BA21" s="2" t="s">
        <v>149</v>
      </c>
      <c r="BB21" s="2" t="s">
        <v>149</v>
      </c>
      <c r="BC21" s="2" t="s">
        <v>149</v>
      </c>
      <c r="BD21" s="2" t="s">
        <v>130</v>
      </c>
      <c r="BE21" s="2" t="s">
        <v>131</v>
      </c>
      <c r="BF21" s="2" t="s">
        <v>131</v>
      </c>
      <c r="BG21" s="2" t="s">
        <v>131</v>
      </c>
      <c r="BH21" s="2" t="s">
        <v>149</v>
      </c>
      <c r="BI21" s="2" t="s">
        <v>131</v>
      </c>
      <c r="BJ21" s="2" t="s">
        <v>149</v>
      </c>
      <c r="BK21" s="2" t="s">
        <v>130</v>
      </c>
      <c r="BL21" s="2" t="s">
        <v>131</v>
      </c>
      <c r="BM21" s="2" t="s">
        <v>132</v>
      </c>
      <c r="BN21" s="2" t="s">
        <v>130</v>
      </c>
      <c r="BO21" s="2" t="s">
        <v>130</v>
      </c>
      <c r="BP21" s="2" t="s">
        <v>131</v>
      </c>
      <c r="BQ21" s="2" t="s">
        <v>131</v>
      </c>
      <c r="BR21" s="2" t="s">
        <v>132</v>
      </c>
      <c r="BS21" s="2" t="s">
        <v>131</v>
      </c>
      <c r="BT21" s="2" t="s">
        <v>131</v>
      </c>
      <c r="BU21" s="2" t="s">
        <v>131</v>
      </c>
      <c r="BV21" s="2" t="s">
        <v>130</v>
      </c>
      <c r="BW21" s="2" t="s">
        <v>149</v>
      </c>
      <c r="BX21" s="2" t="s">
        <v>131</v>
      </c>
      <c r="BY21" s="2" t="s">
        <v>132</v>
      </c>
      <c r="BZ21" s="2" t="s">
        <v>132</v>
      </c>
      <c r="CA21" s="2" t="s">
        <v>130</v>
      </c>
      <c r="CB21" s="2" t="s">
        <v>132</v>
      </c>
      <c r="CC21" s="2" t="s">
        <v>132</v>
      </c>
      <c r="CD21" s="2" t="s">
        <v>132</v>
      </c>
      <c r="CE21" s="2" t="s">
        <v>130</v>
      </c>
      <c r="CF21" s="2" t="s">
        <v>132</v>
      </c>
      <c r="CG21" s="2" t="s">
        <v>131</v>
      </c>
      <c r="CH21" s="2" t="s">
        <v>131</v>
      </c>
      <c r="CI21" s="2" t="s">
        <v>149</v>
      </c>
      <c r="CJ21" s="2">
        <v>7</v>
      </c>
      <c r="CK21" s="2">
        <v>9</v>
      </c>
      <c r="CL21" s="2" t="s">
        <v>167</v>
      </c>
      <c r="CM21" s="2" t="s">
        <v>167</v>
      </c>
      <c r="CN21" s="2" t="s">
        <v>167</v>
      </c>
      <c r="CO21" s="12" t="s">
        <v>276</v>
      </c>
      <c r="CP21" s="74" t="s">
        <v>135</v>
      </c>
      <c r="CQ21" s="74" t="s">
        <v>136</v>
      </c>
      <c r="CR21" s="72" t="s">
        <v>137</v>
      </c>
      <c r="CS21" s="74" t="s">
        <v>116</v>
      </c>
      <c r="CT21" s="197" t="s">
        <v>138</v>
      </c>
    </row>
    <row r="22" spans="1:98" x14ac:dyDescent="0.2">
      <c r="A22" s="2">
        <v>12828139272</v>
      </c>
      <c r="B22" s="2">
        <v>406120268</v>
      </c>
      <c r="C22" s="3">
        <v>44396.528240740743</v>
      </c>
      <c r="D22" s="3">
        <v>44396.52925925926</v>
      </c>
      <c r="E22" s="2" t="s">
        <v>277</v>
      </c>
      <c r="F22" s="2" t="s">
        <v>278</v>
      </c>
      <c r="J22" s="2" t="s">
        <v>116</v>
      </c>
      <c r="K22" s="2" t="s">
        <v>141</v>
      </c>
      <c r="L22" s="62">
        <v>43669</v>
      </c>
      <c r="M22" s="2" t="s">
        <v>152</v>
      </c>
      <c r="N22" s="2" t="s">
        <v>279</v>
      </c>
      <c r="O22" s="2" t="s">
        <v>121</v>
      </c>
      <c r="P22" s="2" t="s">
        <v>280</v>
      </c>
      <c r="Q22" s="2" t="s">
        <v>281</v>
      </c>
      <c r="R22" s="2" t="s">
        <v>146</v>
      </c>
      <c r="S22" s="2" t="s">
        <v>125</v>
      </c>
      <c r="T22" s="2" t="s">
        <v>116</v>
      </c>
      <c r="U22" s="2" t="s">
        <v>116</v>
      </c>
      <c r="V22" s="2" t="s">
        <v>116</v>
      </c>
      <c r="W22" s="2" t="s">
        <v>116</v>
      </c>
      <c r="X22" s="2" t="s">
        <v>116</v>
      </c>
      <c r="Y22" s="2" t="s">
        <v>116</v>
      </c>
      <c r="Z22" s="2" t="s">
        <v>116</v>
      </c>
      <c r="AA22" s="2" t="s">
        <v>116</v>
      </c>
      <c r="AB22" s="2" t="s">
        <v>116</v>
      </c>
      <c r="AC22" s="2" t="s">
        <v>116</v>
      </c>
      <c r="AD22" s="2" t="s">
        <v>116</v>
      </c>
      <c r="AE22" s="2" t="s">
        <v>116</v>
      </c>
      <c r="AF22" s="2" t="s">
        <v>116</v>
      </c>
      <c r="AG22" s="2" t="s">
        <v>116</v>
      </c>
      <c r="AH22" s="2" t="s">
        <v>116</v>
      </c>
      <c r="AI22" s="2" t="s">
        <v>116</v>
      </c>
      <c r="AJ22" s="2" t="s">
        <v>116</v>
      </c>
      <c r="AK22" s="2" t="s">
        <v>116</v>
      </c>
      <c r="AL22" s="2" t="s">
        <v>116</v>
      </c>
      <c r="AM22" s="2" t="s">
        <v>116</v>
      </c>
      <c r="AN22" s="2" t="s">
        <v>116</v>
      </c>
      <c r="AO22" s="2" t="s">
        <v>116</v>
      </c>
      <c r="AP22" s="2" t="s">
        <v>116</v>
      </c>
      <c r="CO22" s="12"/>
      <c r="CP22" s="74" t="s">
        <v>168</v>
      </c>
      <c r="CQ22" s="74" t="s">
        <v>136</v>
      </c>
      <c r="CR22" s="72" t="s">
        <v>137</v>
      </c>
      <c r="CS22" s="74" t="s">
        <v>116</v>
      </c>
      <c r="CT22" s="198" t="s">
        <v>138</v>
      </c>
    </row>
    <row r="23" spans="1:98" x14ac:dyDescent="0.2">
      <c r="A23" s="2">
        <v>12764737487</v>
      </c>
      <c r="B23" s="2">
        <v>406120268</v>
      </c>
      <c r="C23" s="3">
        <v>44370.411643518521</v>
      </c>
      <c r="D23" s="3">
        <v>44370.41741898148</v>
      </c>
      <c r="E23" s="2" t="s">
        <v>282</v>
      </c>
      <c r="F23" s="2" t="s">
        <v>283</v>
      </c>
      <c r="J23" s="2" t="s">
        <v>116</v>
      </c>
      <c r="K23" s="2" t="s">
        <v>117</v>
      </c>
      <c r="L23" s="2" t="s">
        <v>118</v>
      </c>
      <c r="M23" s="70" t="s">
        <v>152</v>
      </c>
      <c r="N23" s="70" t="s">
        <v>284</v>
      </c>
      <c r="O23" s="2" t="s">
        <v>121</v>
      </c>
      <c r="P23" s="2" t="s">
        <v>285</v>
      </c>
      <c r="Q23" s="2" t="s">
        <v>286</v>
      </c>
      <c r="R23" s="2" t="s">
        <v>124</v>
      </c>
      <c r="S23" s="2" t="s">
        <v>125</v>
      </c>
      <c r="T23" s="2" t="s">
        <v>126</v>
      </c>
      <c r="U23" s="2" t="s">
        <v>116</v>
      </c>
      <c r="V23" s="2" t="s">
        <v>126</v>
      </c>
      <c r="W23" s="2" t="s">
        <v>116</v>
      </c>
      <c r="X23" s="2" t="s">
        <v>126</v>
      </c>
      <c r="Y23" s="2" t="s">
        <v>116</v>
      </c>
      <c r="Z23" s="2" t="s">
        <v>116</v>
      </c>
      <c r="AA23" s="2" t="s">
        <v>116</v>
      </c>
      <c r="AB23" s="2" t="s">
        <v>116</v>
      </c>
      <c r="AC23" s="2" t="s">
        <v>126</v>
      </c>
      <c r="AD23" s="2" t="s">
        <v>116</v>
      </c>
      <c r="AE23" s="2" t="s">
        <v>116</v>
      </c>
      <c r="AF23" s="2" t="s">
        <v>126</v>
      </c>
      <c r="AG23" s="2" t="s">
        <v>116</v>
      </c>
      <c r="AH23" s="2" t="s">
        <v>126</v>
      </c>
      <c r="AI23" s="2" t="s">
        <v>116</v>
      </c>
      <c r="AJ23" s="2" t="s">
        <v>116</v>
      </c>
      <c r="AK23" s="2" t="s">
        <v>126</v>
      </c>
      <c r="AL23" s="2" t="s">
        <v>126</v>
      </c>
      <c r="AM23" s="2" t="s">
        <v>116</v>
      </c>
      <c r="AN23" s="2" t="s">
        <v>116</v>
      </c>
      <c r="AO23" s="2" t="s">
        <v>116</v>
      </c>
      <c r="AP23" s="2" t="s">
        <v>116</v>
      </c>
      <c r="AQ23" s="2">
        <v>5</v>
      </c>
      <c r="AR23" s="2">
        <v>5</v>
      </c>
      <c r="AS23" s="2" t="s">
        <v>287</v>
      </c>
      <c r="AT23" s="2" t="s">
        <v>288</v>
      </c>
      <c r="AU23" s="2" t="s">
        <v>289</v>
      </c>
      <c r="AV23" s="2" t="s">
        <v>132</v>
      </c>
      <c r="AW23" s="2" t="s">
        <v>132</v>
      </c>
      <c r="AX23" s="2" t="s">
        <v>132</v>
      </c>
      <c r="AY23" s="2" t="s">
        <v>132</v>
      </c>
      <c r="AZ23" s="2" t="s">
        <v>132</v>
      </c>
      <c r="BA23" s="2" t="s">
        <v>132</v>
      </c>
      <c r="BB23" s="2" t="s">
        <v>132</v>
      </c>
      <c r="BC23" s="2" t="s">
        <v>132</v>
      </c>
      <c r="BD23" s="2" t="s">
        <v>132</v>
      </c>
      <c r="BE23" s="2" t="s">
        <v>130</v>
      </c>
      <c r="BF23" s="2" t="s">
        <v>130</v>
      </c>
      <c r="BG23" s="2" t="s">
        <v>130</v>
      </c>
      <c r="BH23" s="2" t="s">
        <v>130</v>
      </c>
      <c r="BI23" s="2" t="s">
        <v>130</v>
      </c>
      <c r="BJ23" s="2" t="s">
        <v>130</v>
      </c>
      <c r="BK23" s="2" t="s">
        <v>130</v>
      </c>
      <c r="BL23" s="2" t="s">
        <v>130</v>
      </c>
      <c r="BM23" s="2" t="s">
        <v>130</v>
      </c>
      <c r="BN23" s="2" t="s">
        <v>132</v>
      </c>
      <c r="BO23" s="2" t="s">
        <v>131</v>
      </c>
      <c r="BP23" s="2" t="s">
        <v>131</v>
      </c>
      <c r="BQ23" s="2" t="s">
        <v>131</v>
      </c>
      <c r="BR23" s="2" t="s">
        <v>131</v>
      </c>
      <c r="BS23" s="2" t="s">
        <v>130</v>
      </c>
      <c r="BT23" s="2" t="s">
        <v>131</v>
      </c>
      <c r="BU23" s="2" t="s">
        <v>130</v>
      </c>
      <c r="BV23" s="2" t="s">
        <v>130</v>
      </c>
      <c r="BW23" s="2" t="s">
        <v>130</v>
      </c>
      <c r="BX23" s="2" t="s">
        <v>130</v>
      </c>
      <c r="BY23" s="2" t="s">
        <v>130</v>
      </c>
      <c r="BZ23" s="2" t="s">
        <v>130</v>
      </c>
      <c r="CA23" s="2" t="s">
        <v>130</v>
      </c>
      <c r="CB23" s="2" t="s">
        <v>130</v>
      </c>
      <c r="CC23" s="2" t="s">
        <v>130</v>
      </c>
      <c r="CD23" s="2" t="s">
        <v>130</v>
      </c>
      <c r="CE23" s="2" t="s">
        <v>130</v>
      </c>
      <c r="CF23" s="2" t="s">
        <v>132</v>
      </c>
      <c r="CG23" s="2" t="s">
        <v>132</v>
      </c>
      <c r="CH23" s="2" t="s">
        <v>131</v>
      </c>
      <c r="CI23" s="2" t="s">
        <v>131</v>
      </c>
      <c r="CJ23" s="2">
        <v>5</v>
      </c>
      <c r="CK23" s="2">
        <v>5</v>
      </c>
      <c r="CL23" s="2" t="s">
        <v>134</v>
      </c>
      <c r="CM23" s="2" t="s">
        <v>134</v>
      </c>
      <c r="CN23" s="2" t="s">
        <v>134</v>
      </c>
      <c r="CO23" s="12"/>
      <c r="CP23" s="72" t="s">
        <v>135</v>
      </c>
      <c r="CQ23" s="72" t="s">
        <v>136</v>
      </c>
      <c r="CR23" s="72" t="s">
        <v>137</v>
      </c>
      <c r="CS23" s="72" t="s">
        <v>126</v>
      </c>
      <c r="CT23" s="198" t="s">
        <v>138</v>
      </c>
    </row>
    <row r="24" spans="1:98" x14ac:dyDescent="0.2">
      <c r="A24" s="2">
        <v>12761491110</v>
      </c>
      <c r="B24" s="2">
        <v>406120268</v>
      </c>
      <c r="C24" s="3">
        <v>44369.380208333336</v>
      </c>
      <c r="D24" s="3">
        <v>44369.407627314817</v>
      </c>
      <c r="E24" s="2" t="s">
        <v>290</v>
      </c>
      <c r="F24" s="2" t="s">
        <v>291</v>
      </c>
      <c r="J24" s="2" t="s">
        <v>116</v>
      </c>
      <c r="K24" s="2" t="s">
        <v>117</v>
      </c>
      <c r="L24" s="2" t="s">
        <v>118</v>
      </c>
      <c r="M24" s="70" t="s">
        <v>142</v>
      </c>
      <c r="N24" s="70" t="s">
        <v>292</v>
      </c>
      <c r="O24" s="2" t="s">
        <v>121</v>
      </c>
      <c r="P24" s="2" t="s">
        <v>293</v>
      </c>
      <c r="Q24" s="2" t="s">
        <v>294</v>
      </c>
      <c r="R24" s="2" t="s">
        <v>124</v>
      </c>
      <c r="S24" s="2" t="s">
        <v>125</v>
      </c>
      <c r="T24" s="2" t="s">
        <v>116</v>
      </c>
      <c r="U24" s="2" t="s">
        <v>116</v>
      </c>
      <c r="V24" s="2" t="s">
        <v>116</v>
      </c>
      <c r="W24" s="2" t="s">
        <v>116</v>
      </c>
      <c r="X24" s="2" t="s">
        <v>116</v>
      </c>
      <c r="Y24" s="2" t="s">
        <v>116</v>
      </c>
      <c r="Z24" s="2" t="s">
        <v>116</v>
      </c>
      <c r="AA24" s="2" t="s">
        <v>126</v>
      </c>
      <c r="AB24" s="2" t="s">
        <v>116</v>
      </c>
      <c r="AC24" s="2" t="s">
        <v>116</v>
      </c>
      <c r="AD24" s="2" t="s">
        <v>116</v>
      </c>
      <c r="AE24" s="2" t="s">
        <v>116</v>
      </c>
      <c r="AF24" s="2" t="s">
        <v>116</v>
      </c>
      <c r="AG24" s="2" t="s">
        <v>116</v>
      </c>
      <c r="AH24" s="2" t="s">
        <v>116</v>
      </c>
      <c r="AI24" s="2" t="s">
        <v>116</v>
      </c>
      <c r="AJ24" s="2" t="s">
        <v>116</v>
      </c>
      <c r="AK24" s="2" t="s">
        <v>116</v>
      </c>
      <c r="AL24" s="2" t="s">
        <v>116</v>
      </c>
      <c r="AM24" s="2" t="s">
        <v>116</v>
      </c>
      <c r="AN24" s="2" t="s">
        <v>116</v>
      </c>
      <c r="AO24" s="2" t="s">
        <v>116</v>
      </c>
      <c r="AP24" s="2" t="s">
        <v>116</v>
      </c>
      <c r="AQ24" s="2">
        <v>9</v>
      </c>
      <c r="AR24" s="2">
        <v>9</v>
      </c>
      <c r="AS24" s="2" t="s">
        <v>295</v>
      </c>
      <c r="AT24" s="2" t="s">
        <v>296</v>
      </c>
      <c r="AU24" s="2" t="s">
        <v>297</v>
      </c>
      <c r="AV24" s="2" t="s">
        <v>132</v>
      </c>
      <c r="AW24" s="2" t="s">
        <v>132</v>
      </c>
      <c r="AX24" s="2" t="s">
        <v>132</v>
      </c>
      <c r="AY24" s="2" t="s">
        <v>132</v>
      </c>
      <c r="AZ24" s="2" t="s">
        <v>132</v>
      </c>
      <c r="BA24" s="2" t="s">
        <v>132</v>
      </c>
      <c r="BB24" s="2" t="s">
        <v>132</v>
      </c>
      <c r="BC24" s="2" t="s">
        <v>132</v>
      </c>
      <c r="BD24" s="2" t="s">
        <v>132</v>
      </c>
      <c r="BE24" s="2" t="s">
        <v>132</v>
      </c>
      <c r="BF24" s="2" t="s">
        <v>132</v>
      </c>
      <c r="BG24" s="2" t="s">
        <v>132</v>
      </c>
      <c r="BH24" s="2" t="s">
        <v>132</v>
      </c>
      <c r="BI24" s="2" t="s">
        <v>132</v>
      </c>
      <c r="BJ24" s="2" t="s">
        <v>132</v>
      </c>
      <c r="BK24" s="2" t="s">
        <v>132</v>
      </c>
      <c r="BL24" s="2" t="s">
        <v>132</v>
      </c>
      <c r="BM24" s="2" t="s">
        <v>132</v>
      </c>
      <c r="BN24" s="2" t="s">
        <v>132</v>
      </c>
      <c r="BO24" s="2" t="s">
        <v>132</v>
      </c>
      <c r="BP24" s="2" t="s">
        <v>132</v>
      </c>
      <c r="BQ24" s="2" t="s">
        <v>132</v>
      </c>
      <c r="BR24" s="2" t="s">
        <v>132</v>
      </c>
      <c r="BS24" s="2" t="s">
        <v>132</v>
      </c>
      <c r="BT24" s="2" t="s">
        <v>132</v>
      </c>
      <c r="BU24" s="2" t="s">
        <v>132</v>
      </c>
      <c r="BV24" s="2" t="s">
        <v>132</v>
      </c>
      <c r="BW24" s="2" t="s">
        <v>132</v>
      </c>
      <c r="BX24" s="2" t="s">
        <v>132</v>
      </c>
      <c r="BY24" s="2" t="s">
        <v>132</v>
      </c>
      <c r="BZ24" s="2" t="s">
        <v>132</v>
      </c>
      <c r="CA24" s="2" t="s">
        <v>131</v>
      </c>
      <c r="CB24" s="2" t="s">
        <v>132</v>
      </c>
      <c r="CC24" s="2" t="s">
        <v>132</v>
      </c>
      <c r="CD24" s="2" t="s">
        <v>132</v>
      </c>
      <c r="CE24" s="2" t="s">
        <v>132</v>
      </c>
      <c r="CF24" s="2" t="s">
        <v>132</v>
      </c>
      <c r="CG24" s="2" t="s">
        <v>132</v>
      </c>
      <c r="CH24" s="2" t="s">
        <v>132</v>
      </c>
      <c r="CI24" s="2" t="s">
        <v>132</v>
      </c>
      <c r="CJ24" s="2">
        <v>9</v>
      </c>
      <c r="CK24" s="2">
        <v>8</v>
      </c>
      <c r="CL24" s="2" t="s">
        <v>167</v>
      </c>
      <c r="CM24" s="2" t="s">
        <v>167</v>
      </c>
      <c r="CN24" s="2" t="s">
        <v>134</v>
      </c>
      <c r="CO24" s="12" t="s">
        <v>298</v>
      </c>
      <c r="CP24" s="72" t="s">
        <v>135</v>
      </c>
      <c r="CQ24" s="72" t="s">
        <v>136</v>
      </c>
      <c r="CR24" s="72" t="s">
        <v>137</v>
      </c>
      <c r="CS24" s="72" t="s">
        <v>126</v>
      </c>
      <c r="CT24" s="198" t="s">
        <v>158</v>
      </c>
    </row>
    <row r="25" spans="1:98" x14ac:dyDescent="0.2">
      <c r="A25" s="2">
        <v>12777704874</v>
      </c>
      <c r="B25" s="2">
        <v>406120268</v>
      </c>
      <c r="C25" s="3">
        <v>44375.822233796294</v>
      </c>
      <c r="D25" s="3">
        <v>44375.825706018521</v>
      </c>
      <c r="E25" s="2" t="s">
        <v>299</v>
      </c>
      <c r="F25" s="2" t="s">
        <v>300</v>
      </c>
      <c r="J25" s="2" t="s">
        <v>116</v>
      </c>
      <c r="K25" s="2" t="s">
        <v>141</v>
      </c>
      <c r="L25" s="64">
        <v>43670</v>
      </c>
      <c r="M25" s="321" t="s">
        <v>142</v>
      </c>
      <c r="N25" s="321" t="s">
        <v>301</v>
      </c>
      <c r="O25" s="2" t="s">
        <v>121</v>
      </c>
      <c r="P25" s="2" t="s">
        <v>302</v>
      </c>
      <c r="Q25" s="2" t="s">
        <v>303</v>
      </c>
      <c r="R25" s="2" t="s">
        <v>230</v>
      </c>
      <c r="S25" s="2" t="s">
        <v>125</v>
      </c>
      <c r="T25" s="2" t="s">
        <v>126</v>
      </c>
      <c r="U25" s="2" t="s">
        <v>116</v>
      </c>
      <c r="V25" s="2" t="s">
        <v>116</v>
      </c>
      <c r="W25" s="2" t="s">
        <v>126</v>
      </c>
      <c r="X25" s="2" t="s">
        <v>116</v>
      </c>
      <c r="Y25" s="2" t="s">
        <v>116</v>
      </c>
      <c r="Z25" s="2" t="s">
        <v>116</v>
      </c>
      <c r="AA25" s="2" t="s">
        <v>116</v>
      </c>
      <c r="AB25" s="2" t="s">
        <v>116</v>
      </c>
      <c r="AC25" s="2" t="s">
        <v>116</v>
      </c>
      <c r="AD25" s="2" t="s">
        <v>116</v>
      </c>
      <c r="AE25" s="2" t="s">
        <v>116</v>
      </c>
      <c r="AF25" s="2" t="s">
        <v>116</v>
      </c>
      <c r="AG25" s="2" t="s">
        <v>116</v>
      </c>
      <c r="AH25" s="2" t="s">
        <v>116</v>
      </c>
      <c r="AI25" s="2" t="s">
        <v>116</v>
      </c>
      <c r="AJ25" s="2" t="s">
        <v>126</v>
      </c>
      <c r="AK25" s="2" t="s">
        <v>116</v>
      </c>
      <c r="AL25" s="2" t="s">
        <v>116</v>
      </c>
      <c r="AM25" s="2" t="s">
        <v>116</v>
      </c>
      <c r="AN25" s="2" t="s">
        <v>116</v>
      </c>
      <c r="AO25" s="2" t="s">
        <v>116</v>
      </c>
      <c r="AP25" s="2" t="s">
        <v>126</v>
      </c>
      <c r="AQ25" s="2">
        <v>6</v>
      </c>
      <c r="AR25" s="2">
        <v>6</v>
      </c>
      <c r="AS25" s="2" t="s">
        <v>304</v>
      </c>
      <c r="AT25" s="2" t="s">
        <v>305</v>
      </c>
      <c r="AU25" s="2" t="s">
        <v>306</v>
      </c>
      <c r="CO25" s="12"/>
      <c r="CP25" s="74" t="s">
        <v>135</v>
      </c>
      <c r="CQ25" s="74" t="s">
        <v>136</v>
      </c>
      <c r="CR25" s="72" t="s">
        <v>137</v>
      </c>
      <c r="CS25" s="74" t="s">
        <v>116</v>
      </c>
      <c r="CT25" s="198" t="s">
        <v>158</v>
      </c>
    </row>
    <row r="26" spans="1:98" x14ac:dyDescent="0.2">
      <c r="A26" s="2">
        <v>12753195612</v>
      </c>
      <c r="B26" s="2">
        <v>406120268</v>
      </c>
      <c r="C26" s="3">
        <v>44365.479224537034</v>
      </c>
      <c r="D26" s="3">
        <v>44365.493217592593</v>
      </c>
      <c r="E26" s="2" t="s">
        <v>307</v>
      </c>
      <c r="F26" s="2" t="s">
        <v>308</v>
      </c>
      <c r="J26" s="2" t="s">
        <v>116</v>
      </c>
      <c r="K26" s="2" t="s">
        <v>141</v>
      </c>
      <c r="L26" s="64">
        <v>43682</v>
      </c>
      <c r="M26" s="321" t="s">
        <v>152</v>
      </c>
      <c r="N26" s="321" t="s">
        <v>153</v>
      </c>
      <c r="O26" s="2" t="s">
        <v>121</v>
      </c>
      <c r="P26" s="2" t="s">
        <v>309</v>
      </c>
      <c r="Q26" s="2" t="s">
        <v>310</v>
      </c>
      <c r="R26" s="2" t="s">
        <v>124</v>
      </c>
      <c r="S26" s="2" t="s">
        <v>125</v>
      </c>
      <c r="T26" s="2" t="s">
        <v>126</v>
      </c>
      <c r="U26" s="2" t="s">
        <v>126</v>
      </c>
      <c r="V26" s="2" t="s">
        <v>116</v>
      </c>
      <c r="W26" s="2" t="s">
        <v>116</v>
      </c>
      <c r="X26" s="2" t="s">
        <v>126</v>
      </c>
      <c r="Y26" s="2" t="s">
        <v>116</v>
      </c>
      <c r="Z26" s="2" t="s">
        <v>116</v>
      </c>
      <c r="AA26" s="2" t="s">
        <v>116</v>
      </c>
      <c r="AB26" s="2" t="s">
        <v>126</v>
      </c>
      <c r="AC26" s="2" t="s">
        <v>116</v>
      </c>
      <c r="AD26" s="2" t="s">
        <v>116</v>
      </c>
      <c r="AE26" s="2" t="s">
        <v>116</v>
      </c>
      <c r="AF26" s="2" t="s">
        <v>126</v>
      </c>
      <c r="AG26" s="2" t="s">
        <v>116</v>
      </c>
      <c r="AH26" s="2" t="s">
        <v>116</v>
      </c>
      <c r="AI26" s="2" t="s">
        <v>116</v>
      </c>
      <c r="AJ26" s="2" t="s">
        <v>126</v>
      </c>
      <c r="AK26" s="2" t="s">
        <v>126</v>
      </c>
      <c r="AL26" s="2" t="s">
        <v>126</v>
      </c>
      <c r="AM26" s="2" t="s">
        <v>126</v>
      </c>
      <c r="AN26" s="2" t="s">
        <v>116</v>
      </c>
      <c r="AO26" s="2" t="s">
        <v>126</v>
      </c>
      <c r="AP26" s="2" t="s">
        <v>126</v>
      </c>
      <c r="AQ26" s="2">
        <v>8</v>
      </c>
      <c r="AR26" s="2">
        <v>8</v>
      </c>
      <c r="AS26" s="2" t="s">
        <v>311</v>
      </c>
      <c r="AT26" s="2" t="s">
        <v>312</v>
      </c>
      <c r="AU26" s="2" t="s">
        <v>313</v>
      </c>
      <c r="AV26" s="2" t="s">
        <v>131</v>
      </c>
      <c r="AW26" s="2" t="s">
        <v>130</v>
      </c>
      <c r="AX26" s="2" t="s">
        <v>131</v>
      </c>
      <c r="AY26" s="2" t="s">
        <v>149</v>
      </c>
      <c r="AZ26" s="2" t="s">
        <v>132</v>
      </c>
      <c r="BA26" s="2" t="s">
        <v>131</v>
      </c>
      <c r="BB26" s="2" t="s">
        <v>131</v>
      </c>
      <c r="BC26" s="2" t="s">
        <v>131</v>
      </c>
      <c r="BD26" s="2" t="s">
        <v>131</v>
      </c>
      <c r="BE26" s="2" t="s">
        <v>131</v>
      </c>
      <c r="BF26" s="2" t="s">
        <v>131</v>
      </c>
      <c r="BG26" s="2" t="s">
        <v>131</v>
      </c>
      <c r="BH26" s="2" t="s">
        <v>131</v>
      </c>
      <c r="BI26" s="2" t="s">
        <v>131</v>
      </c>
      <c r="BJ26" s="2" t="s">
        <v>131</v>
      </c>
      <c r="BK26" s="2" t="s">
        <v>131</v>
      </c>
      <c r="BL26" s="2" t="s">
        <v>131</v>
      </c>
      <c r="BM26" s="2" t="s">
        <v>131</v>
      </c>
      <c r="BN26" s="2" t="s">
        <v>130</v>
      </c>
      <c r="BO26" s="2" t="s">
        <v>130</v>
      </c>
      <c r="BP26" s="2" t="s">
        <v>132</v>
      </c>
      <c r="BQ26" s="2" t="s">
        <v>132</v>
      </c>
      <c r="BR26" s="2" t="s">
        <v>132</v>
      </c>
      <c r="BS26" s="2" t="s">
        <v>130</v>
      </c>
      <c r="BT26" s="2" t="s">
        <v>131</v>
      </c>
      <c r="BU26" s="2" t="s">
        <v>131</v>
      </c>
      <c r="BV26" s="2" t="s">
        <v>132</v>
      </c>
      <c r="BW26" s="2" t="s">
        <v>130</v>
      </c>
      <c r="BX26" s="2" t="s">
        <v>132</v>
      </c>
      <c r="BY26" s="2" t="s">
        <v>132</v>
      </c>
      <c r="BZ26" s="2" t="s">
        <v>132</v>
      </c>
      <c r="CA26" s="2" t="s">
        <v>132</v>
      </c>
      <c r="CB26" s="2" t="s">
        <v>130</v>
      </c>
      <c r="CC26" s="2" t="s">
        <v>132</v>
      </c>
      <c r="CD26" s="2" t="s">
        <v>132</v>
      </c>
      <c r="CE26" s="2" t="s">
        <v>132</v>
      </c>
      <c r="CF26" s="2" t="s">
        <v>132</v>
      </c>
      <c r="CG26" s="2" t="s">
        <v>149</v>
      </c>
      <c r="CH26" s="2" t="s">
        <v>149</v>
      </c>
      <c r="CI26" s="2" t="s">
        <v>149</v>
      </c>
      <c r="CJ26" s="2">
        <v>8</v>
      </c>
      <c r="CK26" s="2">
        <v>8</v>
      </c>
      <c r="CL26" s="2">
        <v>5</v>
      </c>
      <c r="CM26" s="2">
        <v>5</v>
      </c>
      <c r="CN26" s="2">
        <v>5</v>
      </c>
      <c r="CO26" s="12"/>
      <c r="CP26" s="74" t="s">
        <v>156</v>
      </c>
      <c r="CQ26" s="74" t="s">
        <v>157</v>
      </c>
      <c r="CR26" s="72" t="s">
        <v>137</v>
      </c>
      <c r="CS26" s="74" t="s">
        <v>116</v>
      </c>
      <c r="CT26" s="198" t="s">
        <v>158</v>
      </c>
    </row>
    <row r="27" spans="1:98" x14ac:dyDescent="0.2">
      <c r="A27" s="2">
        <v>12775578178</v>
      </c>
      <c r="B27" s="2">
        <v>406120268</v>
      </c>
      <c r="C27" s="3">
        <v>44374.390729166669</v>
      </c>
      <c r="D27" s="3">
        <v>44374.405266203707</v>
      </c>
      <c r="E27" s="2" t="s">
        <v>150</v>
      </c>
      <c r="F27" s="2" t="s">
        <v>314</v>
      </c>
      <c r="J27" s="2" t="s">
        <v>116</v>
      </c>
      <c r="K27" s="2" t="s">
        <v>117</v>
      </c>
      <c r="L27" s="2" t="s">
        <v>118</v>
      </c>
      <c r="M27" s="70" t="s">
        <v>119</v>
      </c>
      <c r="N27" s="70" t="s">
        <v>315</v>
      </c>
      <c r="O27" s="2" t="s">
        <v>121</v>
      </c>
      <c r="P27" s="2" t="s">
        <v>316</v>
      </c>
      <c r="Q27" s="2" t="s">
        <v>317</v>
      </c>
      <c r="R27" s="2" t="s">
        <v>124</v>
      </c>
      <c r="S27" s="2" t="s">
        <v>125</v>
      </c>
      <c r="T27" s="2" t="s">
        <v>116</v>
      </c>
      <c r="U27" s="2" t="s">
        <v>116</v>
      </c>
      <c r="V27" s="2" t="s">
        <v>116</v>
      </c>
      <c r="W27" s="2" t="s">
        <v>116</v>
      </c>
      <c r="X27" s="2" t="s">
        <v>116</v>
      </c>
      <c r="Y27" s="2" t="s">
        <v>116</v>
      </c>
      <c r="Z27" s="2" t="s">
        <v>116</v>
      </c>
      <c r="AA27" s="2" t="s">
        <v>116</v>
      </c>
      <c r="AB27" s="2" t="s">
        <v>116</v>
      </c>
      <c r="AC27" s="2" t="s">
        <v>116</v>
      </c>
      <c r="AD27" s="2" t="s">
        <v>116</v>
      </c>
      <c r="AE27" s="2" t="s">
        <v>116</v>
      </c>
      <c r="AF27" s="2" t="s">
        <v>116</v>
      </c>
      <c r="AG27" s="2" t="s">
        <v>116</v>
      </c>
      <c r="AH27" s="2" t="s">
        <v>116</v>
      </c>
      <c r="AI27" s="2" t="s">
        <v>116</v>
      </c>
      <c r="AJ27" s="2" t="s">
        <v>116</v>
      </c>
      <c r="AK27" s="2" t="s">
        <v>116</v>
      </c>
      <c r="AL27" s="2" t="s">
        <v>126</v>
      </c>
      <c r="AM27" s="2" t="s">
        <v>126</v>
      </c>
      <c r="AN27" s="2" t="s">
        <v>116</v>
      </c>
      <c r="AO27" s="2" t="s">
        <v>116</v>
      </c>
      <c r="AP27" s="2" t="s">
        <v>116</v>
      </c>
      <c r="AQ27" s="2">
        <v>9</v>
      </c>
      <c r="AR27" s="2">
        <v>9</v>
      </c>
      <c r="AS27" s="2" t="s">
        <v>318</v>
      </c>
      <c r="AT27" s="2" t="s">
        <v>319</v>
      </c>
      <c r="AU27" s="2" t="s">
        <v>320</v>
      </c>
      <c r="AV27" s="2" t="s">
        <v>132</v>
      </c>
      <c r="AW27" s="2" t="s">
        <v>130</v>
      </c>
      <c r="AX27" s="2" t="s">
        <v>130</v>
      </c>
      <c r="AY27" s="2" t="s">
        <v>130</v>
      </c>
      <c r="AZ27" s="2" t="s">
        <v>131</v>
      </c>
      <c r="BA27" s="2" t="s">
        <v>132</v>
      </c>
      <c r="BB27" s="2" t="s">
        <v>132</v>
      </c>
      <c r="BC27" s="2" t="s">
        <v>132</v>
      </c>
      <c r="BD27" s="2" t="s">
        <v>132</v>
      </c>
      <c r="BE27" s="2" t="s">
        <v>130</v>
      </c>
      <c r="BF27" s="2" t="s">
        <v>130</v>
      </c>
      <c r="BG27" s="2" t="s">
        <v>131</v>
      </c>
      <c r="BH27" s="2" t="s">
        <v>130</v>
      </c>
      <c r="BI27" s="2" t="s">
        <v>130</v>
      </c>
      <c r="BJ27" s="2" t="s">
        <v>130</v>
      </c>
      <c r="BK27" s="2" t="s">
        <v>130</v>
      </c>
      <c r="BL27" s="2" t="s">
        <v>130</v>
      </c>
      <c r="BM27" s="2" t="s">
        <v>130</v>
      </c>
      <c r="BN27" s="2" t="s">
        <v>132</v>
      </c>
      <c r="BO27" s="2" t="s">
        <v>130</v>
      </c>
      <c r="BP27" s="2" t="s">
        <v>132</v>
      </c>
      <c r="BQ27" s="2" t="s">
        <v>132</v>
      </c>
      <c r="BR27" s="2" t="s">
        <v>132</v>
      </c>
      <c r="BS27" s="2" t="s">
        <v>130</v>
      </c>
      <c r="BT27" s="2" t="s">
        <v>130</v>
      </c>
      <c r="BU27" s="2" t="s">
        <v>130</v>
      </c>
      <c r="BV27" s="2" t="s">
        <v>132</v>
      </c>
      <c r="BW27" s="2" t="s">
        <v>132</v>
      </c>
      <c r="BX27" s="2" t="s">
        <v>132</v>
      </c>
      <c r="BY27" s="2" t="s">
        <v>130</v>
      </c>
      <c r="BZ27" s="2" t="s">
        <v>130</v>
      </c>
      <c r="CA27" s="2" t="s">
        <v>130</v>
      </c>
      <c r="CB27" s="2" t="s">
        <v>130</v>
      </c>
      <c r="CC27" s="2" t="s">
        <v>130</v>
      </c>
      <c r="CD27" s="2" t="s">
        <v>132</v>
      </c>
      <c r="CE27" s="2" t="s">
        <v>132</v>
      </c>
      <c r="CF27" s="2" t="s">
        <v>132</v>
      </c>
      <c r="CG27" s="2" t="s">
        <v>132</v>
      </c>
      <c r="CH27" s="2" t="s">
        <v>132</v>
      </c>
      <c r="CI27" s="2" t="s">
        <v>132</v>
      </c>
      <c r="CJ27" s="2">
        <v>9</v>
      </c>
      <c r="CK27" s="2">
        <v>9</v>
      </c>
      <c r="CL27" s="2" t="s">
        <v>133</v>
      </c>
      <c r="CM27" s="2" t="s">
        <v>133</v>
      </c>
      <c r="CN27" s="2" t="s">
        <v>133</v>
      </c>
      <c r="CO27" s="12" t="s">
        <v>321</v>
      </c>
      <c r="CP27" s="72" t="s">
        <v>156</v>
      </c>
      <c r="CQ27" s="72" t="s">
        <v>157</v>
      </c>
      <c r="CR27" s="72" t="s">
        <v>137</v>
      </c>
      <c r="CS27" s="72" t="s">
        <v>126</v>
      </c>
      <c r="CT27" s="198" t="s">
        <v>158</v>
      </c>
    </row>
    <row r="28" spans="1:98" x14ac:dyDescent="0.2">
      <c r="A28" s="2">
        <v>12771487252</v>
      </c>
      <c r="B28" s="2">
        <v>406120268</v>
      </c>
      <c r="C28" s="3">
        <v>44372.449629629627</v>
      </c>
      <c r="D28" s="3">
        <v>44372.466585648152</v>
      </c>
      <c r="E28" s="2" t="s">
        <v>282</v>
      </c>
      <c r="F28" s="2" t="s">
        <v>322</v>
      </c>
      <c r="J28" s="2" t="s">
        <v>116</v>
      </c>
      <c r="K28" s="2" t="s">
        <v>141</v>
      </c>
      <c r="L28" s="64">
        <v>43560</v>
      </c>
      <c r="M28" s="321" t="s">
        <v>152</v>
      </c>
      <c r="N28" s="321" t="s">
        <v>323</v>
      </c>
      <c r="O28" s="2" t="s">
        <v>121</v>
      </c>
      <c r="P28" s="2" t="s">
        <v>324</v>
      </c>
      <c r="Q28" s="2" t="s">
        <v>325</v>
      </c>
      <c r="R28" s="2" t="s">
        <v>124</v>
      </c>
      <c r="S28" s="2" t="s">
        <v>125</v>
      </c>
      <c r="T28" s="2" t="s">
        <v>126</v>
      </c>
      <c r="U28" s="2" t="s">
        <v>116</v>
      </c>
      <c r="V28" s="2" t="s">
        <v>116</v>
      </c>
      <c r="W28" s="2" t="s">
        <v>116</v>
      </c>
      <c r="X28" s="2" t="s">
        <v>116</v>
      </c>
      <c r="Y28" s="2" t="s">
        <v>116</v>
      </c>
      <c r="Z28" s="2" t="s">
        <v>116</v>
      </c>
      <c r="AA28" s="2" t="s">
        <v>116</v>
      </c>
      <c r="AB28" s="2" t="s">
        <v>116</v>
      </c>
      <c r="AC28" s="2" t="s">
        <v>116</v>
      </c>
      <c r="AD28" s="2" t="s">
        <v>116</v>
      </c>
      <c r="AE28" s="2" t="s">
        <v>116</v>
      </c>
      <c r="AF28" s="2" t="s">
        <v>116</v>
      </c>
      <c r="AG28" s="2" t="s">
        <v>116</v>
      </c>
      <c r="AH28" s="2" t="s">
        <v>116</v>
      </c>
      <c r="AI28" s="2" t="s">
        <v>116</v>
      </c>
      <c r="AJ28" s="2" t="s">
        <v>116</v>
      </c>
      <c r="AK28" s="2" t="s">
        <v>116</v>
      </c>
      <c r="AL28" s="2" t="s">
        <v>116</v>
      </c>
      <c r="AM28" s="2" t="s">
        <v>116</v>
      </c>
      <c r="AN28" s="2" t="s">
        <v>116</v>
      </c>
      <c r="AO28" s="2" t="s">
        <v>116</v>
      </c>
      <c r="AP28" s="2" t="s">
        <v>126</v>
      </c>
      <c r="AQ28" s="2">
        <v>7</v>
      </c>
      <c r="AR28" s="2">
        <v>8</v>
      </c>
      <c r="AS28" s="2" t="s">
        <v>326</v>
      </c>
      <c r="AT28" s="2" t="s">
        <v>327</v>
      </c>
      <c r="AU28" s="2" t="s">
        <v>327</v>
      </c>
      <c r="AV28" s="2" t="s">
        <v>130</v>
      </c>
      <c r="AW28" s="2" t="s">
        <v>130</v>
      </c>
      <c r="AX28" s="2" t="s">
        <v>130</v>
      </c>
      <c r="AY28" s="2" t="s">
        <v>130</v>
      </c>
      <c r="AZ28" s="2" t="s">
        <v>130</v>
      </c>
      <c r="BA28" s="2" t="s">
        <v>130</v>
      </c>
      <c r="BB28" s="2" t="s">
        <v>130</v>
      </c>
      <c r="BC28" s="2" t="s">
        <v>130</v>
      </c>
      <c r="BD28" s="2" t="s">
        <v>130</v>
      </c>
      <c r="BE28" s="2" t="s">
        <v>130</v>
      </c>
      <c r="BF28" s="2" t="s">
        <v>130</v>
      </c>
      <c r="BG28" s="2" t="s">
        <v>131</v>
      </c>
      <c r="BH28" s="2" t="s">
        <v>130</v>
      </c>
      <c r="BI28" s="2" t="s">
        <v>130</v>
      </c>
      <c r="BJ28" s="2" t="s">
        <v>130</v>
      </c>
      <c r="BK28" s="2" t="s">
        <v>130</v>
      </c>
      <c r="BL28" s="2" t="s">
        <v>130</v>
      </c>
      <c r="BM28" s="2" t="s">
        <v>130</v>
      </c>
      <c r="BN28" s="2" t="s">
        <v>132</v>
      </c>
      <c r="BO28" s="2" t="s">
        <v>130</v>
      </c>
      <c r="BP28" s="2" t="s">
        <v>132</v>
      </c>
      <c r="BQ28" s="2" t="s">
        <v>130</v>
      </c>
      <c r="BR28" s="2" t="s">
        <v>132</v>
      </c>
      <c r="BS28" s="2" t="s">
        <v>130</v>
      </c>
      <c r="BT28" s="2" t="s">
        <v>130</v>
      </c>
      <c r="BU28" s="2" t="s">
        <v>130</v>
      </c>
      <c r="BV28" s="2" t="s">
        <v>130</v>
      </c>
      <c r="BW28" s="2" t="s">
        <v>130</v>
      </c>
      <c r="BX28" s="2" t="s">
        <v>132</v>
      </c>
      <c r="BY28" s="2" t="s">
        <v>132</v>
      </c>
      <c r="BZ28" s="2" t="s">
        <v>132</v>
      </c>
      <c r="CA28" s="2" t="s">
        <v>132</v>
      </c>
      <c r="CB28" s="2" t="s">
        <v>132</v>
      </c>
      <c r="CC28" s="2" t="s">
        <v>132</v>
      </c>
      <c r="CD28" s="2" t="s">
        <v>132</v>
      </c>
      <c r="CE28" s="2" t="s">
        <v>132</v>
      </c>
      <c r="CF28" s="2" t="s">
        <v>132</v>
      </c>
      <c r="CG28" s="2" t="s">
        <v>130</v>
      </c>
      <c r="CH28" s="2" t="s">
        <v>130</v>
      </c>
      <c r="CI28" s="2" t="s">
        <v>130</v>
      </c>
      <c r="CJ28" s="2">
        <v>8</v>
      </c>
      <c r="CK28" s="2" t="s">
        <v>235</v>
      </c>
      <c r="CL28" s="2" t="s">
        <v>134</v>
      </c>
      <c r="CM28" s="2" t="s">
        <v>167</v>
      </c>
      <c r="CN28" s="2" t="s">
        <v>133</v>
      </c>
      <c r="CO28" s="12"/>
      <c r="CP28" s="74" t="s">
        <v>135</v>
      </c>
      <c r="CQ28" s="74" t="s">
        <v>136</v>
      </c>
      <c r="CR28" s="72" t="s">
        <v>137</v>
      </c>
      <c r="CS28" s="74" t="s">
        <v>116</v>
      </c>
      <c r="CT28" s="198" t="s">
        <v>138</v>
      </c>
    </row>
    <row r="29" spans="1:98" x14ac:dyDescent="0.2">
      <c r="A29" s="2">
        <v>12776826891</v>
      </c>
      <c r="B29" s="2">
        <v>406120268</v>
      </c>
      <c r="C29" s="3">
        <v>44375.362453703703</v>
      </c>
      <c r="D29" s="3">
        <v>44375.373564814814</v>
      </c>
      <c r="E29" s="2" t="s">
        <v>328</v>
      </c>
      <c r="F29" s="2" t="s">
        <v>329</v>
      </c>
      <c r="J29" s="2" t="s">
        <v>116</v>
      </c>
      <c r="K29" s="2" t="s">
        <v>117</v>
      </c>
      <c r="L29" s="2" t="s">
        <v>118</v>
      </c>
      <c r="M29" s="70" t="s">
        <v>119</v>
      </c>
      <c r="N29" s="70" t="s">
        <v>227</v>
      </c>
      <c r="O29" s="2" t="s">
        <v>121</v>
      </c>
      <c r="P29" s="2" t="s">
        <v>330</v>
      </c>
      <c r="Q29" s="2" t="s">
        <v>331</v>
      </c>
      <c r="R29" s="2" t="s">
        <v>230</v>
      </c>
      <c r="S29" s="2" t="s">
        <v>174</v>
      </c>
      <c r="T29" s="2" t="s">
        <v>116</v>
      </c>
      <c r="U29" s="2" t="s">
        <v>116</v>
      </c>
      <c r="V29" s="2" t="s">
        <v>116</v>
      </c>
      <c r="W29" s="2" t="s">
        <v>116</v>
      </c>
      <c r="X29" s="2" t="s">
        <v>116</v>
      </c>
      <c r="Y29" s="2" t="s">
        <v>116</v>
      </c>
      <c r="Z29" s="2" t="s">
        <v>116</v>
      </c>
      <c r="AA29" s="2" t="s">
        <v>116</v>
      </c>
      <c r="AB29" s="2" t="s">
        <v>116</v>
      </c>
      <c r="AC29" s="2" t="s">
        <v>116</v>
      </c>
      <c r="AD29" s="2" t="s">
        <v>116</v>
      </c>
      <c r="AE29" s="2" t="s">
        <v>116</v>
      </c>
      <c r="AF29" s="2" t="s">
        <v>116</v>
      </c>
      <c r="AG29" s="2" t="s">
        <v>116</v>
      </c>
      <c r="AH29" s="2" t="s">
        <v>116</v>
      </c>
      <c r="AI29" s="2" t="s">
        <v>116</v>
      </c>
      <c r="AJ29" s="2" t="s">
        <v>116</v>
      </c>
      <c r="AK29" s="2" t="s">
        <v>116</v>
      </c>
      <c r="AL29" s="2" t="s">
        <v>116</v>
      </c>
      <c r="AM29" s="2" t="s">
        <v>116</v>
      </c>
      <c r="AN29" s="2" t="s">
        <v>116</v>
      </c>
      <c r="AO29" s="2" t="s">
        <v>116</v>
      </c>
      <c r="AP29" s="2" t="s">
        <v>116</v>
      </c>
      <c r="AQ29" s="2">
        <v>7</v>
      </c>
      <c r="AR29" s="2">
        <v>7</v>
      </c>
      <c r="AS29" s="2" t="s">
        <v>332</v>
      </c>
      <c r="AT29" s="2" t="s">
        <v>333</v>
      </c>
      <c r="AU29" s="2" t="s">
        <v>334</v>
      </c>
      <c r="AV29" s="2" t="s">
        <v>132</v>
      </c>
      <c r="AW29" s="2" t="s">
        <v>132</v>
      </c>
      <c r="AX29" s="2" t="s">
        <v>132</v>
      </c>
      <c r="AY29" s="2" t="s">
        <v>132</v>
      </c>
      <c r="AZ29" s="2" t="s">
        <v>132</v>
      </c>
      <c r="BA29" s="2" t="s">
        <v>132</v>
      </c>
      <c r="BB29" s="2" t="s">
        <v>132</v>
      </c>
      <c r="BC29" s="2" t="s">
        <v>132</v>
      </c>
      <c r="BD29" s="2" t="s">
        <v>132</v>
      </c>
      <c r="BE29" s="2" t="s">
        <v>130</v>
      </c>
      <c r="BF29" s="2" t="s">
        <v>130</v>
      </c>
      <c r="BG29" s="2" t="s">
        <v>130</v>
      </c>
      <c r="BH29" s="2" t="s">
        <v>130</v>
      </c>
      <c r="BI29" s="2" t="s">
        <v>130</v>
      </c>
      <c r="BJ29" s="2" t="s">
        <v>130</v>
      </c>
      <c r="BK29" s="2" t="s">
        <v>130</v>
      </c>
      <c r="BL29" s="2" t="s">
        <v>130</v>
      </c>
      <c r="BM29" s="2" t="s">
        <v>130</v>
      </c>
      <c r="BN29" s="2" t="s">
        <v>130</v>
      </c>
      <c r="BO29" s="2" t="s">
        <v>130</v>
      </c>
      <c r="BP29" s="2" t="s">
        <v>130</v>
      </c>
      <c r="BQ29" s="2" t="s">
        <v>130</v>
      </c>
      <c r="BR29" s="2" t="s">
        <v>130</v>
      </c>
      <c r="BS29" s="2" t="s">
        <v>130</v>
      </c>
      <c r="BT29" s="2" t="s">
        <v>130</v>
      </c>
      <c r="BU29" s="2" t="s">
        <v>130</v>
      </c>
      <c r="BV29" s="2" t="s">
        <v>130</v>
      </c>
      <c r="BW29" s="2" t="s">
        <v>130</v>
      </c>
      <c r="BX29" s="2" t="s">
        <v>130</v>
      </c>
      <c r="BY29" s="2" t="s">
        <v>130</v>
      </c>
      <c r="BZ29" s="2" t="s">
        <v>132</v>
      </c>
      <c r="CA29" s="2" t="s">
        <v>130</v>
      </c>
      <c r="CB29" s="2" t="s">
        <v>130</v>
      </c>
      <c r="CC29" s="2" t="s">
        <v>130</v>
      </c>
      <c r="CD29" s="2" t="s">
        <v>132</v>
      </c>
      <c r="CE29" s="2" t="s">
        <v>130</v>
      </c>
      <c r="CF29" s="2" t="s">
        <v>132</v>
      </c>
      <c r="CG29" s="2" t="s">
        <v>132</v>
      </c>
      <c r="CH29" s="2" t="s">
        <v>130</v>
      </c>
      <c r="CI29" s="2" t="s">
        <v>132</v>
      </c>
      <c r="CJ29" s="2">
        <v>8</v>
      </c>
      <c r="CK29" s="2" t="s">
        <v>235</v>
      </c>
      <c r="CL29" s="2" t="s">
        <v>134</v>
      </c>
      <c r="CM29" s="2" t="s">
        <v>134</v>
      </c>
      <c r="CN29" s="2" t="s">
        <v>134</v>
      </c>
      <c r="CO29" s="12"/>
      <c r="CP29" s="72" t="s">
        <v>135</v>
      </c>
      <c r="CQ29" s="72" t="s">
        <v>136</v>
      </c>
      <c r="CR29" s="72" t="s">
        <v>137</v>
      </c>
      <c r="CS29" s="72" t="s">
        <v>126</v>
      </c>
      <c r="CT29" s="198" t="s">
        <v>138</v>
      </c>
    </row>
    <row r="30" spans="1:98" x14ac:dyDescent="0.2">
      <c r="A30" s="2">
        <v>12764936674</v>
      </c>
      <c r="B30" s="2">
        <v>406120268</v>
      </c>
      <c r="C30" s="3">
        <v>44370.449652777781</v>
      </c>
      <c r="D30" s="3">
        <v>44370.499212962961</v>
      </c>
      <c r="E30" s="2" t="s">
        <v>335</v>
      </c>
      <c r="F30" s="2" t="s">
        <v>336</v>
      </c>
      <c r="J30" s="2" t="s">
        <v>116</v>
      </c>
      <c r="K30" s="2" t="s">
        <v>141</v>
      </c>
      <c r="L30" s="64">
        <v>43917</v>
      </c>
      <c r="M30" s="321" t="s">
        <v>142</v>
      </c>
      <c r="N30" s="321" t="s">
        <v>337</v>
      </c>
      <c r="O30" s="2" t="s">
        <v>121</v>
      </c>
      <c r="P30" s="2" t="s">
        <v>338</v>
      </c>
      <c r="Q30" s="2" t="s">
        <v>339</v>
      </c>
      <c r="R30" s="2" t="s">
        <v>124</v>
      </c>
      <c r="S30" s="2" t="s">
        <v>125</v>
      </c>
      <c r="T30" s="2" t="s">
        <v>116</v>
      </c>
      <c r="U30" s="2" t="s">
        <v>116</v>
      </c>
      <c r="V30" s="2" t="s">
        <v>116</v>
      </c>
      <c r="W30" s="2" t="s">
        <v>126</v>
      </c>
      <c r="X30" s="2" t="s">
        <v>126</v>
      </c>
      <c r="Y30" s="2" t="s">
        <v>116</v>
      </c>
      <c r="Z30" s="2" t="s">
        <v>116</v>
      </c>
      <c r="AA30" s="2" t="s">
        <v>116</v>
      </c>
      <c r="AB30" s="2" t="s">
        <v>116</v>
      </c>
      <c r="AC30" s="2" t="s">
        <v>116</v>
      </c>
      <c r="AD30" s="2" t="s">
        <v>116</v>
      </c>
      <c r="AE30" s="2" t="s">
        <v>116</v>
      </c>
      <c r="AF30" s="2" t="s">
        <v>116</v>
      </c>
      <c r="AG30" s="2" t="s">
        <v>126</v>
      </c>
      <c r="AH30" s="2" t="s">
        <v>126</v>
      </c>
      <c r="AI30" s="2" t="s">
        <v>116</v>
      </c>
      <c r="AJ30" s="2" t="s">
        <v>126</v>
      </c>
      <c r="AK30" s="2" t="s">
        <v>116</v>
      </c>
      <c r="AL30" s="2" t="s">
        <v>126</v>
      </c>
      <c r="AM30" s="2" t="s">
        <v>126</v>
      </c>
      <c r="AN30" s="2" t="s">
        <v>116</v>
      </c>
      <c r="AO30" s="2" t="s">
        <v>126</v>
      </c>
      <c r="AP30" s="2" t="s">
        <v>126</v>
      </c>
      <c r="AQ30" s="2">
        <v>4</v>
      </c>
      <c r="AR30" s="2">
        <v>6</v>
      </c>
      <c r="AS30" s="2" t="s">
        <v>340</v>
      </c>
      <c r="AT30" s="2" t="s">
        <v>341</v>
      </c>
      <c r="AU30" s="2" t="s">
        <v>342</v>
      </c>
      <c r="AV30" s="2" t="s">
        <v>132</v>
      </c>
      <c r="AW30" s="2" t="s">
        <v>130</v>
      </c>
      <c r="AX30" s="2" t="s">
        <v>130</v>
      </c>
      <c r="AY30" s="2" t="s">
        <v>130</v>
      </c>
      <c r="AZ30" s="2" t="s">
        <v>132</v>
      </c>
      <c r="BA30" s="2" t="s">
        <v>132</v>
      </c>
      <c r="BB30" s="2" t="s">
        <v>132</v>
      </c>
      <c r="BC30" s="2" t="s">
        <v>132</v>
      </c>
      <c r="BD30" s="2" t="s">
        <v>130</v>
      </c>
      <c r="BE30" s="2" t="s">
        <v>149</v>
      </c>
      <c r="BF30" s="2" t="s">
        <v>149</v>
      </c>
      <c r="BG30" s="2" t="s">
        <v>149</v>
      </c>
      <c r="BH30" s="2" t="s">
        <v>132</v>
      </c>
      <c r="BI30" s="2" t="s">
        <v>132</v>
      </c>
      <c r="BJ30" s="2" t="s">
        <v>132</v>
      </c>
      <c r="BK30" s="2" t="s">
        <v>132</v>
      </c>
      <c r="BL30" s="2" t="s">
        <v>132</v>
      </c>
      <c r="BM30" s="2" t="s">
        <v>132</v>
      </c>
      <c r="BN30" s="2" t="s">
        <v>132</v>
      </c>
      <c r="BO30" s="2" t="s">
        <v>131</v>
      </c>
      <c r="BP30" s="2" t="s">
        <v>132</v>
      </c>
      <c r="BQ30" s="2" t="s">
        <v>130</v>
      </c>
      <c r="BR30" s="2" t="s">
        <v>132</v>
      </c>
      <c r="BS30" s="2" t="s">
        <v>132</v>
      </c>
      <c r="BT30" s="2" t="s">
        <v>130</v>
      </c>
      <c r="BU30" s="2" t="s">
        <v>132</v>
      </c>
      <c r="BV30" s="2" t="s">
        <v>132</v>
      </c>
      <c r="BW30" s="2" t="s">
        <v>131</v>
      </c>
      <c r="BX30" s="2" t="s">
        <v>132</v>
      </c>
      <c r="BY30" s="2" t="s">
        <v>149</v>
      </c>
      <c r="BZ30" s="2" t="s">
        <v>132</v>
      </c>
      <c r="CA30" s="2" t="s">
        <v>132</v>
      </c>
      <c r="CB30" s="2" t="s">
        <v>132</v>
      </c>
      <c r="CC30" s="2" t="s">
        <v>132</v>
      </c>
      <c r="CD30" s="2" t="s">
        <v>132</v>
      </c>
      <c r="CE30" s="2" t="s">
        <v>130</v>
      </c>
      <c r="CF30" s="2" t="s">
        <v>132</v>
      </c>
      <c r="CG30" s="2" t="s">
        <v>132</v>
      </c>
      <c r="CH30" s="2" t="s">
        <v>132</v>
      </c>
      <c r="CI30" s="2" t="s">
        <v>130</v>
      </c>
      <c r="CJ30" s="2">
        <v>5</v>
      </c>
      <c r="CK30" s="2">
        <v>6</v>
      </c>
      <c r="CL30" s="2">
        <v>5</v>
      </c>
      <c r="CM30" s="2">
        <v>5</v>
      </c>
      <c r="CN30" s="2">
        <v>5</v>
      </c>
      <c r="CO30" s="12" t="s">
        <v>343</v>
      </c>
      <c r="CP30" s="74" t="s">
        <v>156</v>
      </c>
      <c r="CQ30" s="74" t="s">
        <v>157</v>
      </c>
      <c r="CR30" s="72" t="s">
        <v>137</v>
      </c>
      <c r="CS30" s="74" t="s">
        <v>116</v>
      </c>
      <c r="CT30" s="198" t="s">
        <v>158</v>
      </c>
    </row>
    <row r="31" spans="1:98" x14ac:dyDescent="0.2">
      <c r="A31" s="2">
        <v>12847041035</v>
      </c>
      <c r="B31" s="2">
        <v>406120268</v>
      </c>
      <c r="C31" s="3">
        <v>44404.750324074077</v>
      </c>
      <c r="D31" s="3">
        <v>44404.761828703704</v>
      </c>
      <c r="E31" s="2" t="s">
        <v>344</v>
      </c>
      <c r="F31" s="2" t="s">
        <v>345</v>
      </c>
      <c r="J31" s="2" t="s">
        <v>116</v>
      </c>
      <c r="K31" s="2" t="s">
        <v>141</v>
      </c>
      <c r="L31" s="64">
        <v>44015</v>
      </c>
      <c r="M31" s="321" t="s">
        <v>152</v>
      </c>
      <c r="N31" s="321" t="s">
        <v>346</v>
      </c>
      <c r="O31" s="2" t="s">
        <v>121</v>
      </c>
      <c r="P31" s="2" t="s">
        <v>347</v>
      </c>
      <c r="Q31" s="2" t="s">
        <v>348</v>
      </c>
      <c r="R31" s="2" t="s">
        <v>124</v>
      </c>
      <c r="S31" s="2" t="s">
        <v>125</v>
      </c>
      <c r="T31" s="2" t="s">
        <v>116</v>
      </c>
      <c r="U31" s="2" t="s">
        <v>116</v>
      </c>
      <c r="V31" s="2" t="s">
        <v>126</v>
      </c>
      <c r="W31" s="2" t="s">
        <v>116</v>
      </c>
      <c r="X31" s="2" t="s">
        <v>116</v>
      </c>
      <c r="Y31" s="2" t="s">
        <v>116</v>
      </c>
      <c r="Z31" s="2" t="s">
        <v>116</v>
      </c>
      <c r="AA31" s="2" t="s">
        <v>126</v>
      </c>
      <c r="AB31" s="2" t="s">
        <v>116</v>
      </c>
      <c r="AC31" s="2" t="s">
        <v>116</v>
      </c>
      <c r="AD31" s="2" t="s">
        <v>116</v>
      </c>
      <c r="AE31" s="2" t="s">
        <v>116</v>
      </c>
      <c r="AF31" s="2" t="s">
        <v>116</v>
      </c>
      <c r="AG31" s="2" t="s">
        <v>116</v>
      </c>
      <c r="AH31" s="2" t="s">
        <v>126</v>
      </c>
      <c r="AI31" s="2" t="s">
        <v>116</v>
      </c>
      <c r="AJ31" s="2" t="s">
        <v>126</v>
      </c>
      <c r="AK31" s="2" t="s">
        <v>126</v>
      </c>
      <c r="AL31" s="2" t="s">
        <v>116</v>
      </c>
      <c r="AM31" s="2" t="s">
        <v>126</v>
      </c>
      <c r="AN31" s="2" t="s">
        <v>116</v>
      </c>
      <c r="AO31" s="2" t="s">
        <v>116</v>
      </c>
      <c r="AP31" s="2" t="s">
        <v>116</v>
      </c>
      <c r="AQ31" s="2">
        <v>2</v>
      </c>
      <c r="AR31" s="2">
        <v>3</v>
      </c>
      <c r="AS31" s="2" t="s">
        <v>349</v>
      </c>
      <c r="AT31" s="2" t="s">
        <v>350</v>
      </c>
      <c r="AU31" s="2" t="s">
        <v>351</v>
      </c>
      <c r="AV31" s="2" t="s">
        <v>131</v>
      </c>
      <c r="AW31" s="2" t="s">
        <v>149</v>
      </c>
      <c r="AX31" s="2" t="s">
        <v>149</v>
      </c>
      <c r="AY31" s="2" t="s">
        <v>149</v>
      </c>
      <c r="AZ31" s="2" t="s">
        <v>149</v>
      </c>
      <c r="BA31" s="2" t="s">
        <v>131</v>
      </c>
      <c r="BB31" s="2" t="s">
        <v>131</v>
      </c>
      <c r="BC31" s="2" t="s">
        <v>131</v>
      </c>
      <c r="BD31" s="2" t="s">
        <v>131</v>
      </c>
      <c r="BE31" s="2" t="s">
        <v>130</v>
      </c>
      <c r="BF31" s="2" t="s">
        <v>130</v>
      </c>
      <c r="BG31" s="2" t="s">
        <v>149</v>
      </c>
      <c r="BH31" s="2" t="s">
        <v>130</v>
      </c>
      <c r="BI31" s="2" t="s">
        <v>130</v>
      </c>
      <c r="BJ31" s="2" t="s">
        <v>130</v>
      </c>
      <c r="BK31" s="2" t="s">
        <v>131</v>
      </c>
      <c r="BL31" s="2" t="s">
        <v>131</v>
      </c>
      <c r="BM31" s="2" t="s">
        <v>131</v>
      </c>
      <c r="BN31" s="2" t="s">
        <v>130</v>
      </c>
      <c r="BO31" s="2" t="s">
        <v>131</v>
      </c>
      <c r="BP31" s="2" t="s">
        <v>131</v>
      </c>
      <c r="BQ31" s="2" t="s">
        <v>149</v>
      </c>
      <c r="BR31" s="2" t="s">
        <v>149</v>
      </c>
      <c r="BS31" s="2" t="s">
        <v>130</v>
      </c>
      <c r="BT31" s="2" t="s">
        <v>130</v>
      </c>
      <c r="BU31" s="2" t="s">
        <v>130</v>
      </c>
      <c r="BV31" s="2" t="s">
        <v>130</v>
      </c>
      <c r="BW31" s="2" t="s">
        <v>130</v>
      </c>
      <c r="BX31" s="2" t="s">
        <v>132</v>
      </c>
      <c r="BY31" s="2" t="s">
        <v>132</v>
      </c>
      <c r="BZ31" s="2" t="s">
        <v>132</v>
      </c>
      <c r="CA31" s="2" t="s">
        <v>132</v>
      </c>
      <c r="CB31" s="2" t="s">
        <v>130</v>
      </c>
      <c r="CC31" s="2" t="s">
        <v>130</v>
      </c>
      <c r="CD31" s="2" t="s">
        <v>132</v>
      </c>
      <c r="CE31" s="2" t="s">
        <v>131</v>
      </c>
      <c r="CF31" s="2" t="s">
        <v>132</v>
      </c>
      <c r="CG31" s="2" t="s">
        <v>132</v>
      </c>
      <c r="CH31" s="2" t="s">
        <v>132</v>
      </c>
      <c r="CI31" s="2" t="s">
        <v>130</v>
      </c>
      <c r="CJ31" s="2">
        <v>7</v>
      </c>
      <c r="CK31" s="2">
        <v>8</v>
      </c>
      <c r="CL31" s="2" t="s">
        <v>133</v>
      </c>
      <c r="CM31" s="2" t="s">
        <v>134</v>
      </c>
      <c r="CN31" s="2" t="s">
        <v>134</v>
      </c>
      <c r="CO31" s="12" t="s">
        <v>352</v>
      </c>
      <c r="CP31" s="74" t="s">
        <v>168</v>
      </c>
      <c r="CQ31" s="74" t="s">
        <v>157</v>
      </c>
      <c r="CR31" s="72" t="s">
        <v>137</v>
      </c>
      <c r="CS31" s="74" t="s">
        <v>116</v>
      </c>
      <c r="CT31" s="198" t="s">
        <v>158</v>
      </c>
    </row>
    <row r="32" spans="1:98" x14ac:dyDescent="0.2">
      <c r="A32" s="2">
        <v>12780119122</v>
      </c>
      <c r="B32" s="2">
        <v>406120268</v>
      </c>
      <c r="C32" s="3">
        <v>44376.600740740738</v>
      </c>
      <c r="D32" s="3">
        <v>44407.680763888886</v>
      </c>
      <c r="E32" s="2" t="s">
        <v>353</v>
      </c>
      <c r="F32" s="2" t="s">
        <v>354</v>
      </c>
      <c r="J32" s="2" t="s">
        <v>116</v>
      </c>
      <c r="K32" s="2" t="s">
        <v>141</v>
      </c>
      <c r="L32" s="64">
        <v>44376</v>
      </c>
      <c r="M32" s="321" t="s">
        <v>152</v>
      </c>
      <c r="N32" s="321" t="s">
        <v>355</v>
      </c>
      <c r="O32" s="2" t="s">
        <v>121</v>
      </c>
      <c r="P32" s="2" t="s">
        <v>356</v>
      </c>
      <c r="Q32" s="2" t="s">
        <v>357</v>
      </c>
      <c r="R32" s="2" t="s">
        <v>124</v>
      </c>
      <c r="S32" s="2" t="s">
        <v>147</v>
      </c>
      <c r="T32" s="2" t="s">
        <v>126</v>
      </c>
      <c r="U32" s="2" t="s">
        <v>116</v>
      </c>
      <c r="V32" s="2" t="s">
        <v>116</v>
      </c>
      <c r="W32" s="2" t="s">
        <v>116</v>
      </c>
      <c r="X32" s="2" t="s">
        <v>126</v>
      </c>
      <c r="Y32" s="2" t="s">
        <v>116</v>
      </c>
      <c r="Z32" s="2" t="s">
        <v>116</v>
      </c>
      <c r="AA32" s="2" t="s">
        <v>116</v>
      </c>
      <c r="AB32" s="2" t="s">
        <v>116</v>
      </c>
      <c r="AC32" s="2" t="s">
        <v>116</v>
      </c>
      <c r="AD32" s="2" t="s">
        <v>116</v>
      </c>
      <c r="AE32" s="2" t="s">
        <v>116</v>
      </c>
      <c r="AF32" s="2" t="s">
        <v>116</v>
      </c>
      <c r="AG32" s="2" t="s">
        <v>116</v>
      </c>
      <c r="AH32" s="2" t="s">
        <v>116</v>
      </c>
      <c r="AI32" s="2" t="s">
        <v>116</v>
      </c>
      <c r="AJ32" s="2" t="s">
        <v>116</v>
      </c>
      <c r="AK32" s="2" t="s">
        <v>116</v>
      </c>
      <c r="AL32" s="2" t="s">
        <v>116</v>
      </c>
      <c r="AM32" s="2" t="s">
        <v>126</v>
      </c>
      <c r="AN32" s="2" t="s">
        <v>116</v>
      </c>
      <c r="AO32" s="2" t="s">
        <v>116</v>
      </c>
      <c r="AP32" s="2" t="s">
        <v>126</v>
      </c>
      <c r="AQ32" s="2">
        <v>8</v>
      </c>
      <c r="AR32" s="2">
        <v>9</v>
      </c>
      <c r="AS32" s="2" t="s">
        <v>358</v>
      </c>
      <c r="AT32" s="2" t="s">
        <v>359</v>
      </c>
      <c r="AU32" s="2" t="s">
        <v>360</v>
      </c>
      <c r="AV32" s="2" t="s">
        <v>130</v>
      </c>
      <c r="AW32" s="2" t="s">
        <v>131</v>
      </c>
      <c r="AX32" s="2" t="s">
        <v>131</v>
      </c>
      <c r="AY32" s="2" t="s">
        <v>130</v>
      </c>
      <c r="AZ32" s="2" t="s">
        <v>132</v>
      </c>
      <c r="BA32" s="2" t="s">
        <v>131</v>
      </c>
      <c r="BB32" s="2" t="s">
        <v>130</v>
      </c>
      <c r="BC32" s="2" t="s">
        <v>149</v>
      </c>
      <c r="BD32" s="2" t="s">
        <v>131</v>
      </c>
      <c r="BE32" s="2" t="s">
        <v>131</v>
      </c>
      <c r="BF32" s="2" t="s">
        <v>131</v>
      </c>
      <c r="BG32" s="2" t="s">
        <v>131</v>
      </c>
      <c r="BH32" s="2" t="s">
        <v>130</v>
      </c>
      <c r="BI32" s="2" t="s">
        <v>131</v>
      </c>
      <c r="BJ32" s="2" t="s">
        <v>131</v>
      </c>
      <c r="BK32" s="2" t="s">
        <v>130</v>
      </c>
      <c r="BL32" s="2" t="s">
        <v>131</v>
      </c>
      <c r="BM32" s="2" t="s">
        <v>130</v>
      </c>
      <c r="BN32" s="2" t="s">
        <v>130</v>
      </c>
      <c r="BO32" s="2" t="s">
        <v>131</v>
      </c>
      <c r="BP32" s="2" t="s">
        <v>131</v>
      </c>
      <c r="BQ32" s="2" t="s">
        <v>131</v>
      </c>
      <c r="BR32" s="2" t="s">
        <v>131</v>
      </c>
      <c r="BS32" s="2" t="s">
        <v>131</v>
      </c>
      <c r="BT32" s="2" t="s">
        <v>149</v>
      </c>
      <c r="BU32" s="2" t="s">
        <v>131</v>
      </c>
      <c r="BV32" s="2" t="s">
        <v>130</v>
      </c>
      <c r="BW32" s="2" t="s">
        <v>131</v>
      </c>
      <c r="BX32" s="2" t="s">
        <v>131</v>
      </c>
      <c r="BY32" s="2" t="s">
        <v>131</v>
      </c>
      <c r="BZ32" s="2" t="s">
        <v>131</v>
      </c>
      <c r="CA32" s="2" t="s">
        <v>131</v>
      </c>
      <c r="CB32" s="2" t="s">
        <v>131</v>
      </c>
      <c r="CC32" s="2" t="s">
        <v>131</v>
      </c>
      <c r="CD32" s="2" t="s">
        <v>130</v>
      </c>
      <c r="CE32" s="2" t="s">
        <v>131</v>
      </c>
      <c r="CF32" s="2" t="s">
        <v>132</v>
      </c>
      <c r="CG32" s="2" t="s">
        <v>131</v>
      </c>
      <c r="CH32" s="2" t="s">
        <v>131</v>
      </c>
      <c r="CI32" s="2" t="s">
        <v>131</v>
      </c>
      <c r="CJ32" s="2">
        <v>5</v>
      </c>
      <c r="CK32" s="2">
        <v>5</v>
      </c>
      <c r="CL32" s="2">
        <v>5</v>
      </c>
      <c r="CM32" s="2">
        <v>5</v>
      </c>
      <c r="CN32" s="2">
        <v>5</v>
      </c>
      <c r="CO32" s="12" t="s">
        <v>361</v>
      </c>
      <c r="CP32" s="74" t="s">
        <v>135</v>
      </c>
      <c r="CQ32" s="74" t="s">
        <v>136</v>
      </c>
      <c r="CR32" s="72" t="s">
        <v>137</v>
      </c>
      <c r="CS32" s="74" t="s">
        <v>116</v>
      </c>
      <c r="CT32" s="198" t="s">
        <v>138</v>
      </c>
    </row>
    <row r="33" spans="1:98" x14ac:dyDescent="0.2">
      <c r="A33" s="2">
        <v>12855106109</v>
      </c>
      <c r="B33" s="2">
        <v>406120268</v>
      </c>
      <c r="C33" s="3">
        <v>44407.401469907411</v>
      </c>
      <c r="D33" s="3">
        <v>44407.408692129633</v>
      </c>
      <c r="E33" s="2" t="s">
        <v>362</v>
      </c>
      <c r="F33" s="2" t="s">
        <v>363</v>
      </c>
      <c r="J33" s="2" t="s">
        <v>116</v>
      </c>
      <c r="K33" s="2" t="s">
        <v>117</v>
      </c>
      <c r="L33" s="2" t="s">
        <v>118</v>
      </c>
      <c r="M33" s="70" t="s">
        <v>193</v>
      </c>
      <c r="N33" s="70" t="s">
        <v>267</v>
      </c>
      <c r="O33" s="2" t="s">
        <v>121</v>
      </c>
      <c r="P33" s="2" t="s">
        <v>364</v>
      </c>
      <c r="Q33" s="2" t="s">
        <v>365</v>
      </c>
      <c r="R33" s="2" t="s">
        <v>230</v>
      </c>
      <c r="S33" s="2" t="s">
        <v>125</v>
      </c>
      <c r="T33" s="2" t="s">
        <v>126</v>
      </c>
      <c r="U33" s="2" t="s">
        <v>116</v>
      </c>
      <c r="V33" s="2" t="s">
        <v>116</v>
      </c>
      <c r="W33" s="2" t="s">
        <v>116</v>
      </c>
      <c r="X33" s="2" t="s">
        <v>116</v>
      </c>
      <c r="Y33" s="2" t="s">
        <v>116</v>
      </c>
      <c r="Z33" s="2" t="s">
        <v>116</v>
      </c>
      <c r="AA33" s="2" t="s">
        <v>116</v>
      </c>
      <c r="AB33" s="2" t="s">
        <v>116</v>
      </c>
      <c r="AC33" s="2" t="s">
        <v>116</v>
      </c>
      <c r="AD33" s="2" t="s">
        <v>116</v>
      </c>
      <c r="AE33" s="2" t="s">
        <v>116</v>
      </c>
      <c r="AF33" s="2" t="s">
        <v>116</v>
      </c>
      <c r="AG33" s="2" t="s">
        <v>116</v>
      </c>
      <c r="AH33" s="2" t="s">
        <v>116</v>
      </c>
      <c r="AI33" s="2" t="s">
        <v>116</v>
      </c>
      <c r="AJ33" s="2" t="s">
        <v>126</v>
      </c>
      <c r="AK33" s="2" t="s">
        <v>126</v>
      </c>
      <c r="AL33" s="2" t="s">
        <v>126</v>
      </c>
      <c r="AM33" s="2" t="s">
        <v>116</v>
      </c>
      <c r="AN33" s="2" t="s">
        <v>116</v>
      </c>
      <c r="AO33" s="2" t="s">
        <v>116</v>
      </c>
      <c r="AP33" s="2" t="s">
        <v>126</v>
      </c>
      <c r="AQ33" s="2">
        <v>7</v>
      </c>
      <c r="AR33" s="2">
        <v>7</v>
      </c>
      <c r="AS33" s="2" t="s">
        <v>366</v>
      </c>
      <c r="AT33" s="2" t="s">
        <v>367</v>
      </c>
      <c r="AU33" s="2" t="s">
        <v>368</v>
      </c>
      <c r="AV33" s="2" t="s">
        <v>130</v>
      </c>
      <c r="AW33" s="2" t="s">
        <v>130</v>
      </c>
      <c r="AX33" s="2" t="s">
        <v>131</v>
      </c>
      <c r="AY33" s="2" t="s">
        <v>130</v>
      </c>
      <c r="AZ33" s="2" t="s">
        <v>130</v>
      </c>
      <c r="BA33" s="2" t="s">
        <v>130</v>
      </c>
      <c r="BB33" s="2" t="s">
        <v>130</v>
      </c>
      <c r="BC33" s="2" t="s">
        <v>130</v>
      </c>
      <c r="BD33" s="2" t="s">
        <v>132</v>
      </c>
      <c r="BE33" s="2" t="s">
        <v>130</v>
      </c>
      <c r="BF33" s="2" t="s">
        <v>130</v>
      </c>
      <c r="BG33" s="2" t="s">
        <v>130</v>
      </c>
      <c r="BH33" s="2" t="s">
        <v>132</v>
      </c>
      <c r="BI33" s="2" t="s">
        <v>132</v>
      </c>
      <c r="BJ33" s="2" t="s">
        <v>132</v>
      </c>
      <c r="BK33" s="2" t="s">
        <v>132</v>
      </c>
      <c r="BL33" s="2" t="s">
        <v>132</v>
      </c>
      <c r="BM33" s="2" t="s">
        <v>132</v>
      </c>
      <c r="BN33" s="2" t="s">
        <v>132</v>
      </c>
      <c r="BO33" s="2" t="s">
        <v>149</v>
      </c>
      <c r="BP33" s="2" t="s">
        <v>130</v>
      </c>
      <c r="BQ33" s="2" t="s">
        <v>131</v>
      </c>
      <c r="BR33" s="2" t="s">
        <v>130</v>
      </c>
      <c r="BS33" s="2" t="s">
        <v>130</v>
      </c>
      <c r="BT33" s="2" t="s">
        <v>130</v>
      </c>
      <c r="BU33" s="2" t="s">
        <v>131</v>
      </c>
      <c r="BV33" s="2" t="s">
        <v>130</v>
      </c>
      <c r="BW33" s="2" t="s">
        <v>131</v>
      </c>
      <c r="BX33" s="2" t="s">
        <v>130</v>
      </c>
      <c r="BY33" s="2" t="s">
        <v>131</v>
      </c>
      <c r="BZ33" s="2" t="s">
        <v>131</v>
      </c>
      <c r="CA33" s="2" t="s">
        <v>130</v>
      </c>
      <c r="CB33" s="2" t="s">
        <v>130</v>
      </c>
      <c r="CC33" s="2" t="s">
        <v>130</v>
      </c>
      <c r="CD33" s="2" t="s">
        <v>130</v>
      </c>
      <c r="CE33" s="2" t="s">
        <v>131</v>
      </c>
      <c r="CF33" s="2" t="s">
        <v>132</v>
      </c>
      <c r="CG33" s="2" t="s">
        <v>130</v>
      </c>
      <c r="CH33" s="2" t="s">
        <v>130</v>
      </c>
      <c r="CI33" s="2" t="s">
        <v>131</v>
      </c>
      <c r="CJ33" s="2">
        <v>5</v>
      </c>
      <c r="CK33" s="2">
        <v>7</v>
      </c>
      <c r="CL33" s="2" t="s">
        <v>134</v>
      </c>
      <c r="CM33" s="2" t="s">
        <v>167</v>
      </c>
      <c r="CN33" s="2" t="s">
        <v>134</v>
      </c>
      <c r="CO33" s="12"/>
      <c r="CP33" s="72" t="s">
        <v>168</v>
      </c>
      <c r="CQ33" s="72" t="s">
        <v>136</v>
      </c>
      <c r="CR33" s="72" t="s">
        <v>137</v>
      </c>
      <c r="CS33" s="72" t="s">
        <v>126</v>
      </c>
      <c r="CT33" s="198" t="s">
        <v>138</v>
      </c>
    </row>
    <row r="34" spans="1:98" x14ac:dyDescent="0.2">
      <c r="A34" s="2">
        <v>12759058186</v>
      </c>
      <c r="B34" s="2">
        <v>406120268</v>
      </c>
      <c r="C34" s="3">
        <v>44368.569062499999</v>
      </c>
      <c r="D34" s="3">
        <v>44368.592673611114</v>
      </c>
      <c r="E34" s="2" t="s">
        <v>369</v>
      </c>
      <c r="F34" s="2" t="s">
        <v>370</v>
      </c>
      <c r="J34" s="2" t="s">
        <v>116</v>
      </c>
      <c r="K34" s="2" t="s">
        <v>141</v>
      </c>
      <c r="L34" s="64">
        <v>43551</v>
      </c>
      <c r="M34" s="321" t="s">
        <v>152</v>
      </c>
      <c r="N34" s="321" t="s">
        <v>371</v>
      </c>
      <c r="O34" s="2" t="s">
        <v>121</v>
      </c>
      <c r="P34" s="2" t="s">
        <v>372</v>
      </c>
      <c r="Q34" s="2" t="s">
        <v>373</v>
      </c>
      <c r="R34" s="2" t="s">
        <v>230</v>
      </c>
      <c r="S34" s="2" t="s">
        <v>125</v>
      </c>
      <c r="T34" s="2" t="s">
        <v>116</v>
      </c>
      <c r="U34" s="2" t="s">
        <v>116</v>
      </c>
      <c r="V34" s="2" t="s">
        <v>116</v>
      </c>
      <c r="W34" s="2" t="s">
        <v>126</v>
      </c>
      <c r="X34" s="2" t="s">
        <v>126</v>
      </c>
      <c r="Y34" s="2" t="s">
        <v>116</v>
      </c>
      <c r="Z34" s="2" t="s">
        <v>116</v>
      </c>
      <c r="AA34" s="2" t="s">
        <v>116</v>
      </c>
      <c r="AB34" s="2" t="s">
        <v>116</v>
      </c>
      <c r="AC34" s="2" t="s">
        <v>116</v>
      </c>
      <c r="AD34" s="2" t="s">
        <v>116</v>
      </c>
      <c r="AE34" s="2" t="s">
        <v>116</v>
      </c>
      <c r="AF34" s="2" t="s">
        <v>116</v>
      </c>
      <c r="AG34" s="2" t="s">
        <v>116</v>
      </c>
      <c r="AH34" s="2" t="s">
        <v>126</v>
      </c>
      <c r="AI34" s="2" t="s">
        <v>116</v>
      </c>
      <c r="AJ34" s="2" t="s">
        <v>126</v>
      </c>
      <c r="AK34" s="2" t="s">
        <v>116</v>
      </c>
      <c r="AL34" s="2" t="s">
        <v>116</v>
      </c>
      <c r="AM34" s="2" t="s">
        <v>126</v>
      </c>
      <c r="AN34" s="2" t="s">
        <v>126</v>
      </c>
      <c r="AO34" s="2" t="s">
        <v>116</v>
      </c>
      <c r="AP34" s="2" t="s">
        <v>126</v>
      </c>
      <c r="AQ34" s="2">
        <v>9</v>
      </c>
      <c r="AR34" s="2">
        <v>9</v>
      </c>
      <c r="AS34" s="2" t="s">
        <v>374</v>
      </c>
      <c r="AT34" s="2" t="s">
        <v>375</v>
      </c>
      <c r="AU34" s="2" t="s">
        <v>376</v>
      </c>
      <c r="AV34" s="2" t="s">
        <v>130</v>
      </c>
      <c r="AW34" s="2" t="s">
        <v>130</v>
      </c>
      <c r="AX34" s="2" t="s">
        <v>132</v>
      </c>
      <c r="AY34" s="2" t="s">
        <v>132</v>
      </c>
      <c r="AZ34" s="2" t="s">
        <v>132</v>
      </c>
      <c r="BA34" s="2" t="s">
        <v>132</v>
      </c>
      <c r="BB34" s="2" t="s">
        <v>132</v>
      </c>
      <c r="BC34" s="2" t="s">
        <v>130</v>
      </c>
      <c r="BD34" s="2" t="s">
        <v>130</v>
      </c>
      <c r="BE34" s="2" t="s">
        <v>132</v>
      </c>
      <c r="BF34" s="2" t="s">
        <v>132</v>
      </c>
      <c r="BG34" s="2" t="s">
        <v>132</v>
      </c>
      <c r="BH34" s="2" t="s">
        <v>132</v>
      </c>
      <c r="BI34" s="2" t="s">
        <v>132</v>
      </c>
      <c r="BJ34" s="2" t="s">
        <v>132</v>
      </c>
      <c r="BK34" s="2" t="s">
        <v>132</v>
      </c>
      <c r="BL34" s="2" t="s">
        <v>130</v>
      </c>
      <c r="BM34" s="2" t="s">
        <v>130</v>
      </c>
      <c r="BN34" s="2" t="s">
        <v>132</v>
      </c>
      <c r="BO34" s="2" t="s">
        <v>131</v>
      </c>
      <c r="BP34" s="2" t="s">
        <v>130</v>
      </c>
      <c r="BQ34" s="2" t="s">
        <v>130</v>
      </c>
      <c r="BR34" s="2" t="s">
        <v>131</v>
      </c>
      <c r="BS34" s="2" t="s">
        <v>130</v>
      </c>
      <c r="BT34" s="2" t="s">
        <v>130</v>
      </c>
      <c r="BU34" s="2" t="s">
        <v>149</v>
      </c>
      <c r="BV34" s="2" t="s">
        <v>130</v>
      </c>
      <c r="BW34" s="2" t="s">
        <v>131</v>
      </c>
      <c r="BX34" s="2" t="s">
        <v>132</v>
      </c>
      <c r="BY34" s="2" t="s">
        <v>131</v>
      </c>
      <c r="BZ34" s="2" t="s">
        <v>130</v>
      </c>
      <c r="CA34" s="2" t="s">
        <v>149</v>
      </c>
      <c r="CB34" s="2" t="s">
        <v>131</v>
      </c>
      <c r="CC34" s="2" t="s">
        <v>132</v>
      </c>
      <c r="CD34" s="2" t="s">
        <v>132</v>
      </c>
      <c r="CE34" s="2" t="s">
        <v>132</v>
      </c>
      <c r="CF34" s="2" t="s">
        <v>132</v>
      </c>
      <c r="CG34" s="2" t="s">
        <v>130</v>
      </c>
      <c r="CH34" s="2" t="s">
        <v>130</v>
      </c>
      <c r="CI34" s="2" t="s">
        <v>130</v>
      </c>
      <c r="CJ34" s="2">
        <v>9</v>
      </c>
      <c r="CK34" s="2">
        <v>9</v>
      </c>
      <c r="CL34" s="2" t="s">
        <v>167</v>
      </c>
      <c r="CM34" s="2" t="s">
        <v>134</v>
      </c>
      <c r="CN34" s="2" t="s">
        <v>134</v>
      </c>
      <c r="CO34" s="12"/>
      <c r="CP34" s="74" t="s">
        <v>156</v>
      </c>
      <c r="CQ34" s="74" t="s">
        <v>157</v>
      </c>
      <c r="CR34" s="72" t="s">
        <v>137</v>
      </c>
      <c r="CS34" s="74" t="s">
        <v>116</v>
      </c>
      <c r="CT34" s="198" t="s">
        <v>158</v>
      </c>
    </row>
    <row r="35" spans="1:98" x14ac:dyDescent="0.2">
      <c r="A35" s="2">
        <v>12828130039</v>
      </c>
      <c r="B35" s="2">
        <v>406120268</v>
      </c>
      <c r="C35" s="3">
        <v>44396.519745370373</v>
      </c>
      <c r="D35" s="3">
        <v>44396.529166666667</v>
      </c>
      <c r="E35" s="2" t="s">
        <v>225</v>
      </c>
      <c r="F35" s="2" t="s">
        <v>377</v>
      </c>
      <c r="J35" s="2" t="s">
        <v>116</v>
      </c>
      <c r="K35" s="2" t="s">
        <v>117</v>
      </c>
      <c r="L35" s="2" t="s">
        <v>118</v>
      </c>
      <c r="M35" s="70" t="s">
        <v>119</v>
      </c>
      <c r="N35" s="70" t="s">
        <v>315</v>
      </c>
      <c r="O35" s="2" t="s">
        <v>121</v>
      </c>
      <c r="P35" s="2" t="s">
        <v>378</v>
      </c>
      <c r="Q35" s="2" t="s">
        <v>379</v>
      </c>
      <c r="R35" s="2" t="s">
        <v>230</v>
      </c>
      <c r="S35" s="2" t="s">
        <v>125</v>
      </c>
      <c r="T35" s="2" t="s">
        <v>116</v>
      </c>
      <c r="U35" s="2" t="s">
        <v>116</v>
      </c>
      <c r="V35" s="2" t="s">
        <v>116</v>
      </c>
      <c r="W35" s="2" t="s">
        <v>116</v>
      </c>
      <c r="X35" s="2" t="s">
        <v>116</v>
      </c>
      <c r="Y35" s="2" t="s">
        <v>116</v>
      </c>
      <c r="Z35" s="2" t="s">
        <v>116</v>
      </c>
      <c r="AA35" s="2" t="s">
        <v>116</v>
      </c>
      <c r="AB35" s="2" t="s">
        <v>116</v>
      </c>
      <c r="AC35" s="2" t="s">
        <v>116</v>
      </c>
      <c r="AD35" s="2" t="s">
        <v>116</v>
      </c>
      <c r="AE35" s="2" t="s">
        <v>116</v>
      </c>
      <c r="AF35" s="2" t="s">
        <v>116</v>
      </c>
      <c r="AG35" s="2" t="s">
        <v>116</v>
      </c>
      <c r="AH35" s="2" t="s">
        <v>116</v>
      </c>
      <c r="AI35" s="2" t="s">
        <v>116</v>
      </c>
      <c r="AJ35" s="2" t="s">
        <v>116</v>
      </c>
      <c r="AK35" s="2" t="s">
        <v>116</v>
      </c>
      <c r="AL35" s="2" t="s">
        <v>116</v>
      </c>
      <c r="AM35" s="2" t="s">
        <v>116</v>
      </c>
      <c r="AN35" s="2" t="s">
        <v>116</v>
      </c>
      <c r="AO35" s="2" t="s">
        <v>116</v>
      </c>
      <c r="AP35" s="2" t="s">
        <v>116</v>
      </c>
      <c r="AQ35" s="2">
        <v>8</v>
      </c>
      <c r="AR35" s="2">
        <v>8</v>
      </c>
      <c r="AS35" s="2" t="s">
        <v>380</v>
      </c>
      <c r="AT35" s="2" t="s">
        <v>381</v>
      </c>
      <c r="AU35" s="2" t="s">
        <v>381</v>
      </c>
      <c r="AV35" s="2" t="s">
        <v>132</v>
      </c>
      <c r="AW35" s="2" t="s">
        <v>130</v>
      </c>
      <c r="AX35" s="2" t="s">
        <v>130</v>
      </c>
      <c r="AY35" s="2" t="s">
        <v>130</v>
      </c>
      <c r="AZ35" s="2" t="s">
        <v>130</v>
      </c>
      <c r="BA35" s="2" t="s">
        <v>130</v>
      </c>
      <c r="BB35" s="2" t="s">
        <v>130</v>
      </c>
      <c r="BC35" s="2" t="s">
        <v>130</v>
      </c>
      <c r="BD35" s="2" t="s">
        <v>130</v>
      </c>
      <c r="BE35" s="2" t="s">
        <v>130</v>
      </c>
      <c r="BF35" s="2" t="s">
        <v>130</v>
      </c>
      <c r="BG35" s="2" t="s">
        <v>130</v>
      </c>
      <c r="BH35" s="2" t="s">
        <v>130</v>
      </c>
      <c r="BI35" s="2" t="s">
        <v>130</v>
      </c>
      <c r="BJ35" s="2" t="s">
        <v>130</v>
      </c>
      <c r="BK35" s="2" t="s">
        <v>130</v>
      </c>
      <c r="BL35" s="2" t="s">
        <v>130</v>
      </c>
      <c r="BM35" s="2" t="s">
        <v>130</v>
      </c>
      <c r="BN35" s="2" t="s">
        <v>132</v>
      </c>
      <c r="BO35" s="2" t="s">
        <v>130</v>
      </c>
      <c r="BP35" s="2" t="s">
        <v>132</v>
      </c>
      <c r="BQ35" s="2" t="s">
        <v>132</v>
      </c>
      <c r="BR35" s="2" t="s">
        <v>132</v>
      </c>
      <c r="BS35" s="2" t="s">
        <v>130</v>
      </c>
      <c r="BT35" s="2" t="s">
        <v>130</v>
      </c>
      <c r="BU35" s="2" t="s">
        <v>130</v>
      </c>
      <c r="BV35" s="2" t="s">
        <v>130</v>
      </c>
      <c r="BW35" s="2" t="s">
        <v>130</v>
      </c>
      <c r="BX35" s="2" t="s">
        <v>130</v>
      </c>
      <c r="BY35" s="2" t="s">
        <v>132</v>
      </c>
      <c r="BZ35" s="2" t="s">
        <v>130</v>
      </c>
      <c r="CA35" s="2" t="s">
        <v>130</v>
      </c>
      <c r="CB35" s="2" t="s">
        <v>130</v>
      </c>
      <c r="CC35" s="2" t="s">
        <v>130</v>
      </c>
      <c r="CD35" s="2" t="s">
        <v>130</v>
      </c>
      <c r="CE35" s="2" t="s">
        <v>130</v>
      </c>
      <c r="CF35" s="2" t="s">
        <v>132</v>
      </c>
      <c r="CG35" s="2" t="s">
        <v>132</v>
      </c>
      <c r="CH35" s="2" t="s">
        <v>132</v>
      </c>
      <c r="CI35" s="2" t="s">
        <v>132</v>
      </c>
      <c r="CJ35" s="2">
        <v>8</v>
      </c>
      <c r="CK35" s="2">
        <v>8</v>
      </c>
      <c r="CL35" s="2" t="s">
        <v>167</v>
      </c>
      <c r="CM35" s="2" t="s">
        <v>167</v>
      </c>
      <c r="CN35" s="2" t="s">
        <v>167</v>
      </c>
      <c r="CO35" s="12"/>
      <c r="CP35" s="72" t="s">
        <v>156</v>
      </c>
      <c r="CQ35" s="72" t="s">
        <v>157</v>
      </c>
      <c r="CR35" s="72" t="s">
        <v>137</v>
      </c>
      <c r="CS35" s="72" t="s">
        <v>126</v>
      </c>
      <c r="CT35" s="198" t="s">
        <v>158</v>
      </c>
    </row>
    <row r="36" spans="1:98" x14ac:dyDescent="0.2">
      <c r="A36" s="2">
        <v>12771519573</v>
      </c>
      <c r="B36" s="2">
        <v>406120268</v>
      </c>
      <c r="C36" s="3">
        <v>44372.466956018521</v>
      </c>
      <c r="D36" s="3">
        <v>44372.475787037038</v>
      </c>
      <c r="E36" s="2" t="s">
        <v>362</v>
      </c>
      <c r="F36" s="2" t="s">
        <v>382</v>
      </c>
      <c r="J36" s="2" t="s">
        <v>116</v>
      </c>
      <c r="K36" s="2" t="s">
        <v>117</v>
      </c>
      <c r="L36" s="2" t="s">
        <v>118</v>
      </c>
      <c r="M36" s="70" t="s">
        <v>152</v>
      </c>
      <c r="N36" s="70" t="s">
        <v>383</v>
      </c>
      <c r="O36" s="2" t="s">
        <v>121</v>
      </c>
      <c r="P36" s="2" t="s">
        <v>384</v>
      </c>
      <c r="Q36" s="2" t="s">
        <v>385</v>
      </c>
      <c r="R36" s="2" t="s">
        <v>230</v>
      </c>
      <c r="S36" s="2" t="s">
        <v>125</v>
      </c>
      <c r="T36" s="2" t="s">
        <v>116</v>
      </c>
      <c r="U36" s="2" t="s">
        <v>116</v>
      </c>
      <c r="V36" s="2" t="s">
        <v>116</v>
      </c>
      <c r="W36" s="2" t="s">
        <v>116</v>
      </c>
      <c r="X36" s="2" t="s">
        <v>116</v>
      </c>
      <c r="Y36" s="2" t="s">
        <v>116</v>
      </c>
      <c r="Z36" s="2" t="s">
        <v>116</v>
      </c>
      <c r="AA36" s="2" t="s">
        <v>116</v>
      </c>
      <c r="AB36" s="2" t="s">
        <v>116</v>
      </c>
      <c r="AC36" s="2" t="s">
        <v>116</v>
      </c>
      <c r="AD36" s="2" t="s">
        <v>116</v>
      </c>
      <c r="AE36" s="2" t="s">
        <v>116</v>
      </c>
      <c r="AF36" s="2" t="s">
        <v>116</v>
      </c>
      <c r="AG36" s="2" t="s">
        <v>116</v>
      </c>
      <c r="AH36" s="2" t="s">
        <v>116</v>
      </c>
      <c r="AI36" s="2" t="s">
        <v>116</v>
      </c>
      <c r="AJ36" s="2" t="s">
        <v>116</v>
      </c>
      <c r="AK36" s="2" t="s">
        <v>116</v>
      </c>
      <c r="AL36" s="2" t="s">
        <v>116</v>
      </c>
      <c r="AM36" s="2" t="s">
        <v>126</v>
      </c>
      <c r="AN36" s="2" t="s">
        <v>116</v>
      </c>
      <c r="AO36" s="2" t="s">
        <v>116</v>
      </c>
      <c r="AP36" s="2" t="s">
        <v>116</v>
      </c>
      <c r="AQ36" s="2">
        <v>8</v>
      </c>
      <c r="AR36" s="2">
        <v>8</v>
      </c>
      <c r="AS36" s="2" t="s">
        <v>386</v>
      </c>
      <c r="AT36" s="2" t="s">
        <v>387</v>
      </c>
      <c r="AU36" s="2" t="s">
        <v>388</v>
      </c>
      <c r="AV36" s="2" t="s">
        <v>132</v>
      </c>
      <c r="AW36" s="2" t="s">
        <v>130</v>
      </c>
      <c r="AX36" s="2" t="s">
        <v>130</v>
      </c>
      <c r="AY36" s="2" t="s">
        <v>130</v>
      </c>
      <c r="AZ36" s="2" t="s">
        <v>132</v>
      </c>
      <c r="BA36" s="2" t="s">
        <v>131</v>
      </c>
      <c r="BB36" s="2" t="s">
        <v>130</v>
      </c>
      <c r="BC36" s="2" t="s">
        <v>131</v>
      </c>
      <c r="BD36" s="2" t="s">
        <v>130</v>
      </c>
      <c r="BE36" s="2" t="s">
        <v>130</v>
      </c>
      <c r="BF36" s="2" t="s">
        <v>131</v>
      </c>
      <c r="BG36" s="2" t="s">
        <v>131</v>
      </c>
      <c r="BH36" s="2" t="s">
        <v>132</v>
      </c>
      <c r="BI36" s="2" t="s">
        <v>132</v>
      </c>
      <c r="BJ36" s="2" t="s">
        <v>132</v>
      </c>
      <c r="BK36" s="2" t="s">
        <v>132</v>
      </c>
      <c r="BL36" s="2" t="s">
        <v>132</v>
      </c>
      <c r="BM36" s="2" t="s">
        <v>132</v>
      </c>
      <c r="BN36" s="2" t="s">
        <v>130</v>
      </c>
      <c r="BO36" s="2" t="s">
        <v>131</v>
      </c>
      <c r="BP36" s="2" t="s">
        <v>130</v>
      </c>
      <c r="BQ36" s="2" t="s">
        <v>131</v>
      </c>
      <c r="BR36" s="2" t="s">
        <v>130</v>
      </c>
      <c r="BS36" s="2" t="s">
        <v>130</v>
      </c>
      <c r="BT36" s="2" t="s">
        <v>130</v>
      </c>
      <c r="BU36" s="2" t="s">
        <v>130</v>
      </c>
      <c r="BV36" s="2" t="s">
        <v>130</v>
      </c>
      <c r="BW36" s="2" t="s">
        <v>130</v>
      </c>
      <c r="BX36" s="2" t="s">
        <v>130</v>
      </c>
      <c r="BY36" s="2" t="s">
        <v>130</v>
      </c>
      <c r="BZ36" s="2" t="s">
        <v>132</v>
      </c>
      <c r="CA36" s="2" t="s">
        <v>130</v>
      </c>
      <c r="CB36" s="2" t="s">
        <v>130</v>
      </c>
      <c r="CC36" s="2" t="s">
        <v>132</v>
      </c>
      <c r="CD36" s="2" t="s">
        <v>132</v>
      </c>
      <c r="CE36" s="2" t="s">
        <v>132</v>
      </c>
      <c r="CF36" s="2" t="s">
        <v>132</v>
      </c>
      <c r="CG36" s="2" t="s">
        <v>130</v>
      </c>
      <c r="CH36" s="2" t="s">
        <v>130</v>
      </c>
      <c r="CI36" s="2" t="s">
        <v>130</v>
      </c>
      <c r="CJ36" s="2">
        <v>8</v>
      </c>
      <c r="CK36" s="2">
        <v>8</v>
      </c>
      <c r="CL36" s="2" t="s">
        <v>134</v>
      </c>
      <c r="CM36" s="2" t="s">
        <v>167</v>
      </c>
      <c r="CN36" s="2" t="s">
        <v>134</v>
      </c>
      <c r="CO36" s="12"/>
      <c r="CP36" s="72" t="s">
        <v>135</v>
      </c>
      <c r="CQ36" s="72" t="s">
        <v>157</v>
      </c>
      <c r="CR36" s="72" t="s">
        <v>137</v>
      </c>
      <c r="CS36" s="72" t="s">
        <v>126</v>
      </c>
      <c r="CT36" s="198" t="s">
        <v>158</v>
      </c>
    </row>
    <row r="37" spans="1:98" x14ac:dyDescent="0.2">
      <c r="A37" s="2">
        <v>12761557096</v>
      </c>
      <c r="B37" s="2">
        <v>406120268</v>
      </c>
      <c r="C37" s="3">
        <v>44369.396157407406</v>
      </c>
      <c r="D37" s="3">
        <v>44369.421469907407</v>
      </c>
      <c r="E37" s="2" t="s">
        <v>225</v>
      </c>
      <c r="F37" s="2" t="s">
        <v>389</v>
      </c>
      <c r="J37" s="2" t="s">
        <v>116</v>
      </c>
      <c r="K37" s="2" t="s">
        <v>141</v>
      </c>
      <c r="L37" s="64">
        <v>43553</v>
      </c>
      <c r="M37" s="321" t="s">
        <v>119</v>
      </c>
      <c r="N37" s="321" t="s">
        <v>227</v>
      </c>
      <c r="O37" s="2" t="s">
        <v>121</v>
      </c>
      <c r="P37" s="2" t="s">
        <v>390</v>
      </c>
      <c r="Q37" s="2" t="s">
        <v>391</v>
      </c>
      <c r="R37" s="2" t="s">
        <v>230</v>
      </c>
      <c r="S37" s="2" t="s">
        <v>125</v>
      </c>
      <c r="T37" s="2" t="s">
        <v>126</v>
      </c>
      <c r="U37" s="2" t="s">
        <v>116</v>
      </c>
      <c r="V37" s="2" t="s">
        <v>116</v>
      </c>
      <c r="W37" s="2" t="s">
        <v>116</v>
      </c>
      <c r="X37" s="2" t="s">
        <v>116</v>
      </c>
      <c r="Y37" s="2" t="s">
        <v>116</v>
      </c>
      <c r="Z37" s="2" t="s">
        <v>116</v>
      </c>
      <c r="AA37" s="2" t="s">
        <v>116</v>
      </c>
      <c r="AB37" s="2" t="s">
        <v>116</v>
      </c>
      <c r="AC37" s="2" t="s">
        <v>116</v>
      </c>
      <c r="AD37" s="2" t="s">
        <v>116</v>
      </c>
      <c r="AE37" s="2" t="s">
        <v>116</v>
      </c>
      <c r="AF37" s="2" t="s">
        <v>116</v>
      </c>
      <c r="AG37" s="2" t="s">
        <v>116</v>
      </c>
      <c r="AH37" s="2" t="s">
        <v>116</v>
      </c>
      <c r="AI37" s="2" t="s">
        <v>116</v>
      </c>
      <c r="AJ37" s="2" t="s">
        <v>126</v>
      </c>
      <c r="AK37" s="2" t="s">
        <v>126</v>
      </c>
      <c r="AL37" s="2" t="s">
        <v>126</v>
      </c>
      <c r="AM37" s="2" t="s">
        <v>126</v>
      </c>
      <c r="AN37" s="2" t="s">
        <v>116</v>
      </c>
      <c r="AO37" s="2" t="s">
        <v>116</v>
      </c>
      <c r="AP37" s="2" t="s">
        <v>126</v>
      </c>
      <c r="AQ37" s="2">
        <v>7</v>
      </c>
      <c r="AR37" s="2">
        <v>8</v>
      </c>
      <c r="AS37" s="2" t="s">
        <v>392</v>
      </c>
      <c r="AT37" s="2" t="s">
        <v>393</v>
      </c>
      <c r="AU37" s="2" t="s">
        <v>394</v>
      </c>
      <c r="AV37" s="2" t="s">
        <v>132</v>
      </c>
      <c r="AW37" s="2" t="s">
        <v>131</v>
      </c>
      <c r="AX37" s="2" t="s">
        <v>132</v>
      </c>
      <c r="AY37" s="2" t="s">
        <v>132</v>
      </c>
      <c r="AZ37" s="2" t="s">
        <v>132</v>
      </c>
      <c r="BA37" s="2" t="s">
        <v>149</v>
      </c>
      <c r="BB37" s="2" t="s">
        <v>149</v>
      </c>
      <c r="BC37" s="2" t="s">
        <v>149</v>
      </c>
      <c r="BD37" s="2" t="s">
        <v>149</v>
      </c>
      <c r="BE37" s="2" t="s">
        <v>149</v>
      </c>
      <c r="BF37" s="2" t="s">
        <v>149</v>
      </c>
      <c r="BG37" s="2" t="s">
        <v>149</v>
      </c>
      <c r="BH37" s="2" t="s">
        <v>149</v>
      </c>
      <c r="BI37" s="2" t="s">
        <v>149</v>
      </c>
      <c r="BJ37" s="2" t="s">
        <v>149</v>
      </c>
      <c r="BK37" s="2" t="s">
        <v>149</v>
      </c>
      <c r="BL37" s="2" t="s">
        <v>149</v>
      </c>
      <c r="BM37" s="2" t="s">
        <v>149</v>
      </c>
      <c r="BN37" s="2" t="s">
        <v>132</v>
      </c>
      <c r="BO37" s="2" t="s">
        <v>149</v>
      </c>
      <c r="BP37" s="2" t="s">
        <v>131</v>
      </c>
      <c r="BQ37" s="2" t="s">
        <v>149</v>
      </c>
      <c r="BR37" s="2" t="s">
        <v>132</v>
      </c>
      <c r="BS37" s="2" t="s">
        <v>130</v>
      </c>
      <c r="BT37" s="2" t="s">
        <v>130</v>
      </c>
      <c r="BU37" s="2" t="s">
        <v>131</v>
      </c>
      <c r="BV37" s="2" t="s">
        <v>130</v>
      </c>
      <c r="BW37" s="2" t="s">
        <v>149</v>
      </c>
      <c r="BX37" s="2" t="s">
        <v>132</v>
      </c>
      <c r="BY37" s="2" t="s">
        <v>132</v>
      </c>
      <c r="BZ37" s="2" t="s">
        <v>132</v>
      </c>
      <c r="CA37" s="2" t="s">
        <v>149</v>
      </c>
      <c r="CB37" s="2" t="s">
        <v>131</v>
      </c>
      <c r="CC37" s="2" t="s">
        <v>132</v>
      </c>
      <c r="CD37" s="2" t="s">
        <v>132</v>
      </c>
      <c r="CE37" s="2" t="s">
        <v>130</v>
      </c>
      <c r="CF37" s="2" t="s">
        <v>132</v>
      </c>
      <c r="CG37" s="2" t="s">
        <v>149</v>
      </c>
      <c r="CH37" s="2" t="s">
        <v>149</v>
      </c>
      <c r="CI37" s="2" t="s">
        <v>149</v>
      </c>
      <c r="CJ37" s="2">
        <v>8</v>
      </c>
      <c r="CK37" s="2">
        <v>8</v>
      </c>
      <c r="CL37" s="2" t="s">
        <v>167</v>
      </c>
      <c r="CM37" s="2" t="s">
        <v>167</v>
      </c>
      <c r="CN37" s="2" t="s">
        <v>167</v>
      </c>
      <c r="CO37" s="12" t="s">
        <v>395</v>
      </c>
      <c r="CP37" s="74" t="s">
        <v>135</v>
      </c>
      <c r="CQ37" s="74" t="s">
        <v>136</v>
      </c>
      <c r="CR37" s="72" t="s">
        <v>137</v>
      </c>
      <c r="CS37" s="72" t="s">
        <v>116</v>
      </c>
      <c r="CT37" s="198" t="s">
        <v>138</v>
      </c>
    </row>
    <row r="38" spans="1:98" x14ac:dyDescent="0.2">
      <c r="A38" s="2">
        <v>12759624589</v>
      </c>
      <c r="B38" s="2">
        <v>406120268</v>
      </c>
      <c r="C38" s="3">
        <v>44368.849456018521</v>
      </c>
      <c r="D38" s="3">
        <v>44368.860717592594</v>
      </c>
      <c r="E38" s="2" t="s">
        <v>396</v>
      </c>
      <c r="F38" s="2" t="s">
        <v>397</v>
      </c>
      <c r="J38" s="2" t="s">
        <v>116</v>
      </c>
      <c r="K38" s="2" t="s">
        <v>141</v>
      </c>
      <c r="L38" s="64">
        <v>43675</v>
      </c>
      <c r="M38" s="321" t="s">
        <v>142</v>
      </c>
      <c r="N38" s="321" t="s">
        <v>292</v>
      </c>
      <c r="O38" s="2" t="s">
        <v>121</v>
      </c>
      <c r="P38" s="2" t="s">
        <v>398</v>
      </c>
      <c r="Q38" s="2" t="s">
        <v>399</v>
      </c>
      <c r="R38" s="2" t="s">
        <v>230</v>
      </c>
      <c r="S38" s="2" t="s">
        <v>125</v>
      </c>
      <c r="T38" s="2" t="s">
        <v>116</v>
      </c>
      <c r="U38" s="2" t="s">
        <v>126</v>
      </c>
      <c r="V38" s="2" t="s">
        <v>126</v>
      </c>
      <c r="W38" s="2" t="s">
        <v>126</v>
      </c>
      <c r="X38" s="2" t="s">
        <v>126</v>
      </c>
      <c r="Y38" s="2" t="s">
        <v>116</v>
      </c>
      <c r="Z38" s="2" t="s">
        <v>116</v>
      </c>
      <c r="AA38" s="2" t="s">
        <v>116</v>
      </c>
      <c r="AB38" s="2" t="s">
        <v>116</v>
      </c>
      <c r="AC38" s="2" t="s">
        <v>126</v>
      </c>
      <c r="AD38" s="2" t="s">
        <v>116</v>
      </c>
      <c r="AE38" s="2" t="s">
        <v>116</v>
      </c>
      <c r="AF38" s="2" t="s">
        <v>126</v>
      </c>
      <c r="AG38" s="2" t="s">
        <v>126</v>
      </c>
      <c r="AH38" s="2" t="s">
        <v>126</v>
      </c>
      <c r="AI38" s="2" t="s">
        <v>116</v>
      </c>
      <c r="AJ38" s="2" t="s">
        <v>126</v>
      </c>
      <c r="AK38" s="2" t="s">
        <v>126</v>
      </c>
      <c r="AL38" s="2" t="s">
        <v>116</v>
      </c>
      <c r="AM38" s="2" t="s">
        <v>126</v>
      </c>
      <c r="AN38" s="2" t="s">
        <v>116</v>
      </c>
      <c r="AO38" s="2" t="s">
        <v>116</v>
      </c>
      <c r="AP38" s="2" t="s">
        <v>126</v>
      </c>
      <c r="AQ38" s="2">
        <v>7</v>
      </c>
      <c r="AR38" s="2">
        <v>7</v>
      </c>
      <c r="AS38" s="2" t="s">
        <v>400</v>
      </c>
      <c r="AT38" s="2" t="s">
        <v>401</v>
      </c>
      <c r="AU38" s="2" t="s">
        <v>402</v>
      </c>
      <c r="AV38" s="2" t="s">
        <v>131</v>
      </c>
      <c r="AW38" s="2" t="s">
        <v>131</v>
      </c>
      <c r="AX38" s="2" t="s">
        <v>149</v>
      </c>
      <c r="AY38" s="2" t="s">
        <v>130</v>
      </c>
      <c r="AZ38" s="2" t="s">
        <v>130</v>
      </c>
      <c r="BA38" s="2" t="s">
        <v>131</v>
      </c>
      <c r="BB38" s="2" t="s">
        <v>131</v>
      </c>
      <c r="BC38" s="2" t="s">
        <v>131</v>
      </c>
      <c r="BD38" s="2" t="s">
        <v>131</v>
      </c>
      <c r="BE38" s="2" t="s">
        <v>149</v>
      </c>
      <c r="BF38" s="2" t="s">
        <v>149</v>
      </c>
      <c r="BG38" s="2" t="s">
        <v>149</v>
      </c>
      <c r="BH38" s="2" t="s">
        <v>130</v>
      </c>
      <c r="BI38" s="2" t="s">
        <v>131</v>
      </c>
      <c r="BJ38" s="2" t="s">
        <v>130</v>
      </c>
      <c r="BK38" s="2" t="s">
        <v>131</v>
      </c>
      <c r="BL38" s="2" t="s">
        <v>131</v>
      </c>
      <c r="BM38" s="2" t="s">
        <v>131</v>
      </c>
      <c r="BN38" s="2" t="s">
        <v>131</v>
      </c>
      <c r="BO38" s="2" t="s">
        <v>149</v>
      </c>
      <c r="BP38" s="2" t="s">
        <v>149</v>
      </c>
      <c r="BQ38" s="2" t="s">
        <v>149</v>
      </c>
      <c r="BR38" s="2" t="s">
        <v>149</v>
      </c>
      <c r="BS38" s="2" t="s">
        <v>149</v>
      </c>
      <c r="BT38" s="2" t="s">
        <v>149</v>
      </c>
      <c r="BU38" s="2" t="s">
        <v>149</v>
      </c>
      <c r="BV38" s="2" t="s">
        <v>149</v>
      </c>
      <c r="BW38" s="2" t="s">
        <v>149</v>
      </c>
      <c r="BX38" s="2" t="s">
        <v>149</v>
      </c>
      <c r="BY38" s="2" t="s">
        <v>131</v>
      </c>
      <c r="BZ38" s="2" t="s">
        <v>131</v>
      </c>
      <c r="CA38" s="2" t="s">
        <v>131</v>
      </c>
      <c r="CB38" s="2" t="s">
        <v>131</v>
      </c>
      <c r="CC38" s="2" t="s">
        <v>131</v>
      </c>
      <c r="CD38" s="2" t="s">
        <v>131</v>
      </c>
      <c r="CE38" s="2" t="s">
        <v>131</v>
      </c>
      <c r="CF38" s="2" t="s">
        <v>130</v>
      </c>
      <c r="CG38" s="2" t="s">
        <v>131</v>
      </c>
      <c r="CH38" s="2" t="s">
        <v>131</v>
      </c>
      <c r="CI38" s="2" t="s">
        <v>131</v>
      </c>
      <c r="CJ38" s="2">
        <v>6</v>
      </c>
      <c r="CK38" s="2">
        <v>7</v>
      </c>
      <c r="CL38" s="2" t="s">
        <v>133</v>
      </c>
      <c r="CM38" s="2" t="s">
        <v>133</v>
      </c>
      <c r="CN38" s="2" t="s">
        <v>133</v>
      </c>
      <c r="CO38" s="12"/>
      <c r="CP38" s="74" t="s">
        <v>135</v>
      </c>
      <c r="CQ38" s="74" t="s">
        <v>136</v>
      </c>
      <c r="CR38" s="72" t="s">
        <v>137</v>
      </c>
      <c r="CS38" s="72" t="s">
        <v>116</v>
      </c>
      <c r="CT38" s="198" t="s">
        <v>158</v>
      </c>
    </row>
    <row r="39" spans="1:98" x14ac:dyDescent="0.2">
      <c r="A39" s="2">
        <v>12746481752</v>
      </c>
      <c r="B39" s="2">
        <v>406120268</v>
      </c>
      <c r="C39" s="3">
        <v>44363.396909722222</v>
      </c>
      <c r="D39" s="3">
        <v>44363.399687500001</v>
      </c>
      <c r="E39" s="2" t="s">
        <v>403</v>
      </c>
      <c r="F39" s="2" t="s">
        <v>404</v>
      </c>
      <c r="J39" s="2" t="s">
        <v>116</v>
      </c>
      <c r="K39" s="2" t="s">
        <v>117</v>
      </c>
      <c r="L39" s="2" t="s">
        <v>118</v>
      </c>
      <c r="M39" s="70" t="s">
        <v>142</v>
      </c>
      <c r="N39" s="70" t="s">
        <v>405</v>
      </c>
      <c r="O39" s="2" t="s">
        <v>121</v>
      </c>
      <c r="P39" s="2" t="s">
        <v>406</v>
      </c>
      <c r="Q39" s="2" t="s">
        <v>407</v>
      </c>
      <c r="R39" s="2" t="s">
        <v>230</v>
      </c>
      <c r="S39" s="2" t="s">
        <v>125</v>
      </c>
      <c r="T39" s="2" t="s">
        <v>116</v>
      </c>
      <c r="U39" s="2" t="s">
        <v>116</v>
      </c>
      <c r="V39" s="2" t="s">
        <v>116</v>
      </c>
      <c r="W39" s="2" t="s">
        <v>116</v>
      </c>
      <c r="X39" s="2" t="s">
        <v>116</v>
      </c>
      <c r="Y39" s="2" t="s">
        <v>116</v>
      </c>
      <c r="Z39" s="2" t="s">
        <v>116</v>
      </c>
      <c r="AA39" s="2" t="s">
        <v>116</v>
      </c>
      <c r="AB39" s="2" t="s">
        <v>116</v>
      </c>
      <c r="AC39" s="2" t="s">
        <v>116</v>
      </c>
      <c r="AD39" s="2" t="s">
        <v>116</v>
      </c>
      <c r="AE39" s="2" t="s">
        <v>116</v>
      </c>
      <c r="AF39" s="2" t="s">
        <v>116</v>
      </c>
      <c r="AG39" s="2" t="s">
        <v>116</v>
      </c>
      <c r="AH39" s="2" t="s">
        <v>116</v>
      </c>
      <c r="AI39" s="2" t="s">
        <v>116</v>
      </c>
      <c r="AJ39" s="2" t="s">
        <v>116</v>
      </c>
      <c r="AK39" s="2" t="s">
        <v>116</v>
      </c>
      <c r="AL39" s="2" t="s">
        <v>116</v>
      </c>
      <c r="AM39" s="2" t="s">
        <v>116</v>
      </c>
      <c r="AN39" s="2" t="s">
        <v>116</v>
      </c>
      <c r="AO39" s="2" t="s">
        <v>116</v>
      </c>
      <c r="AP39" s="2" t="s">
        <v>116</v>
      </c>
      <c r="CO39" s="12"/>
      <c r="CP39" s="72" t="s">
        <v>135</v>
      </c>
      <c r="CQ39" s="72" t="s">
        <v>136</v>
      </c>
      <c r="CR39" s="72" t="s">
        <v>137</v>
      </c>
      <c r="CS39" s="72" t="s">
        <v>126</v>
      </c>
      <c r="CT39" s="198" t="s">
        <v>138</v>
      </c>
    </row>
    <row r="40" spans="1:98" x14ac:dyDescent="0.2">
      <c r="A40" s="2">
        <v>12764945244</v>
      </c>
      <c r="B40" s="2">
        <v>406120268</v>
      </c>
      <c r="C40" s="3">
        <v>44370.488611111112</v>
      </c>
      <c r="D40" s="3">
        <v>44370.632465277777</v>
      </c>
      <c r="E40" s="2" t="s">
        <v>408</v>
      </c>
      <c r="F40" s="2" t="s">
        <v>409</v>
      </c>
      <c r="J40" s="2" t="s">
        <v>116</v>
      </c>
      <c r="K40" s="2" t="s">
        <v>141</v>
      </c>
      <c r="L40" s="64">
        <v>43922</v>
      </c>
      <c r="M40" s="321" t="s">
        <v>193</v>
      </c>
      <c r="N40" s="321" t="s">
        <v>410</v>
      </c>
      <c r="O40" s="2" t="s">
        <v>121</v>
      </c>
      <c r="P40" s="2" t="s">
        <v>411</v>
      </c>
      <c r="Q40" s="2" t="s">
        <v>412</v>
      </c>
      <c r="R40" s="2" t="s">
        <v>230</v>
      </c>
      <c r="S40" s="2" t="s">
        <v>125</v>
      </c>
      <c r="T40" s="2" t="s">
        <v>116</v>
      </c>
      <c r="U40" s="2" t="s">
        <v>116</v>
      </c>
      <c r="V40" s="2" t="s">
        <v>116</v>
      </c>
      <c r="W40" s="2" t="s">
        <v>126</v>
      </c>
      <c r="X40" s="2" t="s">
        <v>116</v>
      </c>
      <c r="Y40" s="2" t="s">
        <v>116</v>
      </c>
      <c r="Z40" s="2" t="s">
        <v>116</v>
      </c>
      <c r="AA40" s="2" t="s">
        <v>116</v>
      </c>
      <c r="AB40" s="2" t="s">
        <v>116</v>
      </c>
      <c r="AC40" s="2" t="s">
        <v>116</v>
      </c>
      <c r="AD40" s="2" t="s">
        <v>116</v>
      </c>
      <c r="AE40" s="2" t="s">
        <v>116</v>
      </c>
      <c r="AF40" s="2" t="s">
        <v>116</v>
      </c>
      <c r="AG40" s="2" t="s">
        <v>116</v>
      </c>
      <c r="AH40" s="2" t="s">
        <v>116</v>
      </c>
      <c r="AI40" s="2" t="s">
        <v>116</v>
      </c>
      <c r="AJ40" s="2" t="s">
        <v>116</v>
      </c>
      <c r="AK40" s="2" t="s">
        <v>116</v>
      </c>
      <c r="AL40" s="2" t="s">
        <v>116</v>
      </c>
      <c r="AM40" s="2" t="s">
        <v>116</v>
      </c>
      <c r="AN40" s="2" t="s">
        <v>126</v>
      </c>
      <c r="AO40" s="2" t="s">
        <v>116</v>
      </c>
      <c r="AP40" s="2" t="s">
        <v>126</v>
      </c>
      <c r="AQ40" s="2">
        <v>7</v>
      </c>
      <c r="AR40" s="2">
        <v>6</v>
      </c>
      <c r="AS40" s="2" t="s">
        <v>413</v>
      </c>
      <c r="AT40" s="2" t="s">
        <v>414</v>
      </c>
      <c r="AU40" s="2" t="s">
        <v>415</v>
      </c>
      <c r="AV40" s="2" t="s">
        <v>130</v>
      </c>
      <c r="AW40" s="2" t="s">
        <v>131</v>
      </c>
      <c r="AX40" s="2" t="s">
        <v>130</v>
      </c>
      <c r="AY40" s="2" t="s">
        <v>130</v>
      </c>
      <c r="AZ40" s="2" t="s">
        <v>132</v>
      </c>
      <c r="BA40" s="2" t="s">
        <v>130</v>
      </c>
      <c r="BB40" s="2" t="s">
        <v>130</v>
      </c>
      <c r="BC40" s="2" t="s">
        <v>131</v>
      </c>
      <c r="BD40" s="2" t="s">
        <v>131</v>
      </c>
      <c r="BE40" s="2" t="s">
        <v>131</v>
      </c>
      <c r="BF40" s="2" t="s">
        <v>131</v>
      </c>
      <c r="BG40" s="2" t="s">
        <v>131</v>
      </c>
      <c r="BH40" s="2" t="s">
        <v>130</v>
      </c>
      <c r="BI40" s="2" t="s">
        <v>130</v>
      </c>
      <c r="BJ40" s="2" t="s">
        <v>130</v>
      </c>
      <c r="BK40" s="2" t="s">
        <v>130</v>
      </c>
      <c r="BL40" s="2" t="s">
        <v>131</v>
      </c>
      <c r="BM40" s="2" t="s">
        <v>130</v>
      </c>
      <c r="BN40" s="2" t="s">
        <v>130</v>
      </c>
      <c r="BO40" s="2" t="s">
        <v>130</v>
      </c>
      <c r="BP40" s="2" t="s">
        <v>130</v>
      </c>
      <c r="BQ40" s="2" t="s">
        <v>130</v>
      </c>
      <c r="BR40" s="2" t="s">
        <v>130</v>
      </c>
      <c r="BS40" s="2" t="s">
        <v>131</v>
      </c>
      <c r="BT40" s="2" t="s">
        <v>131</v>
      </c>
      <c r="BU40" s="2" t="s">
        <v>131</v>
      </c>
      <c r="BV40" s="2" t="s">
        <v>130</v>
      </c>
      <c r="BW40" s="2" t="s">
        <v>131</v>
      </c>
      <c r="BX40" s="2" t="s">
        <v>130</v>
      </c>
      <c r="BY40" s="2" t="s">
        <v>130</v>
      </c>
      <c r="BZ40" s="2" t="s">
        <v>130</v>
      </c>
      <c r="CA40" s="2" t="s">
        <v>130</v>
      </c>
      <c r="CB40" s="2" t="s">
        <v>130</v>
      </c>
      <c r="CC40" s="2" t="s">
        <v>131</v>
      </c>
      <c r="CD40" s="2" t="s">
        <v>130</v>
      </c>
      <c r="CE40" s="2" t="s">
        <v>130</v>
      </c>
      <c r="CF40" s="2" t="s">
        <v>130</v>
      </c>
      <c r="CG40" s="2" t="s">
        <v>131</v>
      </c>
      <c r="CH40" s="2" t="s">
        <v>131</v>
      </c>
      <c r="CI40" s="2" t="s">
        <v>131</v>
      </c>
      <c r="CJ40" s="2">
        <v>7</v>
      </c>
      <c r="CK40" s="2">
        <v>7</v>
      </c>
      <c r="CL40" s="2" t="s">
        <v>134</v>
      </c>
      <c r="CM40" s="2" t="s">
        <v>134</v>
      </c>
      <c r="CN40" s="2" t="s">
        <v>134</v>
      </c>
      <c r="CO40" s="12"/>
      <c r="CP40" s="74" t="s">
        <v>135</v>
      </c>
      <c r="CQ40" s="74" t="s">
        <v>136</v>
      </c>
      <c r="CR40" s="72" t="s">
        <v>137</v>
      </c>
      <c r="CS40" s="72" t="s">
        <v>116</v>
      </c>
      <c r="CT40" s="198" t="s">
        <v>138</v>
      </c>
    </row>
    <row r="41" spans="1:98" x14ac:dyDescent="0.2">
      <c r="A41" s="2">
        <v>12827731231</v>
      </c>
      <c r="B41" s="2">
        <v>406120268</v>
      </c>
      <c r="C41" s="3">
        <v>44396.31827546296</v>
      </c>
      <c r="D41" s="3">
        <v>44400.625625000001</v>
      </c>
      <c r="E41" s="2" t="s">
        <v>416</v>
      </c>
      <c r="F41" s="2" t="s">
        <v>417</v>
      </c>
      <c r="J41" s="2" t="s">
        <v>116</v>
      </c>
      <c r="K41" s="2" t="s">
        <v>141</v>
      </c>
      <c r="L41" s="64">
        <v>43787</v>
      </c>
      <c r="M41" s="321" t="s">
        <v>193</v>
      </c>
      <c r="N41" s="321" t="s">
        <v>410</v>
      </c>
      <c r="O41" s="2" t="s">
        <v>121</v>
      </c>
      <c r="P41" s="2" t="s">
        <v>418</v>
      </c>
      <c r="Q41" s="2" t="s">
        <v>419</v>
      </c>
      <c r="R41" s="2" t="s">
        <v>230</v>
      </c>
      <c r="S41" s="2" t="s">
        <v>125</v>
      </c>
      <c r="T41" s="2" t="s">
        <v>116</v>
      </c>
      <c r="U41" s="2" t="s">
        <v>116</v>
      </c>
      <c r="V41" s="2" t="s">
        <v>116</v>
      </c>
      <c r="W41" s="2" t="s">
        <v>116</v>
      </c>
      <c r="X41" s="2" t="s">
        <v>116</v>
      </c>
      <c r="Y41" s="2" t="s">
        <v>116</v>
      </c>
      <c r="Z41" s="2" t="s">
        <v>116</v>
      </c>
      <c r="AA41" s="2" t="s">
        <v>116</v>
      </c>
      <c r="AB41" s="2" t="s">
        <v>116</v>
      </c>
      <c r="AC41" s="2" t="s">
        <v>116</v>
      </c>
      <c r="AD41" s="2" t="s">
        <v>116</v>
      </c>
      <c r="AE41" s="2" t="s">
        <v>116</v>
      </c>
      <c r="AF41" s="2" t="s">
        <v>116</v>
      </c>
      <c r="AG41" s="2" t="s">
        <v>116</v>
      </c>
      <c r="AH41" s="2" t="s">
        <v>116</v>
      </c>
      <c r="AI41" s="2" t="s">
        <v>116</v>
      </c>
      <c r="AJ41" s="2" t="s">
        <v>116</v>
      </c>
      <c r="AK41" s="2" t="s">
        <v>116</v>
      </c>
      <c r="AL41" s="2" t="s">
        <v>116</v>
      </c>
      <c r="AM41" s="2" t="s">
        <v>116</v>
      </c>
      <c r="AN41" s="2" t="s">
        <v>116</v>
      </c>
      <c r="AO41" s="2" t="s">
        <v>116</v>
      </c>
      <c r="AP41" s="2" t="s">
        <v>116</v>
      </c>
      <c r="AQ41" s="2">
        <v>7</v>
      </c>
      <c r="AR41" s="2">
        <v>7</v>
      </c>
      <c r="AS41" s="2" t="s">
        <v>420</v>
      </c>
      <c r="AT41" s="2" t="s">
        <v>421</v>
      </c>
      <c r="AU41" s="2" t="s">
        <v>422</v>
      </c>
      <c r="AV41" s="2" t="s">
        <v>131</v>
      </c>
      <c r="AW41" s="2" t="s">
        <v>149</v>
      </c>
      <c r="AX41" s="2" t="s">
        <v>131</v>
      </c>
      <c r="AY41" s="2" t="s">
        <v>132</v>
      </c>
      <c r="AZ41" s="2" t="s">
        <v>130</v>
      </c>
      <c r="BA41" s="2" t="s">
        <v>149</v>
      </c>
      <c r="BB41" s="2" t="s">
        <v>149</v>
      </c>
      <c r="BC41" s="2" t="s">
        <v>149</v>
      </c>
      <c r="BD41" s="2" t="s">
        <v>149</v>
      </c>
      <c r="BE41" s="2" t="s">
        <v>149</v>
      </c>
      <c r="BF41" s="2" t="s">
        <v>149</v>
      </c>
      <c r="BG41" s="2" t="s">
        <v>149</v>
      </c>
      <c r="BH41" s="2" t="s">
        <v>149</v>
      </c>
      <c r="BI41" s="2" t="s">
        <v>149</v>
      </c>
      <c r="BJ41" s="2" t="s">
        <v>149</v>
      </c>
      <c r="BK41" s="2" t="s">
        <v>149</v>
      </c>
      <c r="BL41" s="2" t="s">
        <v>149</v>
      </c>
      <c r="BM41" s="2" t="s">
        <v>149</v>
      </c>
      <c r="BN41" s="2" t="s">
        <v>149</v>
      </c>
      <c r="BO41" s="2" t="s">
        <v>131</v>
      </c>
      <c r="BP41" s="2" t="s">
        <v>149</v>
      </c>
      <c r="BQ41" s="2" t="s">
        <v>149</v>
      </c>
      <c r="BR41" s="2" t="s">
        <v>132</v>
      </c>
      <c r="BS41" s="2" t="s">
        <v>130</v>
      </c>
      <c r="BT41" s="2" t="s">
        <v>130</v>
      </c>
      <c r="BU41" s="2" t="s">
        <v>131</v>
      </c>
      <c r="BV41" s="2" t="s">
        <v>130</v>
      </c>
      <c r="BW41" s="2" t="s">
        <v>131</v>
      </c>
      <c r="BX41" s="2" t="s">
        <v>132</v>
      </c>
      <c r="BY41" s="2" t="s">
        <v>132</v>
      </c>
      <c r="BZ41" s="2" t="s">
        <v>132</v>
      </c>
      <c r="CA41" s="2" t="s">
        <v>132</v>
      </c>
      <c r="CB41" s="2" t="s">
        <v>130</v>
      </c>
      <c r="CC41" s="2" t="s">
        <v>132</v>
      </c>
      <c r="CD41" s="2" t="s">
        <v>132</v>
      </c>
      <c r="CE41" s="2" t="s">
        <v>132</v>
      </c>
      <c r="CF41" s="2" t="s">
        <v>132</v>
      </c>
      <c r="CG41" s="2" t="s">
        <v>132</v>
      </c>
      <c r="CH41" s="2" t="s">
        <v>132</v>
      </c>
      <c r="CI41" s="2" t="s">
        <v>131</v>
      </c>
      <c r="CJ41" s="2">
        <v>7</v>
      </c>
      <c r="CK41" s="2">
        <v>9</v>
      </c>
      <c r="CL41" s="2" t="s">
        <v>134</v>
      </c>
      <c r="CM41" s="2" t="s">
        <v>134</v>
      </c>
      <c r="CN41" s="2" t="s">
        <v>134</v>
      </c>
      <c r="CO41" s="12"/>
      <c r="CP41" s="74" t="s">
        <v>135</v>
      </c>
      <c r="CQ41" s="74" t="s">
        <v>136</v>
      </c>
      <c r="CR41" s="72" t="s">
        <v>137</v>
      </c>
      <c r="CS41" s="72" t="s">
        <v>116</v>
      </c>
      <c r="CT41" s="198" t="s">
        <v>138</v>
      </c>
    </row>
    <row r="42" spans="1:98" x14ac:dyDescent="0.2">
      <c r="A42" s="2">
        <v>12764664961</v>
      </c>
      <c r="B42" s="2">
        <v>406120268</v>
      </c>
      <c r="C42" s="3">
        <v>44370.387083333335</v>
      </c>
      <c r="D42" s="3">
        <v>44370.68922453704</v>
      </c>
      <c r="E42" s="2" t="s">
        <v>362</v>
      </c>
      <c r="F42" s="2" t="s">
        <v>423</v>
      </c>
      <c r="J42" s="2" t="s">
        <v>116</v>
      </c>
      <c r="K42" s="2" t="s">
        <v>117</v>
      </c>
      <c r="L42" s="2" t="s">
        <v>118</v>
      </c>
      <c r="M42" s="70" t="s">
        <v>193</v>
      </c>
      <c r="N42" s="70" t="s">
        <v>424</v>
      </c>
      <c r="O42" s="2" t="s">
        <v>121</v>
      </c>
      <c r="P42" s="2" t="s">
        <v>425</v>
      </c>
      <c r="Q42" s="2" t="s">
        <v>426</v>
      </c>
      <c r="R42" s="2" t="s">
        <v>230</v>
      </c>
      <c r="S42" s="2" t="s">
        <v>125</v>
      </c>
      <c r="T42" s="2" t="s">
        <v>116</v>
      </c>
      <c r="U42" s="2" t="s">
        <v>116</v>
      </c>
      <c r="V42" s="2" t="s">
        <v>116</v>
      </c>
      <c r="W42" s="2" t="s">
        <v>126</v>
      </c>
      <c r="X42" s="2" t="s">
        <v>116</v>
      </c>
      <c r="Y42" s="2" t="s">
        <v>126</v>
      </c>
      <c r="Z42" s="2" t="s">
        <v>116</v>
      </c>
      <c r="AA42" s="2" t="s">
        <v>116</v>
      </c>
      <c r="AB42" s="2" t="s">
        <v>116</v>
      </c>
      <c r="AC42" s="2" t="s">
        <v>116</v>
      </c>
      <c r="AD42" s="2" t="s">
        <v>116</v>
      </c>
      <c r="AE42" s="2" t="s">
        <v>116</v>
      </c>
      <c r="AF42" s="2" t="s">
        <v>116</v>
      </c>
      <c r="AG42" s="2" t="s">
        <v>126</v>
      </c>
      <c r="AH42" s="2" t="s">
        <v>126</v>
      </c>
      <c r="AI42" s="2" t="s">
        <v>116</v>
      </c>
      <c r="AJ42" s="2" t="s">
        <v>126</v>
      </c>
      <c r="AK42" s="2" t="s">
        <v>116</v>
      </c>
      <c r="AL42" s="2" t="s">
        <v>126</v>
      </c>
      <c r="AM42" s="2" t="s">
        <v>126</v>
      </c>
      <c r="AN42" s="2" t="s">
        <v>116</v>
      </c>
      <c r="AO42" s="2" t="s">
        <v>126</v>
      </c>
      <c r="AP42" s="2" t="s">
        <v>126</v>
      </c>
      <c r="AQ42" s="2">
        <v>8</v>
      </c>
      <c r="AR42" s="2">
        <v>8</v>
      </c>
      <c r="AS42" s="2" t="s">
        <v>427</v>
      </c>
      <c r="AT42" s="2" t="s">
        <v>428</v>
      </c>
      <c r="AU42" s="2" t="s">
        <v>429</v>
      </c>
      <c r="AV42" s="2" t="s">
        <v>131</v>
      </c>
      <c r="AW42" s="2" t="s">
        <v>149</v>
      </c>
      <c r="AX42" s="2" t="s">
        <v>130</v>
      </c>
      <c r="AY42" s="2" t="s">
        <v>130</v>
      </c>
      <c r="AZ42" s="2" t="s">
        <v>132</v>
      </c>
      <c r="BA42" s="2" t="s">
        <v>131</v>
      </c>
      <c r="BB42" s="2" t="s">
        <v>130</v>
      </c>
      <c r="BC42" s="2" t="s">
        <v>131</v>
      </c>
      <c r="BD42" s="2" t="s">
        <v>131</v>
      </c>
      <c r="BE42" s="2" t="s">
        <v>149</v>
      </c>
      <c r="BF42" s="2" t="s">
        <v>149</v>
      </c>
      <c r="BG42" s="2" t="s">
        <v>149</v>
      </c>
      <c r="BH42" s="2" t="s">
        <v>149</v>
      </c>
      <c r="BI42" s="2" t="s">
        <v>149</v>
      </c>
      <c r="BJ42" s="2" t="s">
        <v>131</v>
      </c>
      <c r="BK42" s="2" t="s">
        <v>149</v>
      </c>
      <c r="BL42" s="2" t="s">
        <v>149</v>
      </c>
      <c r="BM42" s="2" t="s">
        <v>149</v>
      </c>
      <c r="BN42" s="2" t="s">
        <v>131</v>
      </c>
      <c r="BO42" s="2" t="s">
        <v>131</v>
      </c>
      <c r="BP42" s="2" t="s">
        <v>149</v>
      </c>
      <c r="BQ42" s="2" t="s">
        <v>149</v>
      </c>
      <c r="BR42" s="2" t="s">
        <v>130</v>
      </c>
      <c r="BS42" s="2" t="s">
        <v>130</v>
      </c>
      <c r="BT42" s="2" t="s">
        <v>130</v>
      </c>
      <c r="BU42" s="2" t="s">
        <v>130</v>
      </c>
      <c r="BV42" s="2" t="s">
        <v>149</v>
      </c>
      <c r="BW42" s="2" t="s">
        <v>149</v>
      </c>
      <c r="BX42" s="2" t="s">
        <v>131</v>
      </c>
      <c r="BY42" s="2" t="s">
        <v>149</v>
      </c>
      <c r="BZ42" s="2" t="s">
        <v>131</v>
      </c>
      <c r="CA42" s="2" t="s">
        <v>131</v>
      </c>
      <c r="CB42" s="2" t="s">
        <v>149</v>
      </c>
      <c r="CC42" s="2" t="s">
        <v>131</v>
      </c>
      <c r="CD42" s="2" t="s">
        <v>131</v>
      </c>
      <c r="CE42" s="2" t="s">
        <v>149</v>
      </c>
      <c r="CF42" s="2" t="s">
        <v>132</v>
      </c>
      <c r="CG42" s="2" t="s">
        <v>149</v>
      </c>
      <c r="CH42" s="2" t="s">
        <v>130</v>
      </c>
      <c r="CI42" s="2" t="s">
        <v>149</v>
      </c>
      <c r="CJ42" s="2" t="s">
        <v>430</v>
      </c>
      <c r="CK42" s="2">
        <v>4</v>
      </c>
      <c r="CL42" s="2" t="s">
        <v>134</v>
      </c>
      <c r="CM42" s="2" t="s">
        <v>167</v>
      </c>
      <c r="CN42" s="2" t="s">
        <v>134</v>
      </c>
      <c r="CO42" s="12"/>
      <c r="CP42" s="72" t="s">
        <v>156</v>
      </c>
      <c r="CQ42" s="72" t="s">
        <v>157</v>
      </c>
      <c r="CR42" s="72" t="s">
        <v>137</v>
      </c>
      <c r="CS42" s="72" t="s">
        <v>126</v>
      </c>
      <c r="CT42" s="198" t="s">
        <v>158</v>
      </c>
    </row>
    <row r="43" spans="1:98" x14ac:dyDescent="0.2">
      <c r="A43" s="2">
        <v>12776773926</v>
      </c>
      <c r="B43" s="2">
        <v>406120268</v>
      </c>
      <c r="C43" s="3">
        <v>44375.333773148152</v>
      </c>
      <c r="D43" s="3">
        <v>44375.358796296299</v>
      </c>
      <c r="E43" s="2" t="s">
        <v>431</v>
      </c>
      <c r="F43" s="2" t="s">
        <v>432</v>
      </c>
      <c r="J43" s="2" t="s">
        <v>116</v>
      </c>
      <c r="K43" s="2" t="s">
        <v>117</v>
      </c>
      <c r="L43" s="2" t="s">
        <v>118</v>
      </c>
      <c r="M43" s="70" t="s">
        <v>119</v>
      </c>
      <c r="N43" s="70" t="s">
        <v>433</v>
      </c>
      <c r="O43" s="2" t="s">
        <v>121</v>
      </c>
      <c r="P43" s="2" t="s">
        <v>434</v>
      </c>
      <c r="Q43" s="2" t="s">
        <v>433</v>
      </c>
      <c r="R43" s="2" t="s">
        <v>230</v>
      </c>
      <c r="S43" s="2" t="s">
        <v>125</v>
      </c>
      <c r="T43" s="2" t="s">
        <v>116</v>
      </c>
      <c r="U43" s="2" t="s">
        <v>116</v>
      </c>
      <c r="V43" s="2" t="s">
        <v>116</v>
      </c>
      <c r="W43" s="2" t="s">
        <v>116</v>
      </c>
      <c r="X43" s="2" t="s">
        <v>116</v>
      </c>
      <c r="Y43" s="2" t="s">
        <v>116</v>
      </c>
      <c r="Z43" s="2" t="s">
        <v>116</v>
      </c>
      <c r="AA43" s="2" t="s">
        <v>116</v>
      </c>
      <c r="AB43" s="2" t="s">
        <v>116</v>
      </c>
      <c r="AC43" s="2" t="s">
        <v>116</v>
      </c>
      <c r="AD43" s="2" t="s">
        <v>116</v>
      </c>
      <c r="AE43" s="2" t="s">
        <v>116</v>
      </c>
      <c r="AF43" s="2" t="s">
        <v>116</v>
      </c>
      <c r="AG43" s="2" t="s">
        <v>116</v>
      </c>
      <c r="AH43" s="2" t="s">
        <v>116</v>
      </c>
      <c r="AI43" s="2" t="s">
        <v>116</v>
      </c>
      <c r="AJ43" s="2" t="s">
        <v>116</v>
      </c>
      <c r="AK43" s="2" t="s">
        <v>116</v>
      </c>
      <c r="AL43" s="2" t="s">
        <v>126</v>
      </c>
      <c r="AM43" s="2" t="s">
        <v>116</v>
      </c>
      <c r="AN43" s="2" t="s">
        <v>116</v>
      </c>
      <c r="AO43" s="2" t="s">
        <v>116</v>
      </c>
      <c r="AP43" s="2" t="s">
        <v>126</v>
      </c>
      <c r="AQ43" s="2">
        <v>8</v>
      </c>
      <c r="AR43" s="2">
        <v>8</v>
      </c>
      <c r="AS43" s="2" t="s">
        <v>435</v>
      </c>
      <c r="AT43" s="2" t="s">
        <v>436</v>
      </c>
      <c r="AU43" s="2" t="s">
        <v>437</v>
      </c>
      <c r="CO43" s="12"/>
      <c r="CP43" s="72" t="s">
        <v>156</v>
      </c>
      <c r="CQ43" s="72" t="s">
        <v>157</v>
      </c>
      <c r="CR43" s="72" t="s">
        <v>137</v>
      </c>
      <c r="CS43" s="72" t="s">
        <v>126</v>
      </c>
      <c r="CT43" s="198" t="s">
        <v>158</v>
      </c>
    </row>
    <row r="44" spans="1:98" x14ac:dyDescent="0.2">
      <c r="A44" s="2">
        <v>12844063647</v>
      </c>
      <c r="B44" s="2">
        <v>406120268</v>
      </c>
      <c r="C44" s="3">
        <v>44403.544699074075</v>
      </c>
      <c r="D44" s="3">
        <v>44403.550474537034</v>
      </c>
      <c r="E44" s="2" t="s">
        <v>438</v>
      </c>
      <c r="F44" s="2" t="s">
        <v>439</v>
      </c>
      <c r="J44" s="2" t="s">
        <v>116</v>
      </c>
      <c r="K44" s="2" t="s">
        <v>117</v>
      </c>
      <c r="L44" s="2" t="s">
        <v>118</v>
      </c>
      <c r="M44" s="70" t="s">
        <v>142</v>
      </c>
      <c r="N44" s="70" t="s">
        <v>440</v>
      </c>
      <c r="O44" s="2" t="s">
        <v>121</v>
      </c>
      <c r="P44" s="2" t="s">
        <v>441</v>
      </c>
      <c r="Q44" s="2" t="s">
        <v>442</v>
      </c>
      <c r="R44" s="2" t="s">
        <v>230</v>
      </c>
      <c r="S44" s="2" t="s">
        <v>125</v>
      </c>
      <c r="T44" s="2" t="s">
        <v>116</v>
      </c>
      <c r="U44" s="2" t="s">
        <v>116</v>
      </c>
      <c r="V44" s="2" t="s">
        <v>116</v>
      </c>
      <c r="W44" s="2" t="s">
        <v>116</v>
      </c>
      <c r="X44" s="2" t="s">
        <v>116</v>
      </c>
      <c r="Y44" s="2" t="s">
        <v>116</v>
      </c>
      <c r="Z44" s="2" t="s">
        <v>116</v>
      </c>
      <c r="AA44" s="2" t="s">
        <v>116</v>
      </c>
      <c r="AB44" s="2" t="s">
        <v>116</v>
      </c>
      <c r="AC44" s="2" t="s">
        <v>116</v>
      </c>
      <c r="AD44" s="2" t="s">
        <v>116</v>
      </c>
      <c r="AE44" s="2" t="s">
        <v>116</v>
      </c>
      <c r="AF44" s="2" t="s">
        <v>116</v>
      </c>
      <c r="AG44" s="2" t="s">
        <v>116</v>
      </c>
      <c r="AH44" s="2" t="s">
        <v>116</v>
      </c>
      <c r="AI44" s="2" t="s">
        <v>116</v>
      </c>
      <c r="AJ44" s="2" t="s">
        <v>116</v>
      </c>
      <c r="AK44" s="2" t="s">
        <v>116</v>
      </c>
      <c r="AL44" s="2" t="s">
        <v>116</v>
      </c>
      <c r="AM44" s="2" t="s">
        <v>116</v>
      </c>
      <c r="AN44" s="2" t="s">
        <v>116</v>
      </c>
      <c r="AO44" s="2" t="s">
        <v>116</v>
      </c>
      <c r="AP44" s="2" t="s">
        <v>116</v>
      </c>
      <c r="AQ44" s="2">
        <v>7</v>
      </c>
      <c r="AR44" s="2">
        <v>8</v>
      </c>
      <c r="AS44" s="2" t="s">
        <v>443</v>
      </c>
      <c r="AT44" s="2" t="s">
        <v>444</v>
      </c>
      <c r="AU44" s="2" t="s">
        <v>445</v>
      </c>
      <c r="AV44" s="2" t="s">
        <v>130</v>
      </c>
      <c r="AW44" s="2" t="s">
        <v>132</v>
      </c>
      <c r="AX44" s="2" t="s">
        <v>131</v>
      </c>
      <c r="AY44" s="2" t="s">
        <v>132</v>
      </c>
      <c r="AZ44" s="2" t="s">
        <v>132</v>
      </c>
      <c r="BA44" s="2" t="s">
        <v>132</v>
      </c>
      <c r="BB44" s="2" t="s">
        <v>130</v>
      </c>
      <c r="BC44" s="2" t="s">
        <v>130</v>
      </c>
      <c r="BD44" s="2" t="s">
        <v>130</v>
      </c>
      <c r="BE44" s="2" t="s">
        <v>130</v>
      </c>
      <c r="BF44" s="2" t="s">
        <v>130</v>
      </c>
      <c r="BG44" s="2" t="s">
        <v>131</v>
      </c>
      <c r="BH44" s="2" t="s">
        <v>131</v>
      </c>
      <c r="BI44" s="2" t="s">
        <v>131</v>
      </c>
      <c r="BJ44" s="2" t="s">
        <v>130</v>
      </c>
      <c r="BK44" s="2" t="s">
        <v>130</v>
      </c>
      <c r="BL44" s="2" t="s">
        <v>130</v>
      </c>
      <c r="BM44" s="2" t="s">
        <v>130</v>
      </c>
      <c r="BN44" s="2" t="s">
        <v>132</v>
      </c>
      <c r="BO44" s="2" t="s">
        <v>132</v>
      </c>
      <c r="BP44" s="2" t="s">
        <v>130</v>
      </c>
      <c r="BQ44" s="2" t="s">
        <v>130</v>
      </c>
      <c r="BR44" s="2" t="s">
        <v>132</v>
      </c>
      <c r="BS44" s="2" t="s">
        <v>130</v>
      </c>
      <c r="BT44" s="2" t="s">
        <v>130</v>
      </c>
      <c r="BU44" s="2" t="s">
        <v>130</v>
      </c>
      <c r="BV44" s="2" t="s">
        <v>130</v>
      </c>
      <c r="BW44" s="2" t="s">
        <v>130</v>
      </c>
      <c r="BX44" s="2" t="s">
        <v>130</v>
      </c>
      <c r="BY44" s="2" t="s">
        <v>132</v>
      </c>
      <c r="BZ44" s="2" t="s">
        <v>132</v>
      </c>
      <c r="CA44" s="2" t="s">
        <v>130</v>
      </c>
      <c r="CB44" s="2" t="s">
        <v>132</v>
      </c>
      <c r="CC44" s="2" t="s">
        <v>132</v>
      </c>
      <c r="CD44" s="2" t="s">
        <v>132</v>
      </c>
      <c r="CE44" s="2" t="s">
        <v>132</v>
      </c>
      <c r="CF44" s="2" t="s">
        <v>132</v>
      </c>
      <c r="CG44" s="2" t="s">
        <v>130</v>
      </c>
      <c r="CH44" s="2" t="s">
        <v>130</v>
      </c>
      <c r="CI44" s="2" t="s">
        <v>130</v>
      </c>
      <c r="CJ44" s="2">
        <v>8</v>
      </c>
      <c r="CK44" s="2">
        <v>9</v>
      </c>
      <c r="CL44" s="2" t="s">
        <v>134</v>
      </c>
      <c r="CM44" s="2" t="s">
        <v>167</v>
      </c>
      <c r="CN44" s="2" t="s">
        <v>134</v>
      </c>
      <c r="CO44" s="12"/>
      <c r="CP44" s="72" t="s">
        <v>135</v>
      </c>
      <c r="CQ44" s="72" t="s">
        <v>136</v>
      </c>
      <c r="CR44" s="72" t="s">
        <v>137</v>
      </c>
      <c r="CS44" s="72" t="s">
        <v>126</v>
      </c>
      <c r="CT44" s="198" t="s">
        <v>158</v>
      </c>
    </row>
    <row r="45" spans="1:98" x14ac:dyDescent="0.2">
      <c r="A45" s="2">
        <v>12753226703</v>
      </c>
      <c r="B45" s="2">
        <v>406120268</v>
      </c>
      <c r="C45" s="3">
        <v>44365.490532407406</v>
      </c>
      <c r="D45" s="3">
        <v>44376.442152777781</v>
      </c>
      <c r="E45" s="2" t="s">
        <v>446</v>
      </c>
      <c r="F45" s="2" t="s">
        <v>447</v>
      </c>
      <c r="J45" s="2" t="s">
        <v>116</v>
      </c>
      <c r="K45" s="2" t="s">
        <v>117</v>
      </c>
      <c r="L45" s="2" t="s">
        <v>118</v>
      </c>
      <c r="M45" s="70" t="s">
        <v>152</v>
      </c>
      <c r="N45" s="70" t="s">
        <v>346</v>
      </c>
      <c r="O45" s="2" t="s">
        <v>121</v>
      </c>
      <c r="P45" s="2" t="s">
        <v>448</v>
      </c>
      <c r="Q45" s="2" t="s">
        <v>449</v>
      </c>
      <c r="R45" s="2" t="s">
        <v>124</v>
      </c>
      <c r="S45" s="2" t="s">
        <v>125</v>
      </c>
      <c r="T45" s="2" t="s">
        <v>126</v>
      </c>
      <c r="U45" s="2" t="s">
        <v>116</v>
      </c>
      <c r="V45" s="2" t="s">
        <v>116</v>
      </c>
      <c r="W45" s="2" t="s">
        <v>116</v>
      </c>
      <c r="X45" s="2" t="s">
        <v>126</v>
      </c>
      <c r="Y45" s="2" t="s">
        <v>116</v>
      </c>
      <c r="Z45" s="2" t="s">
        <v>116</v>
      </c>
      <c r="AA45" s="2" t="s">
        <v>116</v>
      </c>
      <c r="AB45" s="2" t="s">
        <v>116</v>
      </c>
      <c r="AC45" s="2" t="s">
        <v>116</v>
      </c>
      <c r="AD45" s="2" t="s">
        <v>116</v>
      </c>
      <c r="AE45" s="2" t="s">
        <v>116</v>
      </c>
      <c r="AF45" s="2" t="s">
        <v>116</v>
      </c>
      <c r="AG45" s="2" t="s">
        <v>116</v>
      </c>
      <c r="AH45" s="2" t="s">
        <v>126</v>
      </c>
      <c r="AI45" s="2" t="s">
        <v>116</v>
      </c>
      <c r="AJ45" s="2" t="s">
        <v>116</v>
      </c>
      <c r="AK45" s="2" t="s">
        <v>116</v>
      </c>
      <c r="AL45" s="2" t="s">
        <v>116</v>
      </c>
      <c r="AM45" s="2" t="s">
        <v>116</v>
      </c>
      <c r="AN45" s="2" t="s">
        <v>126</v>
      </c>
      <c r="AO45" s="2" t="s">
        <v>116</v>
      </c>
      <c r="AP45" s="2" t="s">
        <v>116</v>
      </c>
      <c r="CO45" s="12"/>
      <c r="CP45" s="72" t="s">
        <v>168</v>
      </c>
      <c r="CQ45" s="72" t="s">
        <v>157</v>
      </c>
      <c r="CR45" s="72" t="s">
        <v>137</v>
      </c>
      <c r="CS45" s="72" t="s">
        <v>126</v>
      </c>
      <c r="CT45" s="198" t="s">
        <v>158</v>
      </c>
    </row>
    <row r="46" spans="1:98" x14ac:dyDescent="0.2">
      <c r="A46" s="2">
        <v>12747101426</v>
      </c>
      <c r="B46" s="2">
        <v>406120268</v>
      </c>
      <c r="C46" s="3">
        <v>44363.677303240744</v>
      </c>
      <c r="D46" s="3">
        <v>44364.345578703702</v>
      </c>
      <c r="E46" s="2" t="s">
        <v>450</v>
      </c>
      <c r="F46" s="2" t="s">
        <v>451</v>
      </c>
      <c r="J46" s="2" t="s">
        <v>116</v>
      </c>
      <c r="K46" s="2" t="s">
        <v>141</v>
      </c>
      <c r="L46" s="64">
        <v>43579</v>
      </c>
      <c r="M46" s="321" t="s">
        <v>119</v>
      </c>
      <c r="N46" s="321" t="s">
        <v>452</v>
      </c>
      <c r="O46" s="2" t="s">
        <v>121</v>
      </c>
      <c r="P46" s="2" t="s">
        <v>453</v>
      </c>
      <c r="Q46" s="2" t="s">
        <v>454</v>
      </c>
      <c r="R46" s="2" t="s">
        <v>146</v>
      </c>
      <c r="S46" s="2" t="s">
        <v>147</v>
      </c>
      <c r="T46" s="2" t="s">
        <v>116</v>
      </c>
      <c r="U46" s="2" t="s">
        <v>116</v>
      </c>
      <c r="V46" s="2" t="s">
        <v>116</v>
      </c>
      <c r="W46" s="2" t="s">
        <v>116</v>
      </c>
      <c r="X46" s="2" t="s">
        <v>116</v>
      </c>
      <c r="Y46" s="2" t="s">
        <v>116</v>
      </c>
      <c r="Z46" s="2" t="s">
        <v>116</v>
      </c>
      <c r="AA46" s="2" t="s">
        <v>116</v>
      </c>
      <c r="AB46" s="2" t="s">
        <v>116</v>
      </c>
      <c r="AC46" s="2" t="s">
        <v>116</v>
      </c>
      <c r="AD46" s="2" t="s">
        <v>116</v>
      </c>
      <c r="AE46" s="2" t="s">
        <v>116</v>
      </c>
      <c r="AF46" s="2" t="s">
        <v>116</v>
      </c>
      <c r="AG46" s="2" t="s">
        <v>116</v>
      </c>
      <c r="AH46" s="2" t="s">
        <v>116</v>
      </c>
      <c r="AI46" s="2" t="s">
        <v>116</v>
      </c>
      <c r="AJ46" s="2" t="s">
        <v>116</v>
      </c>
      <c r="AK46" s="2" t="s">
        <v>116</v>
      </c>
      <c r="AL46" s="2" t="s">
        <v>126</v>
      </c>
      <c r="AM46" s="2" t="s">
        <v>126</v>
      </c>
      <c r="AN46" s="2" t="s">
        <v>116</v>
      </c>
      <c r="AO46" s="2" t="s">
        <v>116</v>
      </c>
      <c r="AP46" s="2" t="s">
        <v>126</v>
      </c>
      <c r="AQ46" s="2">
        <v>4</v>
      </c>
      <c r="AR46" s="2">
        <v>7</v>
      </c>
      <c r="AS46" s="2" t="s">
        <v>455</v>
      </c>
      <c r="AT46" s="2" t="s">
        <v>456</v>
      </c>
      <c r="AU46" s="2" t="s">
        <v>457</v>
      </c>
      <c r="AV46" s="2" t="s">
        <v>130</v>
      </c>
      <c r="AW46" s="2" t="s">
        <v>149</v>
      </c>
      <c r="AX46" s="2" t="s">
        <v>131</v>
      </c>
      <c r="AY46" s="2" t="s">
        <v>132</v>
      </c>
      <c r="AZ46" s="2" t="s">
        <v>132</v>
      </c>
      <c r="BA46" s="2" t="s">
        <v>131</v>
      </c>
      <c r="BB46" s="2" t="s">
        <v>131</v>
      </c>
      <c r="BC46" s="2" t="s">
        <v>131</v>
      </c>
      <c r="BD46" s="2" t="s">
        <v>130</v>
      </c>
      <c r="BE46" s="2" t="s">
        <v>131</v>
      </c>
      <c r="BF46" s="2" t="s">
        <v>132</v>
      </c>
      <c r="BG46" s="2" t="s">
        <v>149</v>
      </c>
      <c r="BH46" s="2" t="s">
        <v>149</v>
      </c>
      <c r="BI46" s="2" t="s">
        <v>131</v>
      </c>
      <c r="BJ46" s="2" t="s">
        <v>131</v>
      </c>
      <c r="BK46" s="2" t="s">
        <v>131</v>
      </c>
      <c r="BL46" s="2" t="s">
        <v>131</v>
      </c>
      <c r="BM46" s="2" t="s">
        <v>131</v>
      </c>
      <c r="BN46" s="2" t="s">
        <v>131</v>
      </c>
      <c r="BO46" s="2" t="s">
        <v>131</v>
      </c>
      <c r="BP46" s="2" t="s">
        <v>131</v>
      </c>
      <c r="BQ46" s="2" t="s">
        <v>131</v>
      </c>
      <c r="BR46" s="2" t="s">
        <v>131</v>
      </c>
      <c r="BS46" s="2" t="s">
        <v>130</v>
      </c>
      <c r="BT46" s="2" t="s">
        <v>131</v>
      </c>
      <c r="BU46" s="2" t="s">
        <v>130</v>
      </c>
      <c r="BV46" s="2" t="s">
        <v>130</v>
      </c>
      <c r="BW46" s="2" t="s">
        <v>149</v>
      </c>
      <c r="BX46" s="2" t="s">
        <v>132</v>
      </c>
      <c r="BY46" s="2" t="s">
        <v>149</v>
      </c>
      <c r="BZ46" s="2" t="s">
        <v>132</v>
      </c>
      <c r="CA46" s="2" t="s">
        <v>132</v>
      </c>
      <c r="CB46" s="2" t="s">
        <v>132</v>
      </c>
      <c r="CC46" s="2" t="s">
        <v>130</v>
      </c>
      <c r="CD46" s="2" t="s">
        <v>130</v>
      </c>
      <c r="CE46" s="2" t="s">
        <v>130</v>
      </c>
      <c r="CF46" s="2" t="s">
        <v>132</v>
      </c>
      <c r="CG46" s="2" t="s">
        <v>130</v>
      </c>
      <c r="CH46" s="2" t="s">
        <v>130</v>
      </c>
      <c r="CI46" s="2" t="s">
        <v>130</v>
      </c>
      <c r="CJ46" s="2">
        <v>5</v>
      </c>
      <c r="CK46" s="2">
        <v>9</v>
      </c>
      <c r="CL46" s="2" t="s">
        <v>133</v>
      </c>
      <c r="CM46" s="2" t="s">
        <v>134</v>
      </c>
      <c r="CN46" s="2" t="s">
        <v>133</v>
      </c>
      <c r="CO46" s="12"/>
      <c r="CP46" s="74" t="s">
        <v>135</v>
      </c>
      <c r="CQ46" s="74" t="s">
        <v>136</v>
      </c>
      <c r="CR46" s="72" t="s">
        <v>137</v>
      </c>
      <c r="CS46" s="72" t="s">
        <v>116</v>
      </c>
      <c r="CT46" s="198" t="s">
        <v>138</v>
      </c>
    </row>
    <row r="47" spans="1:98" x14ac:dyDescent="0.2">
      <c r="A47" s="2">
        <v>12779930403</v>
      </c>
      <c r="B47" s="2">
        <v>406120268</v>
      </c>
      <c r="C47" s="3">
        <v>44376.498912037037</v>
      </c>
      <c r="D47" s="3">
        <v>44376.533159722225</v>
      </c>
      <c r="E47" s="2" t="s">
        <v>458</v>
      </c>
      <c r="F47" s="2" t="s">
        <v>459</v>
      </c>
      <c r="J47" s="2" t="s">
        <v>116</v>
      </c>
      <c r="K47" s="2" t="s">
        <v>117</v>
      </c>
      <c r="L47" s="2" t="s">
        <v>118</v>
      </c>
      <c r="M47" s="70" t="s">
        <v>193</v>
      </c>
      <c r="N47" s="70" t="s">
        <v>219</v>
      </c>
      <c r="O47" s="2" t="s">
        <v>121</v>
      </c>
      <c r="P47" s="2" t="s">
        <v>460</v>
      </c>
      <c r="Q47" s="2" t="s">
        <v>461</v>
      </c>
      <c r="R47" s="2" t="s">
        <v>124</v>
      </c>
      <c r="S47" s="2" t="s">
        <v>147</v>
      </c>
      <c r="T47" s="2" t="s">
        <v>116</v>
      </c>
      <c r="U47" s="2" t="s">
        <v>116</v>
      </c>
      <c r="V47" s="2" t="s">
        <v>116</v>
      </c>
      <c r="W47" s="2" t="s">
        <v>116</v>
      </c>
      <c r="X47" s="2" t="s">
        <v>116</v>
      </c>
      <c r="Y47" s="2" t="s">
        <v>116</v>
      </c>
      <c r="Z47" s="2" t="s">
        <v>116</v>
      </c>
      <c r="AA47" s="2" t="s">
        <v>116</v>
      </c>
      <c r="AB47" s="2" t="s">
        <v>116</v>
      </c>
      <c r="AC47" s="2" t="s">
        <v>116</v>
      </c>
      <c r="AD47" s="2" t="s">
        <v>116</v>
      </c>
      <c r="AE47" s="2" t="s">
        <v>116</v>
      </c>
      <c r="AF47" s="2" t="s">
        <v>116</v>
      </c>
      <c r="AG47" s="2" t="s">
        <v>116</v>
      </c>
      <c r="AH47" s="2" t="s">
        <v>126</v>
      </c>
      <c r="AI47" s="2" t="s">
        <v>116</v>
      </c>
      <c r="AJ47" s="2" t="s">
        <v>116</v>
      </c>
      <c r="AK47" s="2" t="s">
        <v>116</v>
      </c>
      <c r="AL47" s="2" t="s">
        <v>126</v>
      </c>
      <c r="AM47" s="2" t="s">
        <v>126</v>
      </c>
      <c r="AN47" s="2" t="s">
        <v>116</v>
      </c>
      <c r="AO47" s="2" t="s">
        <v>116</v>
      </c>
      <c r="AP47" s="2" t="s">
        <v>116</v>
      </c>
      <c r="AQ47" s="2">
        <v>7</v>
      </c>
      <c r="AR47" s="2">
        <v>8</v>
      </c>
      <c r="AS47" s="2" t="s">
        <v>462</v>
      </c>
      <c r="AT47" s="2" t="s">
        <v>463</v>
      </c>
      <c r="AU47" s="2" t="s">
        <v>464</v>
      </c>
      <c r="AV47" s="2" t="s">
        <v>132</v>
      </c>
      <c r="AW47" s="2" t="s">
        <v>130</v>
      </c>
      <c r="AX47" s="2" t="s">
        <v>132</v>
      </c>
      <c r="AY47" s="2" t="s">
        <v>132</v>
      </c>
      <c r="AZ47" s="2" t="s">
        <v>132</v>
      </c>
      <c r="BA47" s="2" t="s">
        <v>132</v>
      </c>
      <c r="BB47" s="2" t="s">
        <v>130</v>
      </c>
      <c r="BC47" s="2" t="s">
        <v>130</v>
      </c>
      <c r="BD47" s="2" t="s">
        <v>132</v>
      </c>
      <c r="BE47" s="2" t="s">
        <v>130</v>
      </c>
      <c r="BF47" s="2" t="s">
        <v>130</v>
      </c>
      <c r="BG47" s="2" t="s">
        <v>149</v>
      </c>
      <c r="BH47" s="2" t="s">
        <v>132</v>
      </c>
      <c r="BI47" s="2" t="s">
        <v>130</v>
      </c>
      <c r="BJ47" s="2" t="s">
        <v>130</v>
      </c>
      <c r="BK47" s="2" t="s">
        <v>130</v>
      </c>
      <c r="BL47" s="2" t="s">
        <v>130</v>
      </c>
      <c r="BM47" s="2" t="s">
        <v>130</v>
      </c>
      <c r="BN47" s="2" t="s">
        <v>130</v>
      </c>
      <c r="BO47" s="2" t="s">
        <v>130</v>
      </c>
      <c r="BP47" s="2" t="s">
        <v>130</v>
      </c>
      <c r="BQ47" s="2" t="s">
        <v>130</v>
      </c>
      <c r="BR47" s="2" t="s">
        <v>132</v>
      </c>
      <c r="BS47" s="2" t="s">
        <v>130</v>
      </c>
      <c r="BT47" s="2" t="s">
        <v>130</v>
      </c>
      <c r="BU47" s="2" t="s">
        <v>130</v>
      </c>
      <c r="BV47" s="2" t="s">
        <v>130</v>
      </c>
      <c r="BW47" s="2" t="s">
        <v>131</v>
      </c>
      <c r="BX47" s="2" t="s">
        <v>130</v>
      </c>
      <c r="BY47" s="2" t="s">
        <v>132</v>
      </c>
      <c r="BZ47" s="2" t="s">
        <v>132</v>
      </c>
      <c r="CA47" s="2" t="s">
        <v>131</v>
      </c>
      <c r="CB47" s="2" t="s">
        <v>130</v>
      </c>
      <c r="CC47" s="2" t="s">
        <v>132</v>
      </c>
      <c r="CD47" s="2" t="s">
        <v>132</v>
      </c>
      <c r="CE47" s="2" t="s">
        <v>130</v>
      </c>
      <c r="CF47" s="2" t="s">
        <v>132</v>
      </c>
      <c r="CG47" s="2" t="s">
        <v>131</v>
      </c>
      <c r="CH47" s="2" t="s">
        <v>130</v>
      </c>
      <c r="CI47" s="2" t="s">
        <v>130</v>
      </c>
      <c r="CJ47" s="2">
        <v>7</v>
      </c>
      <c r="CK47" s="2">
        <v>8</v>
      </c>
      <c r="CL47" s="2" t="s">
        <v>134</v>
      </c>
      <c r="CM47" s="2" t="s">
        <v>134</v>
      </c>
      <c r="CN47" s="2" t="s">
        <v>133</v>
      </c>
      <c r="CO47" s="12" t="s">
        <v>465</v>
      </c>
      <c r="CP47" s="72" t="s">
        <v>156</v>
      </c>
      <c r="CQ47" s="72" t="s">
        <v>157</v>
      </c>
      <c r="CR47" s="72" t="s">
        <v>137</v>
      </c>
      <c r="CS47" s="72" t="s">
        <v>126</v>
      </c>
      <c r="CT47" s="198" t="s">
        <v>158</v>
      </c>
    </row>
    <row r="48" spans="1:98" x14ac:dyDescent="0.2">
      <c r="A48" s="2">
        <v>12817541162</v>
      </c>
      <c r="B48" s="2">
        <v>406120268</v>
      </c>
      <c r="C48" s="3">
        <v>44391.511597222219</v>
      </c>
      <c r="D48" s="3">
        <v>44391.529351851852</v>
      </c>
      <c r="E48" s="2" t="s">
        <v>466</v>
      </c>
      <c r="F48" s="2" t="s">
        <v>467</v>
      </c>
      <c r="J48" s="2" t="s">
        <v>116</v>
      </c>
      <c r="K48" s="321" t="s">
        <v>141</v>
      </c>
      <c r="L48" s="64">
        <v>43664</v>
      </c>
      <c r="M48" s="321" t="s">
        <v>193</v>
      </c>
      <c r="N48" s="321" t="s">
        <v>468</v>
      </c>
      <c r="O48" s="2" t="s">
        <v>121</v>
      </c>
      <c r="P48" s="2" t="s">
        <v>469</v>
      </c>
      <c r="Q48" s="2" t="s">
        <v>470</v>
      </c>
      <c r="R48" s="2" t="s">
        <v>124</v>
      </c>
      <c r="S48" s="2" t="s">
        <v>125</v>
      </c>
      <c r="T48" s="2" t="s">
        <v>126</v>
      </c>
      <c r="U48" s="2" t="s">
        <v>116</v>
      </c>
      <c r="V48" s="2" t="s">
        <v>116</v>
      </c>
      <c r="W48" s="2" t="s">
        <v>116</v>
      </c>
      <c r="X48" s="2" t="s">
        <v>116</v>
      </c>
      <c r="Y48" s="2" t="s">
        <v>116</v>
      </c>
      <c r="Z48" s="2" t="s">
        <v>116</v>
      </c>
      <c r="AA48" s="2" t="s">
        <v>116</v>
      </c>
      <c r="AB48" s="2" t="s">
        <v>116</v>
      </c>
      <c r="AC48" s="2" t="s">
        <v>116</v>
      </c>
      <c r="AD48" s="2" t="s">
        <v>116</v>
      </c>
      <c r="AE48" s="2" t="s">
        <v>116</v>
      </c>
      <c r="AF48" s="2" t="s">
        <v>116</v>
      </c>
      <c r="AG48" s="2" t="s">
        <v>116</v>
      </c>
      <c r="AH48" s="2" t="s">
        <v>116</v>
      </c>
      <c r="AI48" s="2" t="s">
        <v>116</v>
      </c>
      <c r="AJ48" s="2" t="s">
        <v>116</v>
      </c>
      <c r="AK48" s="2" t="s">
        <v>126</v>
      </c>
      <c r="AL48" s="2" t="s">
        <v>126</v>
      </c>
      <c r="AM48" s="2" t="s">
        <v>126</v>
      </c>
      <c r="AN48" s="2" t="s">
        <v>116</v>
      </c>
      <c r="AO48" s="2" t="s">
        <v>116</v>
      </c>
      <c r="AP48" s="2" t="s">
        <v>126</v>
      </c>
      <c r="AQ48" s="2">
        <v>8</v>
      </c>
      <c r="AR48" s="2">
        <v>8</v>
      </c>
      <c r="AS48" s="2" t="s">
        <v>471</v>
      </c>
      <c r="AT48" s="2" t="s">
        <v>472</v>
      </c>
      <c r="AU48" s="2" t="s">
        <v>473</v>
      </c>
      <c r="AV48" s="2" t="s">
        <v>132</v>
      </c>
      <c r="AW48" s="2" t="s">
        <v>149</v>
      </c>
      <c r="AX48" s="2" t="s">
        <v>131</v>
      </c>
      <c r="AY48" s="2" t="s">
        <v>130</v>
      </c>
      <c r="AZ48" s="2" t="s">
        <v>132</v>
      </c>
      <c r="BA48" s="2" t="s">
        <v>131</v>
      </c>
      <c r="BB48" s="2" t="s">
        <v>130</v>
      </c>
      <c r="BC48" s="2" t="s">
        <v>130</v>
      </c>
      <c r="BD48" s="2" t="s">
        <v>149</v>
      </c>
      <c r="BE48" s="2" t="s">
        <v>132</v>
      </c>
      <c r="BF48" s="2" t="s">
        <v>132</v>
      </c>
      <c r="BG48" s="2" t="s">
        <v>130</v>
      </c>
      <c r="BH48" s="2" t="s">
        <v>130</v>
      </c>
      <c r="BI48" s="2" t="s">
        <v>130</v>
      </c>
      <c r="BJ48" s="2" t="s">
        <v>131</v>
      </c>
      <c r="BK48" s="2" t="s">
        <v>131</v>
      </c>
      <c r="BL48" s="2" t="s">
        <v>131</v>
      </c>
      <c r="BM48" s="2" t="s">
        <v>130</v>
      </c>
      <c r="BN48" s="2" t="s">
        <v>131</v>
      </c>
      <c r="BO48" s="2" t="s">
        <v>131</v>
      </c>
      <c r="BP48" s="2" t="s">
        <v>130</v>
      </c>
      <c r="BQ48" s="2" t="s">
        <v>131</v>
      </c>
      <c r="BR48" s="2" t="s">
        <v>131</v>
      </c>
      <c r="BS48" s="2" t="s">
        <v>130</v>
      </c>
      <c r="BT48" s="2" t="s">
        <v>131</v>
      </c>
      <c r="BU48" s="2" t="s">
        <v>130</v>
      </c>
      <c r="BV48" s="2" t="s">
        <v>130</v>
      </c>
      <c r="BW48" s="2" t="s">
        <v>130</v>
      </c>
      <c r="BX48" s="2" t="s">
        <v>130</v>
      </c>
      <c r="BY48" s="2" t="s">
        <v>130</v>
      </c>
      <c r="BZ48" s="2" t="s">
        <v>130</v>
      </c>
      <c r="CA48" s="2" t="s">
        <v>149</v>
      </c>
      <c r="CB48" s="2" t="s">
        <v>131</v>
      </c>
      <c r="CC48" s="2" t="s">
        <v>130</v>
      </c>
      <c r="CD48" s="2" t="s">
        <v>132</v>
      </c>
      <c r="CE48" s="2" t="s">
        <v>149</v>
      </c>
      <c r="CF48" s="2" t="s">
        <v>132</v>
      </c>
      <c r="CG48" s="2" t="s">
        <v>132</v>
      </c>
      <c r="CH48" s="2" t="s">
        <v>130</v>
      </c>
      <c r="CI48" s="2" t="s">
        <v>131</v>
      </c>
      <c r="CJ48" s="2">
        <v>8</v>
      </c>
      <c r="CK48" s="2">
        <v>8</v>
      </c>
      <c r="CL48" s="2" t="s">
        <v>134</v>
      </c>
      <c r="CM48" s="2" t="s">
        <v>134</v>
      </c>
      <c r="CN48" s="2" t="s">
        <v>134</v>
      </c>
      <c r="CO48" s="12"/>
      <c r="CP48" s="75" t="s">
        <v>135</v>
      </c>
      <c r="CQ48" s="75" t="s">
        <v>136</v>
      </c>
      <c r="CR48" s="72" t="s">
        <v>137</v>
      </c>
      <c r="CS48" s="72" t="s">
        <v>116</v>
      </c>
      <c r="CT48" s="198" t="s">
        <v>474</v>
      </c>
    </row>
    <row r="49" spans="93:93" x14ac:dyDescent="0.2">
      <c r="CO49" s="12"/>
    </row>
    <row r="50" spans="93:93" x14ac:dyDescent="0.2">
      <c r="CO50" s="12"/>
    </row>
    <row r="51" spans="93:93" x14ac:dyDescent="0.2">
      <c r="CO51" s="12"/>
    </row>
    <row r="52" spans="93:93" x14ac:dyDescent="0.2">
      <c r="CO52" s="12"/>
    </row>
    <row r="53" spans="93:93" x14ac:dyDescent="0.2">
      <c r="CO53" s="12"/>
    </row>
    <row r="54" spans="93:93" x14ac:dyDescent="0.2">
      <c r="CO54" s="12"/>
    </row>
    <row r="55" spans="93:93" x14ac:dyDescent="0.2">
      <c r="CO55" s="12"/>
    </row>
    <row r="56" spans="93:93" x14ac:dyDescent="0.2">
      <c r="CO56" s="12"/>
    </row>
    <row r="57" spans="93:93" x14ac:dyDescent="0.2">
      <c r="CO57" s="12"/>
    </row>
    <row r="58" spans="93:93" x14ac:dyDescent="0.2">
      <c r="CO58" s="12"/>
    </row>
    <row r="59" spans="93:93" x14ac:dyDescent="0.2">
      <c r="CO59" s="12"/>
    </row>
    <row r="60" spans="93:93" x14ac:dyDescent="0.2">
      <c r="CO60" s="12"/>
    </row>
    <row r="61" spans="93:93" x14ac:dyDescent="0.2">
      <c r="CO61" s="12"/>
    </row>
    <row r="62" spans="93:93" x14ac:dyDescent="0.2">
      <c r="CO62" s="12"/>
    </row>
    <row r="63" spans="93:93" x14ac:dyDescent="0.2">
      <c r="CO63" s="12"/>
    </row>
    <row r="64" spans="93:93" x14ac:dyDescent="0.2">
      <c r="CO64" s="12"/>
    </row>
    <row r="65" spans="93:93" x14ac:dyDescent="0.2">
      <c r="CO65" s="12"/>
    </row>
    <row r="66" spans="93:93" x14ac:dyDescent="0.2">
      <c r="CO66" s="12"/>
    </row>
    <row r="67" spans="93:93" x14ac:dyDescent="0.2">
      <c r="CO67" s="12"/>
    </row>
    <row r="68" spans="93:93" x14ac:dyDescent="0.2">
      <c r="CO68" s="12"/>
    </row>
    <row r="69" spans="93:93" x14ac:dyDescent="0.2">
      <c r="CO69" s="12"/>
    </row>
    <row r="70" spans="93:93" x14ac:dyDescent="0.2">
      <c r="CO70" s="12"/>
    </row>
    <row r="71" spans="93:93" x14ac:dyDescent="0.2">
      <c r="CO71" s="12"/>
    </row>
    <row r="72" spans="93:93" x14ac:dyDescent="0.2">
      <c r="CO72" s="12"/>
    </row>
    <row r="73" spans="93:93" x14ac:dyDescent="0.2">
      <c r="CO73" s="12"/>
    </row>
    <row r="74" spans="93:93" x14ac:dyDescent="0.2">
      <c r="CO74" s="12"/>
    </row>
    <row r="75" spans="93:93" x14ac:dyDescent="0.2">
      <c r="CO75" s="12"/>
    </row>
    <row r="76" spans="93:93" x14ac:dyDescent="0.2">
      <c r="CO76" s="12"/>
    </row>
    <row r="77" spans="93:93" x14ac:dyDescent="0.2">
      <c r="CO77" s="12"/>
    </row>
    <row r="78" spans="93:93" x14ac:dyDescent="0.2">
      <c r="CO78" s="12"/>
    </row>
    <row r="79" spans="93:93" x14ac:dyDescent="0.2">
      <c r="CO79" s="12"/>
    </row>
    <row r="80" spans="93:93" x14ac:dyDescent="0.2">
      <c r="CO80" s="12"/>
    </row>
    <row r="81" spans="93:93" x14ac:dyDescent="0.2">
      <c r="CO81" s="12"/>
    </row>
    <row r="82" spans="93:93" x14ac:dyDescent="0.2">
      <c r="CO82" s="12"/>
    </row>
    <row r="83" spans="93:93" x14ac:dyDescent="0.2">
      <c r="CO83" s="12"/>
    </row>
    <row r="84" spans="93:93" x14ac:dyDescent="0.2">
      <c r="CO84" s="12"/>
    </row>
    <row r="85" spans="93:93" x14ac:dyDescent="0.2">
      <c r="CO85" s="12"/>
    </row>
    <row r="86" spans="93:93" x14ac:dyDescent="0.2">
      <c r="CO86" s="12"/>
    </row>
    <row r="87" spans="93:93" x14ac:dyDescent="0.2">
      <c r="CO87" s="12"/>
    </row>
    <row r="88" spans="93:93" x14ac:dyDescent="0.2">
      <c r="CO88" s="12"/>
    </row>
    <row r="89" spans="93:93" x14ac:dyDescent="0.2">
      <c r="CO89" s="12"/>
    </row>
    <row r="90" spans="93:93" x14ac:dyDescent="0.2">
      <c r="CO90" s="12"/>
    </row>
    <row r="91" spans="93:93" x14ac:dyDescent="0.2">
      <c r="CO91" s="12"/>
    </row>
    <row r="92" spans="93:93" x14ac:dyDescent="0.2">
      <c r="CO92" s="12"/>
    </row>
    <row r="93" spans="93:93" x14ac:dyDescent="0.2">
      <c r="CO93" s="12"/>
    </row>
    <row r="94" spans="93:93" x14ac:dyDescent="0.2">
      <c r="CO94" s="12"/>
    </row>
    <row r="95" spans="93:93" x14ac:dyDescent="0.2">
      <c r="CO95" s="12"/>
    </row>
    <row r="96" spans="93:93" x14ac:dyDescent="0.2">
      <c r="CO96" s="12"/>
    </row>
    <row r="97" spans="93:93" x14ac:dyDescent="0.2">
      <c r="CO97" s="12"/>
    </row>
    <row r="98" spans="93:93" x14ac:dyDescent="0.2">
      <c r="CO98" s="12"/>
    </row>
    <row r="99" spans="93:93" x14ac:dyDescent="0.2">
      <c r="CO99" s="12"/>
    </row>
    <row r="100" spans="93:93" x14ac:dyDescent="0.2">
      <c r="CO100" s="12"/>
    </row>
    <row r="101" spans="93:93" x14ac:dyDescent="0.2">
      <c r="CO101" s="12"/>
    </row>
    <row r="102" spans="93:93" x14ac:dyDescent="0.2">
      <c r="CO102" s="12"/>
    </row>
    <row r="103" spans="93:93" x14ac:dyDescent="0.2">
      <c r="CO103" s="12"/>
    </row>
    <row r="104" spans="93:93" x14ac:dyDescent="0.2">
      <c r="CO104" s="12"/>
    </row>
    <row r="105" spans="93:93" x14ac:dyDescent="0.2">
      <c r="CO105" s="12"/>
    </row>
    <row r="106" spans="93:93" x14ac:dyDescent="0.2">
      <c r="CO106" s="12"/>
    </row>
    <row r="107" spans="93:93" x14ac:dyDescent="0.2">
      <c r="CO107" s="12"/>
    </row>
    <row r="108" spans="93:93" x14ac:dyDescent="0.2">
      <c r="CO108" s="12"/>
    </row>
    <row r="109" spans="93:93" x14ac:dyDescent="0.2">
      <c r="CO109" s="12"/>
    </row>
    <row r="110" spans="93:93" x14ac:dyDescent="0.2">
      <c r="CO110" s="12"/>
    </row>
    <row r="111" spans="93:93" x14ac:dyDescent="0.2">
      <c r="CO111" s="12"/>
    </row>
    <row r="112" spans="93:93" x14ac:dyDescent="0.2">
      <c r="CO112" s="12"/>
    </row>
    <row r="113" spans="93:93" x14ac:dyDescent="0.2">
      <c r="CO113" s="12"/>
    </row>
    <row r="114" spans="93:93" x14ac:dyDescent="0.2">
      <c r="CO114" s="12"/>
    </row>
    <row r="115" spans="93:93" x14ac:dyDescent="0.2">
      <c r="CO115" s="12"/>
    </row>
    <row r="116" spans="93:93" x14ac:dyDescent="0.2">
      <c r="CO116" s="12"/>
    </row>
    <row r="117" spans="93:93" x14ac:dyDescent="0.2">
      <c r="CO117" s="12"/>
    </row>
    <row r="118" spans="93:93" x14ac:dyDescent="0.2">
      <c r="CO118" s="12"/>
    </row>
    <row r="119" spans="93:93" x14ac:dyDescent="0.2">
      <c r="CO119" s="12"/>
    </row>
    <row r="120" spans="93:93" x14ac:dyDescent="0.2">
      <c r="CO120" s="12"/>
    </row>
    <row r="121" spans="93:93" x14ac:dyDescent="0.2">
      <c r="CO121" s="12"/>
    </row>
    <row r="122" spans="93:93" x14ac:dyDescent="0.2">
      <c r="CO122" s="12"/>
    </row>
    <row r="123" spans="93:93" x14ac:dyDescent="0.2">
      <c r="CO123" s="12"/>
    </row>
    <row r="124" spans="93:93" x14ac:dyDescent="0.2">
      <c r="CO124" s="12"/>
    </row>
    <row r="125" spans="93:93" x14ac:dyDescent="0.2">
      <c r="CO125" s="12"/>
    </row>
    <row r="126" spans="93:93" x14ac:dyDescent="0.2">
      <c r="CO126" s="12"/>
    </row>
    <row r="127" spans="93:93" x14ac:dyDescent="0.2">
      <c r="CO127" s="12"/>
    </row>
    <row r="128" spans="93:93" x14ac:dyDescent="0.2">
      <c r="CO128" s="12"/>
    </row>
    <row r="129" spans="93:93" x14ac:dyDescent="0.2">
      <c r="CO129" s="12"/>
    </row>
    <row r="130" spans="93:93" x14ac:dyDescent="0.2">
      <c r="CO130" s="12"/>
    </row>
    <row r="131" spans="93:93" x14ac:dyDescent="0.2">
      <c r="CO131" s="12"/>
    </row>
    <row r="132" spans="93:93" x14ac:dyDescent="0.2">
      <c r="CO132" s="12"/>
    </row>
    <row r="133" spans="93:93" x14ac:dyDescent="0.2">
      <c r="CO133" s="12"/>
    </row>
    <row r="134" spans="93:93" x14ac:dyDescent="0.2">
      <c r="CO134" s="12"/>
    </row>
    <row r="135" spans="93:93" x14ac:dyDescent="0.2">
      <c r="CO135" s="12"/>
    </row>
    <row r="136" spans="93:93" x14ac:dyDescent="0.2">
      <c r="CO136" s="12"/>
    </row>
    <row r="137" spans="93:93" x14ac:dyDescent="0.2">
      <c r="CO137" s="12"/>
    </row>
    <row r="138" spans="93:93" x14ac:dyDescent="0.2">
      <c r="CO138" s="12"/>
    </row>
    <row r="139" spans="93:93" x14ac:dyDescent="0.2">
      <c r="CO139" s="12"/>
    </row>
    <row r="140" spans="93:93" x14ac:dyDescent="0.2">
      <c r="CO140" s="12"/>
    </row>
    <row r="141" spans="93:93" x14ac:dyDescent="0.2">
      <c r="CO141" s="12"/>
    </row>
    <row r="142" spans="93:93" x14ac:dyDescent="0.2">
      <c r="CO142" s="12"/>
    </row>
    <row r="143" spans="93:93" x14ac:dyDescent="0.2">
      <c r="CO143" s="12"/>
    </row>
    <row r="144" spans="93:93" x14ac:dyDescent="0.2">
      <c r="CO144" s="12"/>
    </row>
    <row r="145" spans="93:93" x14ac:dyDescent="0.2">
      <c r="CO145" s="12"/>
    </row>
    <row r="146" spans="93:93" x14ac:dyDescent="0.2">
      <c r="CO146" s="12"/>
    </row>
    <row r="147" spans="93:93" x14ac:dyDescent="0.2">
      <c r="CO147" s="12"/>
    </row>
    <row r="148" spans="93:93" x14ac:dyDescent="0.2">
      <c r="CO148" s="12"/>
    </row>
    <row r="149" spans="93:93" x14ac:dyDescent="0.2">
      <c r="CO149" s="12"/>
    </row>
    <row r="150" spans="93:93" x14ac:dyDescent="0.2">
      <c r="CO150" s="12"/>
    </row>
    <row r="151" spans="93:93" x14ac:dyDescent="0.2">
      <c r="CO151" s="12"/>
    </row>
    <row r="152" spans="93:93" x14ac:dyDescent="0.2">
      <c r="CO152" s="12"/>
    </row>
    <row r="153" spans="93:93" x14ac:dyDescent="0.2">
      <c r="CO153" s="12"/>
    </row>
    <row r="154" spans="93:93" x14ac:dyDescent="0.2">
      <c r="CO154" s="12"/>
    </row>
    <row r="155" spans="93:93" x14ac:dyDescent="0.2">
      <c r="CO155" s="12"/>
    </row>
    <row r="156" spans="93:93" x14ac:dyDescent="0.2">
      <c r="CO156" s="12"/>
    </row>
    <row r="157" spans="93:93" x14ac:dyDescent="0.2">
      <c r="CO157" s="12"/>
    </row>
    <row r="158" spans="93:93" x14ac:dyDescent="0.2">
      <c r="CO158" s="12"/>
    </row>
    <row r="159" spans="93:93" x14ac:dyDescent="0.2">
      <c r="CO159" s="12"/>
    </row>
    <row r="160" spans="93:93" x14ac:dyDescent="0.2">
      <c r="CO160" s="12"/>
    </row>
    <row r="161" spans="93:93" x14ac:dyDescent="0.2">
      <c r="CO161" s="12"/>
    </row>
    <row r="162" spans="93:93" x14ac:dyDescent="0.2">
      <c r="CO162" s="12"/>
    </row>
    <row r="163" spans="93:93" x14ac:dyDescent="0.2">
      <c r="CO163" s="12"/>
    </row>
    <row r="164" spans="93:93" x14ac:dyDescent="0.2">
      <c r="CO164" s="12"/>
    </row>
    <row r="165" spans="93:93" x14ac:dyDescent="0.2">
      <c r="CO165" s="12"/>
    </row>
    <row r="166" spans="93:93" x14ac:dyDescent="0.2">
      <c r="CO166" s="12"/>
    </row>
    <row r="167" spans="93:93" x14ac:dyDescent="0.2">
      <c r="CO167" s="12"/>
    </row>
    <row r="168" spans="93:93" x14ac:dyDescent="0.2">
      <c r="CO168" s="12"/>
    </row>
    <row r="169" spans="93:93" x14ac:dyDescent="0.2">
      <c r="CO169" s="12"/>
    </row>
    <row r="170" spans="93:93" x14ac:dyDescent="0.2">
      <c r="CO170" s="12"/>
    </row>
    <row r="171" spans="93:93" x14ac:dyDescent="0.2">
      <c r="CO171" s="12"/>
    </row>
    <row r="172" spans="93:93" x14ac:dyDescent="0.2">
      <c r="CO172" s="12"/>
    </row>
    <row r="173" spans="93:93" x14ac:dyDescent="0.2">
      <c r="CO173" s="12"/>
    </row>
    <row r="174" spans="93:93" x14ac:dyDescent="0.2">
      <c r="CO174" s="12"/>
    </row>
    <row r="175" spans="93:93" x14ac:dyDescent="0.2">
      <c r="CO175" s="12"/>
    </row>
    <row r="176" spans="93:93" x14ac:dyDescent="0.2">
      <c r="CO176" s="12"/>
    </row>
    <row r="177" spans="93:93" x14ac:dyDescent="0.2">
      <c r="CO177" s="12"/>
    </row>
    <row r="178" spans="93:93" x14ac:dyDescent="0.2">
      <c r="CO178" s="12"/>
    </row>
    <row r="179" spans="93:93" x14ac:dyDescent="0.2">
      <c r="CO179" s="12"/>
    </row>
    <row r="180" spans="93:93" x14ac:dyDescent="0.2">
      <c r="CO180" s="12"/>
    </row>
    <row r="181" spans="93:93" x14ac:dyDescent="0.2">
      <c r="CO181" s="12"/>
    </row>
    <row r="182" spans="93:93" x14ac:dyDescent="0.2">
      <c r="CO182" s="12"/>
    </row>
    <row r="183" spans="93:93" x14ac:dyDescent="0.2">
      <c r="CO183" s="12"/>
    </row>
    <row r="184" spans="93:93" x14ac:dyDescent="0.2">
      <c r="CO184" s="12"/>
    </row>
    <row r="185" spans="93:93" x14ac:dyDescent="0.2">
      <c r="CO185" s="12"/>
    </row>
    <row r="186" spans="93:93" x14ac:dyDescent="0.2">
      <c r="CO186" s="12"/>
    </row>
    <row r="187" spans="93:93" x14ac:dyDescent="0.2">
      <c r="CO187" s="12"/>
    </row>
    <row r="188" spans="93:93" x14ac:dyDescent="0.2">
      <c r="CO188" s="12"/>
    </row>
    <row r="189" spans="93:93" x14ac:dyDescent="0.2">
      <c r="CO189" s="12"/>
    </row>
    <row r="190" spans="93:93" x14ac:dyDescent="0.2">
      <c r="CO190" s="12"/>
    </row>
    <row r="191" spans="93:93" x14ac:dyDescent="0.2">
      <c r="CO191" s="12"/>
    </row>
    <row r="192" spans="93:93" x14ac:dyDescent="0.2">
      <c r="CO192" s="12"/>
    </row>
    <row r="193" spans="93:93" x14ac:dyDescent="0.2">
      <c r="CO193" s="12"/>
    </row>
    <row r="194" spans="93:93" x14ac:dyDescent="0.2">
      <c r="CO194" s="12"/>
    </row>
    <row r="195" spans="93:93" x14ac:dyDescent="0.2">
      <c r="CO195" s="12"/>
    </row>
    <row r="196" spans="93:93" x14ac:dyDescent="0.2">
      <c r="CO196" s="12"/>
    </row>
    <row r="197" spans="93:93" x14ac:dyDescent="0.2">
      <c r="CO197" s="12"/>
    </row>
    <row r="198" spans="93:93" x14ac:dyDescent="0.2">
      <c r="CO198" s="12"/>
    </row>
    <row r="199" spans="93:93" x14ac:dyDescent="0.2">
      <c r="CO199" s="12"/>
    </row>
    <row r="200" spans="93:93" x14ac:dyDescent="0.2">
      <c r="CO200" s="12"/>
    </row>
    <row r="201" spans="93:93" x14ac:dyDescent="0.2">
      <c r="CO201" s="12"/>
    </row>
    <row r="202" spans="93:93" x14ac:dyDescent="0.2">
      <c r="CO202" s="12"/>
    </row>
  </sheetData>
  <sortState xmlns:xlrd2="http://schemas.microsoft.com/office/spreadsheetml/2017/richdata2" ref="A4:CT48">
    <sortCondition ref="P4:P48"/>
  </sortState>
  <mergeCells count="10">
    <mergeCell ref="CP1:CT1"/>
    <mergeCell ref="A1:S1"/>
    <mergeCell ref="T1:AP1"/>
    <mergeCell ref="AQ1:CO1"/>
    <mergeCell ref="T2:X2"/>
    <mergeCell ref="Y2:AA2"/>
    <mergeCell ref="AB2:AD2"/>
    <mergeCell ref="AE2:AH2"/>
    <mergeCell ref="AI2:AM2"/>
    <mergeCell ref="AN2:AP2"/>
  </mergeCells>
  <pageMargins left="0.7" right="0.7" top="0.75" bottom="0.75" header="0.3" footer="0.3"/>
  <pageSetup paperSize="9"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996F8-FFA4-498A-A61B-281F9125FEAD}">
  <dimension ref="A1:L70"/>
  <sheetViews>
    <sheetView topLeftCell="A17" workbookViewId="0">
      <selection activeCell="C2" sqref="C2:H47"/>
    </sheetView>
  </sheetViews>
  <sheetFormatPr baseColWidth="10" defaultColWidth="8.83203125" defaultRowHeight="15" x14ac:dyDescent="0.2"/>
  <cols>
    <col min="1" max="1" width="9.1640625" style="2"/>
    <col min="2" max="2" width="41.83203125" customWidth="1"/>
    <col min="3" max="3" width="14" customWidth="1"/>
    <col min="4" max="4" width="12.6640625" customWidth="1"/>
    <col min="5" max="5" width="10.5" customWidth="1"/>
    <col min="6" max="6" width="16.5" customWidth="1"/>
    <col min="7" max="7" width="17.5" customWidth="1"/>
    <col min="8" max="8" width="18.6640625" customWidth="1"/>
    <col min="9" max="9" width="15.5" customWidth="1"/>
    <col min="10" max="10" width="16.5" customWidth="1"/>
  </cols>
  <sheetData>
    <row r="1" spans="1:12" ht="19" x14ac:dyDescent="0.25">
      <c r="A1" s="304" t="s">
        <v>1056</v>
      </c>
      <c r="B1" s="305"/>
      <c r="C1" s="305"/>
      <c r="D1" s="305"/>
      <c r="E1" s="305"/>
      <c r="F1" s="305"/>
      <c r="G1" s="305"/>
      <c r="H1" s="305"/>
    </row>
    <row r="2" spans="1:12" x14ac:dyDescent="0.2">
      <c r="A2" s="308" t="s">
        <v>1057</v>
      </c>
      <c r="B2" s="308" t="s">
        <v>556</v>
      </c>
      <c r="C2" s="308" t="s">
        <v>557</v>
      </c>
      <c r="D2" s="308" t="s">
        <v>558</v>
      </c>
      <c r="E2" s="308" t="s">
        <v>59</v>
      </c>
      <c r="F2" s="308" t="s">
        <v>560</v>
      </c>
      <c r="G2" s="308" t="s">
        <v>63</v>
      </c>
      <c r="H2" s="308" t="s">
        <v>12</v>
      </c>
    </row>
    <row r="3" spans="1:12" x14ac:dyDescent="0.2">
      <c r="A3" s="2">
        <v>1</v>
      </c>
      <c r="B3" t="s">
        <v>122</v>
      </c>
      <c r="C3" t="s">
        <v>124</v>
      </c>
      <c r="D3" t="s">
        <v>125</v>
      </c>
      <c r="E3" t="s">
        <v>135</v>
      </c>
      <c r="F3" t="s">
        <v>136</v>
      </c>
      <c r="G3" t="s">
        <v>138</v>
      </c>
      <c r="H3" t="s">
        <v>119</v>
      </c>
    </row>
    <row r="4" spans="1:12" x14ac:dyDescent="0.2">
      <c r="A4" s="2">
        <v>2</v>
      </c>
      <c r="B4" t="s">
        <v>144</v>
      </c>
      <c r="C4" t="s">
        <v>146</v>
      </c>
      <c r="D4" t="s">
        <v>147</v>
      </c>
      <c r="E4" t="s">
        <v>135</v>
      </c>
      <c r="F4" t="s">
        <v>136</v>
      </c>
      <c r="G4" t="s">
        <v>138</v>
      </c>
      <c r="H4" t="s">
        <v>142</v>
      </c>
      <c r="L4" s="14" t="s">
        <v>1058</v>
      </c>
    </row>
    <row r="5" spans="1:12" x14ac:dyDescent="0.2">
      <c r="A5" s="2">
        <v>3</v>
      </c>
      <c r="B5" t="s">
        <v>154</v>
      </c>
      <c r="C5" t="s">
        <v>124</v>
      </c>
      <c r="D5" t="s">
        <v>125</v>
      </c>
      <c r="E5" t="s">
        <v>156</v>
      </c>
      <c r="F5" t="s">
        <v>157</v>
      </c>
      <c r="G5" t="s">
        <v>158</v>
      </c>
      <c r="H5" t="s">
        <v>152</v>
      </c>
      <c r="L5" s="14" t="s">
        <v>1059</v>
      </c>
    </row>
    <row r="6" spans="1:12" x14ac:dyDescent="0.2">
      <c r="A6" s="2">
        <v>4</v>
      </c>
      <c r="B6" t="s">
        <v>162</v>
      </c>
      <c r="C6" t="s">
        <v>124</v>
      </c>
      <c r="D6" t="s">
        <v>125</v>
      </c>
      <c r="E6" t="s">
        <v>168</v>
      </c>
      <c r="F6" t="s">
        <v>136</v>
      </c>
      <c r="G6" t="s">
        <v>138</v>
      </c>
      <c r="H6" t="s">
        <v>142</v>
      </c>
      <c r="L6" s="14" t="s">
        <v>1060</v>
      </c>
    </row>
    <row r="7" spans="1:12" x14ac:dyDescent="0.2">
      <c r="A7" s="2">
        <v>5</v>
      </c>
      <c r="B7" t="s">
        <v>172</v>
      </c>
      <c r="C7" t="s">
        <v>146</v>
      </c>
      <c r="D7" t="s">
        <v>174</v>
      </c>
      <c r="E7" t="s">
        <v>168</v>
      </c>
      <c r="F7" t="s">
        <v>136</v>
      </c>
      <c r="G7" t="s">
        <v>158</v>
      </c>
      <c r="H7" t="s">
        <v>142</v>
      </c>
    </row>
    <row r="8" spans="1:12" x14ac:dyDescent="0.2">
      <c r="A8" s="2">
        <v>6</v>
      </c>
      <c r="B8" t="s">
        <v>181</v>
      </c>
      <c r="C8" t="s">
        <v>124</v>
      </c>
      <c r="D8" t="s">
        <v>174</v>
      </c>
      <c r="E8" t="s">
        <v>135</v>
      </c>
      <c r="F8" t="s">
        <v>136</v>
      </c>
      <c r="G8" t="s">
        <v>138</v>
      </c>
      <c r="H8" t="s">
        <v>152</v>
      </c>
    </row>
    <row r="9" spans="1:12" x14ac:dyDescent="0.2">
      <c r="A9" s="2">
        <v>7</v>
      </c>
      <c r="B9" t="s">
        <v>189</v>
      </c>
      <c r="C9" t="s">
        <v>146</v>
      </c>
      <c r="D9" t="s">
        <v>125</v>
      </c>
      <c r="E9" t="s">
        <v>135</v>
      </c>
      <c r="F9" t="s">
        <v>157</v>
      </c>
      <c r="G9" t="s">
        <v>158</v>
      </c>
      <c r="H9" t="s">
        <v>119</v>
      </c>
    </row>
    <row r="10" spans="1:12" x14ac:dyDescent="0.2">
      <c r="A10" s="2">
        <v>8</v>
      </c>
      <c r="B10" t="s">
        <v>195</v>
      </c>
      <c r="C10" t="s">
        <v>124</v>
      </c>
      <c r="D10" t="s">
        <v>125</v>
      </c>
      <c r="E10" t="s">
        <v>168</v>
      </c>
      <c r="F10" t="s">
        <v>157</v>
      </c>
      <c r="G10" t="s">
        <v>158</v>
      </c>
      <c r="H10" t="s">
        <v>193</v>
      </c>
    </row>
    <row r="11" spans="1:12" x14ac:dyDescent="0.2">
      <c r="A11" s="2">
        <v>9</v>
      </c>
      <c r="B11" t="s">
        <v>495</v>
      </c>
      <c r="C11" t="s">
        <v>124</v>
      </c>
      <c r="D11" t="s">
        <v>125</v>
      </c>
      <c r="E11" t="s">
        <v>135</v>
      </c>
      <c r="F11" t="s">
        <v>136</v>
      </c>
      <c r="G11" t="s">
        <v>158</v>
      </c>
      <c r="H11" t="s">
        <v>119</v>
      </c>
    </row>
    <row r="12" spans="1:12" x14ac:dyDescent="0.2">
      <c r="A12" s="2">
        <v>10</v>
      </c>
      <c r="B12" t="s">
        <v>211</v>
      </c>
      <c r="C12" t="s">
        <v>124</v>
      </c>
      <c r="D12" t="s">
        <v>174</v>
      </c>
      <c r="E12" t="s">
        <v>135</v>
      </c>
      <c r="F12" t="s">
        <v>136</v>
      </c>
      <c r="G12" t="s">
        <v>138</v>
      </c>
      <c r="H12" t="s">
        <v>119</v>
      </c>
    </row>
    <row r="13" spans="1:12" x14ac:dyDescent="0.2">
      <c r="A13" s="2">
        <v>11</v>
      </c>
      <c r="B13" t="s">
        <v>220</v>
      </c>
      <c r="C13" t="s">
        <v>124</v>
      </c>
      <c r="D13" t="s">
        <v>147</v>
      </c>
      <c r="E13" t="s">
        <v>156</v>
      </c>
      <c r="F13" t="s">
        <v>157</v>
      </c>
      <c r="G13" t="s">
        <v>158</v>
      </c>
      <c r="H13" t="s">
        <v>193</v>
      </c>
    </row>
    <row r="14" spans="1:12" x14ac:dyDescent="0.2">
      <c r="A14" s="2">
        <v>12</v>
      </c>
      <c r="B14" t="s">
        <v>228</v>
      </c>
      <c r="C14" t="s">
        <v>230</v>
      </c>
      <c r="D14" t="s">
        <v>125</v>
      </c>
      <c r="E14" t="s">
        <v>135</v>
      </c>
      <c r="F14" t="s">
        <v>136</v>
      </c>
      <c r="G14" t="s">
        <v>138</v>
      </c>
      <c r="H14" t="s">
        <v>119</v>
      </c>
    </row>
    <row r="15" spans="1:12" x14ac:dyDescent="0.2">
      <c r="A15" s="2">
        <v>13</v>
      </c>
      <c r="B15" t="s">
        <v>233</v>
      </c>
      <c r="C15" t="s">
        <v>124</v>
      </c>
      <c r="D15" t="s">
        <v>174</v>
      </c>
      <c r="E15" t="s">
        <v>135</v>
      </c>
      <c r="F15" t="s">
        <v>136</v>
      </c>
      <c r="G15" t="s">
        <v>138</v>
      </c>
      <c r="H15" t="s">
        <v>119</v>
      </c>
    </row>
    <row r="16" spans="1:12" x14ac:dyDescent="0.2">
      <c r="A16" s="2">
        <v>14</v>
      </c>
      <c r="B16" t="s">
        <v>242</v>
      </c>
      <c r="C16" t="s">
        <v>124</v>
      </c>
      <c r="D16" t="s">
        <v>174</v>
      </c>
      <c r="E16" t="s">
        <v>135</v>
      </c>
      <c r="F16" t="s">
        <v>136</v>
      </c>
      <c r="G16" t="s">
        <v>138</v>
      </c>
      <c r="H16" t="s">
        <v>193</v>
      </c>
    </row>
    <row r="17" spans="1:8" x14ac:dyDescent="0.2">
      <c r="A17" s="2">
        <v>15</v>
      </c>
      <c r="B17" t="s">
        <v>250</v>
      </c>
      <c r="C17" t="s">
        <v>124</v>
      </c>
      <c r="D17" t="s">
        <v>125</v>
      </c>
      <c r="E17" t="s">
        <v>135</v>
      </c>
      <c r="F17" t="s">
        <v>157</v>
      </c>
      <c r="G17" t="s">
        <v>158</v>
      </c>
      <c r="H17" t="s">
        <v>119</v>
      </c>
    </row>
    <row r="18" spans="1:8" x14ac:dyDescent="0.2">
      <c r="A18" s="2">
        <v>16</v>
      </c>
      <c r="B18" t="s">
        <v>260</v>
      </c>
      <c r="C18" t="s">
        <v>124</v>
      </c>
      <c r="D18" t="s">
        <v>125</v>
      </c>
      <c r="E18" t="s">
        <v>135</v>
      </c>
      <c r="F18" t="s">
        <v>136</v>
      </c>
      <c r="G18" t="s">
        <v>138</v>
      </c>
      <c r="H18" t="s">
        <v>142</v>
      </c>
    </row>
    <row r="19" spans="1:8" x14ac:dyDescent="0.2">
      <c r="A19" s="2">
        <v>17</v>
      </c>
      <c r="B19" t="s">
        <v>268</v>
      </c>
      <c r="C19" t="s">
        <v>124</v>
      </c>
      <c r="D19" t="s">
        <v>125</v>
      </c>
      <c r="E19" t="s">
        <v>168</v>
      </c>
      <c r="F19" t="s">
        <v>136</v>
      </c>
      <c r="G19" t="s">
        <v>138</v>
      </c>
      <c r="H19" t="s">
        <v>193</v>
      </c>
    </row>
    <row r="20" spans="1:8" x14ac:dyDescent="0.2">
      <c r="A20" s="2">
        <v>18</v>
      </c>
      <c r="B20" t="s">
        <v>271</v>
      </c>
      <c r="C20" t="s">
        <v>124</v>
      </c>
      <c r="D20" t="s">
        <v>125</v>
      </c>
      <c r="E20" t="s">
        <v>135</v>
      </c>
      <c r="F20" t="s">
        <v>136</v>
      </c>
      <c r="G20" t="s">
        <v>138</v>
      </c>
      <c r="H20" t="s">
        <v>119</v>
      </c>
    </row>
    <row r="21" spans="1:8" x14ac:dyDescent="0.2">
      <c r="A21" s="2">
        <v>19</v>
      </c>
      <c r="B21" t="s">
        <v>280</v>
      </c>
      <c r="C21" t="s">
        <v>146</v>
      </c>
      <c r="D21" t="s">
        <v>125</v>
      </c>
      <c r="E21" t="s">
        <v>168</v>
      </c>
      <c r="F21" t="s">
        <v>136</v>
      </c>
      <c r="G21" t="s">
        <v>138</v>
      </c>
      <c r="H21" t="s">
        <v>152</v>
      </c>
    </row>
    <row r="22" spans="1:8" x14ac:dyDescent="0.2">
      <c r="A22" s="2">
        <v>20</v>
      </c>
      <c r="B22" t="s">
        <v>497</v>
      </c>
      <c r="C22" t="s">
        <v>124</v>
      </c>
      <c r="D22" t="s">
        <v>125</v>
      </c>
      <c r="E22" t="s">
        <v>135</v>
      </c>
      <c r="F22" t="s">
        <v>136</v>
      </c>
      <c r="G22" t="s">
        <v>138</v>
      </c>
      <c r="H22" t="s">
        <v>152</v>
      </c>
    </row>
    <row r="23" spans="1:8" x14ac:dyDescent="0.2">
      <c r="A23" s="2">
        <v>21</v>
      </c>
      <c r="B23" t="s">
        <v>293</v>
      </c>
      <c r="C23" t="s">
        <v>124</v>
      </c>
      <c r="D23" t="s">
        <v>125</v>
      </c>
      <c r="E23" t="s">
        <v>135</v>
      </c>
      <c r="F23" t="s">
        <v>136</v>
      </c>
      <c r="G23" t="s">
        <v>158</v>
      </c>
      <c r="H23" t="s">
        <v>142</v>
      </c>
    </row>
    <row r="24" spans="1:8" x14ac:dyDescent="0.2">
      <c r="A24" s="2">
        <v>22</v>
      </c>
      <c r="B24" t="s">
        <v>302</v>
      </c>
      <c r="C24" t="s">
        <v>230</v>
      </c>
      <c r="D24" t="s">
        <v>125</v>
      </c>
      <c r="E24" t="s">
        <v>135</v>
      </c>
      <c r="F24" t="s">
        <v>136</v>
      </c>
      <c r="G24" t="s">
        <v>158</v>
      </c>
      <c r="H24" t="s">
        <v>142</v>
      </c>
    </row>
    <row r="25" spans="1:8" x14ac:dyDescent="0.2">
      <c r="A25" s="2">
        <v>23</v>
      </c>
      <c r="B25" t="s">
        <v>309</v>
      </c>
      <c r="C25" t="s">
        <v>124</v>
      </c>
      <c r="D25" t="s">
        <v>125</v>
      </c>
      <c r="E25" t="s">
        <v>156</v>
      </c>
      <c r="F25" t="s">
        <v>157</v>
      </c>
      <c r="G25" t="s">
        <v>158</v>
      </c>
      <c r="H25" t="s">
        <v>152</v>
      </c>
    </row>
    <row r="26" spans="1:8" x14ac:dyDescent="0.2">
      <c r="A26" s="2">
        <v>24</v>
      </c>
      <c r="B26" t="s">
        <v>498</v>
      </c>
      <c r="C26" t="s">
        <v>124</v>
      </c>
      <c r="D26" t="s">
        <v>125</v>
      </c>
      <c r="E26" t="s">
        <v>156</v>
      </c>
      <c r="F26" t="s">
        <v>157</v>
      </c>
      <c r="G26" t="s">
        <v>158</v>
      </c>
      <c r="H26" t="s">
        <v>119</v>
      </c>
    </row>
    <row r="27" spans="1:8" x14ac:dyDescent="0.2">
      <c r="A27" s="2">
        <v>25</v>
      </c>
      <c r="B27" t="s">
        <v>499</v>
      </c>
      <c r="C27" t="s">
        <v>124</v>
      </c>
      <c r="D27" t="s">
        <v>125</v>
      </c>
      <c r="E27" t="s">
        <v>135</v>
      </c>
      <c r="F27" t="s">
        <v>136</v>
      </c>
      <c r="G27" t="s">
        <v>138</v>
      </c>
      <c r="H27" t="s">
        <v>152</v>
      </c>
    </row>
    <row r="28" spans="1:8" x14ac:dyDescent="0.2">
      <c r="A28" s="2">
        <v>26</v>
      </c>
      <c r="B28" t="s">
        <v>330</v>
      </c>
      <c r="C28" t="s">
        <v>230</v>
      </c>
      <c r="D28" t="s">
        <v>174</v>
      </c>
      <c r="E28" t="s">
        <v>135</v>
      </c>
      <c r="F28" t="s">
        <v>136</v>
      </c>
      <c r="G28" t="s">
        <v>138</v>
      </c>
      <c r="H28" t="s">
        <v>119</v>
      </c>
    </row>
    <row r="29" spans="1:8" x14ac:dyDescent="0.2">
      <c r="A29" s="2">
        <v>27</v>
      </c>
      <c r="B29" t="s">
        <v>338</v>
      </c>
      <c r="C29" t="s">
        <v>124</v>
      </c>
      <c r="D29" t="s">
        <v>125</v>
      </c>
      <c r="E29" t="s">
        <v>156</v>
      </c>
      <c r="F29" t="s">
        <v>157</v>
      </c>
      <c r="G29" t="s">
        <v>158</v>
      </c>
      <c r="H29" t="s">
        <v>142</v>
      </c>
    </row>
    <row r="30" spans="1:8" x14ac:dyDescent="0.2">
      <c r="A30" s="2">
        <v>28</v>
      </c>
      <c r="B30" t="s">
        <v>347</v>
      </c>
      <c r="C30" t="s">
        <v>124</v>
      </c>
      <c r="D30" t="s">
        <v>125</v>
      </c>
      <c r="E30" t="s">
        <v>168</v>
      </c>
      <c r="F30" t="s">
        <v>157</v>
      </c>
      <c r="G30" t="s">
        <v>158</v>
      </c>
      <c r="H30" t="s">
        <v>152</v>
      </c>
    </row>
    <row r="31" spans="1:8" x14ac:dyDescent="0.2">
      <c r="A31" s="2">
        <v>29</v>
      </c>
      <c r="B31" t="s">
        <v>356</v>
      </c>
      <c r="C31" t="s">
        <v>124</v>
      </c>
      <c r="D31" t="s">
        <v>147</v>
      </c>
      <c r="E31" t="s">
        <v>135</v>
      </c>
      <c r="F31" t="s">
        <v>136</v>
      </c>
      <c r="G31" t="s">
        <v>138</v>
      </c>
      <c r="H31" t="s">
        <v>152</v>
      </c>
    </row>
    <row r="32" spans="1:8" x14ac:dyDescent="0.2">
      <c r="A32" s="2">
        <v>30</v>
      </c>
      <c r="B32" t="s">
        <v>500</v>
      </c>
      <c r="C32" t="s">
        <v>230</v>
      </c>
      <c r="D32" t="s">
        <v>125</v>
      </c>
      <c r="E32" t="s">
        <v>168</v>
      </c>
      <c r="F32" t="s">
        <v>136</v>
      </c>
      <c r="G32" t="s">
        <v>138</v>
      </c>
      <c r="H32" t="s">
        <v>193</v>
      </c>
    </row>
    <row r="33" spans="1:8" x14ac:dyDescent="0.2">
      <c r="A33" s="2">
        <v>31</v>
      </c>
      <c r="B33" t="s">
        <v>372</v>
      </c>
      <c r="C33" t="s">
        <v>230</v>
      </c>
      <c r="D33" t="s">
        <v>125</v>
      </c>
      <c r="E33" t="s">
        <v>156</v>
      </c>
      <c r="F33" t="s">
        <v>157</v>
      </c>
      <c r="G33" t="s">
        <v>158</v>
      </c>
      <c r="H33" t="s">
        <v>152</v>
      </c>
    </row>
    <row r="34" spans="1:8" x14ac:dyDescent="0.2">
      <c r="A34" s="2">
        <v>32</v>
      </c>
      <c r="B34" t="s">
        <v>378</v>
      </c>
      <c r="C34" t="s">
        <v>230</v>
      </c>
      <c r="D34" t="s">
        <v>125</v>
      </c>
      <c r="E34" t="s">
        <v>156</v>
      </c>
      <c r="F34" t="s">
        <v>157</v>
      </c>
      <c r="G34" t="s">
        <v>158</v>
      </c>
      <c r="H34" t="s">
        <v>119</v>
      </c>
    </row>
    <row r="35" spans="1:8" x14ac:dyDescent="0.2">
      <c r="A35" s="2">
        <v>33</v>
      </c>
      <c r="B35" t="s">
        <v>384</v>
      </c>
      <c r="C35" t="s">
        <v>230</v>
      </c>
      <c r="D35" t="s">
        <v>125</v>
      </c>
      <c r="E35" t="s">
        <v>135</v>
      </c>
      <c r="F35" t="s">
        <v>157</v>
      </c>
      <c r="G35" t="s">
        <v>158</v>
      </c>
      <c r="H35" t="s">
        <v>152</v>
      </c>
    </row>
    <row r="36" spans="1:8" x14ac:dyDescent="0.2">
      <c r="A36" s="2">
        <v>34</v>
      </c>
      <c r="B36" t="s">
        <v>390</v>
      </c>
      <c r="C36" t="s">
        <v>230</v>
      </c>
      <c r="D36" t="s">
        <v>125</v>
      </c>
      <c r="E36" t="s">
        <v>135</v>
      </c>
      <c r="F36" t="s">
        <v>136</v>
      </c>
      <c r="G36" t="s">
        <v>138</v>
      </c>
      <c r="H36" t="s">
        <v>119</v>
      </c>
    </row>
    <row r="37" spans="1:8" x14ac:dyDescent="0.2">
      <c r="A37" s="2">
        <v>35</v>
      </c>
      <c r="B37" t="s">
        <v>398</v>
      </c>
      <c r="C37" t="s">
        <v>230</v>
      </c>
      <c r="D37" t="s">
        <v>125</v>
      </c>
      <c r="E37" t="s">
        <v>135</v>
      </c>
      <c r="F37" t="s">
        <v>136</v>
      </c>
      <c r="G37" t="s">
        <v>158</v>
      </c>
      <c r="H37" t="s">
        <v>142</v>
      </c>
    </row>
    <row r="38" spans="1:8" x14ac:dyDescent="0.2">
      <c r="A38" s="2">
        <v>36</v>
      </c>
      <c r="B38" t="s">
        <v>406</v>
      </c>
      <c r="C38" t="s">
        <v>230</v>
      </c>
      <c r="D38" t="s">
        <v>125</v>
      </c>
      <c r="E38" t="s">
        <v>135</v>
      </c>
      <c r="F38" t="s">
        <v>136</v>
      </c>
      <c r="G38" t="s">
        <v>138</v>
      </c>
      <c r="H38" t="s">
        <v>142</v>
      </c>
    </row>
    <row r="39" spans="1:8" x14ac:dyDescent="0.2">
      <c r="A39" s="2">
        <v>37</v>
      </c>
      <c r="B39" t="s">
        <v>411</v>
      </c>
      <c r="C39" t="s">
        <v>230</v>
      </c>
      <c r="D39" t="s">
        <v>125</v>
      </c>
      <c r="E39" t="s">
        <v>135</v>
      </c>
      <c r="F39" t="s">
        <v>136</v>
      </c>
      <c r="G39" t="s">
        <v>138</v>
      </c>
      <c r="H39" t="s">
        <v>193</v>
      </c>
    </row>
    <row r="40" spans="1:8" x14ac:dyDescent="0.2">
      <c r="A40" s="2">
        <v>38</v>
      </c>
      <c r="B40" t="s">
        <v>418</v>
      </c>
      <c r="C40" t="s">
        <v>230</v>
      </c>
      <c r="D40" t="s">
        <v>125</v>
      </c>
      <c r="E40" t="s">
        <v>135</v>
      </c>
      <c r="F40" t="s">
        <v>136</v>
      </c>
      <c r="G40" t="s">
        <v>138</v>
      </c>
      <c r="H40" t="s">
        <v>193</v>
      </c>
    </row>
    <row r="41" spans="1:8" x14ac:dyDescent="0.2">
      <c r="A41" s="2">
        <v>39</v>
      </c>
      <c r="B41" t="s">
        <v>425</v>
      </c>
      <c r="C41" t="s">
        <v>230</v>
      </c>
      <c r="D41" t="s">
        <v>125</v>
      </c>
      <c r="E41" t="s">
        <v>156</v>
      </c>
      <c r="F41" t="s">
        <v>157</v>
      </c>
      <c r="G41" t="s">
        <v>158</v>
      </c>
      <c r="H41" t="s">
        <v>193</v>
      </c>
    </row>
    <row r="42" spans="1:8" x14ac:dyDescent="0.2">
      <c r="A42" s="2">
        <v>40</v>
      </c>
      <c r="B42" t="s">
        <v>434</v>
      </c>
      <c r="C42" t="s">
        <v>230</v>
      </c>
      <c r="D42" t="s">
        <v>125</v>
      </c>
      <c r="E42" t="s">
        <v>156</v>
      </c>
      <c r="F42" t="s">
        <v>157</v>
      </c>
      <c r="G42" t="s">
        <v>158</v>
      </c>
      <c r="H42" t="s">
        <v>119</v>
      </c>
    </row>
    <row r="43" spans="1:8" x14ac:dyDescent="0.2">
      <c r="A43" s="2">
        <v>41</v>
      </c>
      <c r="B43" t="s">
        <v>441</v>
      </c>
      <c r="C43" t="s">
        <v>230</v>
      </c>
      <c r="D43" t="s">
        <v>125</v>
      </c>
      <c r="E43" t="s">
        <v>135</v>
      </c>
      <c r="F43" t="s">
        <v>136</v>
      </c>
      <c r="G43" t="s">
        <v>158</v>
      </c>
      <c r="H43" t="s">
        <v>142</v>
      </c>
    </row>
    <row r="44" spans="1:8" x14ac:dyDescent="0.2">
      <c r="A44" s="2">
        <v>42</v>
      </c>
      <c r="B44" t="s">
        <v>448</v>
      </c>
      <c r="C44" t="s">
        <v>124</v>
      </c>
      <c r="D44" t="s">
        <v>125</v>
      </c>
      <c r="E44" t="s">
        <v>168</v>
      </c>
      <c r="F44" t="s">
        <v>157</v>
      </c>
      <c r="G44" t="s">
        <v>158</v>
      </c>
      <c r="H44" t="s">
        <v>152</v>
      </c>
    </row>
    <row r="45" spans="1:8" x14ac:dyDescent="0.2">
      <c r="A45" s="2">
        <v>43</v>
      </c>
      <c r="B45" t="s">
        <v>453</v>
      </c>
      <c r="C45" t="s">
        <v>146</v>
      </c>
      <c r="D45" t="s">
        <v>147</v>
      </c>
      <c r="E45" t="s">
        <v>135</v>
      </c>
      <c r="F45" t="s">
        <v>136</v>
      </c>
      <c r="G45" t="s">
        <v>138</v>
      </c>
      <c r="H45" t="s">
        <v>119</v>
      </c>
    </row>
    <row r="46" spans="1:8" x14ac:dyDescent="0.2">
      <c r="A46" s="2">
        <v>44</v>
      </c>
      <c r="B46" t="s">
        <v>460</v>
      </c>
      <c r="C46" t="s">
        <v>124</v>
      </c>
      <c r="D46" t="s">
        <v>147</v>
      </c>
      <c r="E46" t="s">
        <v>156</v>
      </c>
      <c r="F46" t="s">
        <v>157</v>
      </c>
      <c r="G46" t="s">
        <v>158</v>
      </c>
      <c r="H46" t="s">
        <v>193</v>
      </c>
    </row>
    <row r="47" spans="1:8" x14ac:dyDescent="0.2">
      <c r="A47" s="2">
        <v>45</v>
      </c>
      <c r="B47" t="s">
        <v>501</v>
      </c>
      <c r="C47" t="s">
        <v>124</v>
      </c>
      <c r="D47" t="s">
        <v>125</v>
      </c>
      <c r="E47" t="s">
        <v>135</v>
      </c>
      <c r="F47" t="s">
        <v>136</v>
      </c>
      <c r="G47" t="s">
        <v>474</v>
      </c>
      <c r="H47" t="s">
        <v>193</v>
      </c>
    </row>
    <row r="49" spans="1:10" ht="19" x14ac:dyDescent="0.25">
      <c r="A49" s="306" t="s">
        <v>1061</v>
      </c>
      <c r="B49" s="307"/>
      <c r="C49" s="307"/>
      <c r="D49" s="307"/>
      <c r="E49" s="307"/>
      <c r="F49" s="307"/>
      <c r="G49" s="307"/>
      <c r="H49" s="307"/>
      <c r="I49" s="307"/>
      <c r="J49" s="307"/>
    </row>
    <row r="50" spans="1:10" x14ac:dyDescent="0.2">
      <c r="A50" s="308" t="s">
        <v>1057</v>
      </c>
      <c r="B50" s="308" t="s">
        <v>556</v>
      </c>
      <c r="C50" s="308" t="s">
        <v>557</v>
      </c>
      <c r="D50" s="308" t="s">
        <v>558</v>
      </c>
      <c r="E50" s="308" t="s">
        <v>59</v>
      </c>
      <c r="F50" s="308" t="s">
        <v>560</v>
      </c>
      <c r="G50" s="308" t="s">
        <v>63</v>
      </c>
      <c r="H50" s="308" t="s">
        <v>12</v>
      </c>
      <c r="I50" s="308" t="s">
        <v>1062</v>
      </c>
      <c r="J50" s="308" t="s">
        <v>1063</v>
      </c>
    </row>
    <row r="51" spans="1:10" x14ac:dyDescent="0.2">
      <c r="A51" s="2">
        <v>46</v>
      </c>
      <c r="B51" t="s">
        <v>1064</v>
      </c>
      <c r="C51" t="s">
        <v>124</v>
      </c>
      <c r="D51" t="s">
        <v>174</v>
      </c>
      <c r="E51" t="s">
        <v>135</v>
      </c>
      <c r="F51" t="s">
        <v>136</v>
      </c>
      <c r="G51" t="s">
        <v>158</v>
      </c>
      <c r="H51" t="s">
        <v>119</v>
      </c>
      <c r="I51" t="s">
        <v>135</v>
      </c>
      <c r="J51" t="s">
        <v>135</v>
      </c>
    </row>
    <row r="52" spans="1:10" x14ac:dyDescent="0.2">
      <c r="A52" s="2">
        <v>47</v>
      </c>
      <c r="B52" t="s">
        <v>1065</v>
      </c>
      <c r="C52" t="s">
        <v>124</v>
      </c>
      <c r="D52" t="s">
        <v>174</v>
      </c>
      <c r="E52" t="s">
        <v>135</v>
      </c>
      <c r="F52" t="s">
        <v>136</v>
      </c>
      <c r="G52" t="s">
        <v>158</v>
      </c>
      <c r="H52" t="s">
        <v>142</v>
      </c>
      <c r="I52" t="s">
        <v>156</v>
      </c>
      <c r="J52" t="s">
        <v>156</v>
      </c>
    </row>
    <row r="53" spans="1:10" x14ac:dyDescent="0.2">
      <c r="A53" s="2">
        <v>48</v>
      </c>
      <c r="B53" t="s">
        <v>1066</v>
      </c>
      <c r="C53" t="s">
        <v>146</v>
      </c>
      <c r="D53" t="s">
        <v>125</v>
      </c>
      <c r="E53" t="s">
        <v>168</v>
      </c>
      <c r="F53" t="s">
        <v>136</v>
      </c>
      <c r="G53" t="s">
        <v>158</v>
      </c>
      <c r="H53" t="s">
        <v>152</v>
      </c>
      <c r="I53" t="s">
        <v>135</v>
      </c>
      <c r="J53" t="s">
        <v>156</v>
      </c>
    </row>
    <row r="54" spans="1:10" x14ac:dyDescent="0.2">
      <c r="A54" s="2">
        <v>49</v>
      </c>
      <c r="B54" t="s">
        <v>1067</v>
      </c>
      <c r="C54" t="s">
        <v>230</v>
      </c>
      <c r="D54" t="s">
        <v>125</v>
      </c>
      <c r="E54" t="s">
        <v>135</v>
      </c>
      <c r="F54" t="s">
        <v>136</v>
      </c>
      <c r="G54" t="s">
        <v>138</v>
      </c>
      <c r="H54" t="s">
        <v>152</v>
      </c>
      <c r="I54" t="s">
        <v>135</v>
      </c>
      <c r="J54" t="s">
        <v>135</v>
      </c>
    </row>
    <row r="55" spans="1:10" x14ac:dyDescent="0.2">
      <c r="A55" s="2">
        <v>50</v>
      </c>
      <c r="B55" t="s">
        <v>1068</v>
      </c>
      <c r="C55" t="s">
        <v>124</v>
      </c>
      <c r="D55" t="s">
        <v>125</v>
      </c>
      <c r="E55" t="s">
        <v>135</v>
      </c>
      <c r="F55" t="s">
        <v>157</v>
      </c>
      <c r="G55" t="s">
        <v>158</v>
      </c>
      <c r="H55" t="s">
        <v>193</v>
      </c>
      <c r="I55" t="s">
        <v>135</v>
      </c>
      <c r="J55" t="s">
        <v>135</v>
      </c>
    </row>
    <row r="56" spans="1:10" x14ac:dyDescent="0.2">
      <c r="A56" s="2">
        <v>51</v>
      </c>
      <c r="B56" t="s">
        <v>1069</v>
      </c>
      <c r="C56" t="s">
        <v>124</v>
      </c>
      <c r="D56" t="s">
        <v>174</v>
      </c>
      <c r="E56" t="s">
        <v>156</v>
      </c>
      <c r="F56" t="s">
        <v>157</v>
      </c>
      <c r="G56" t="s">
        <v>138</v>
      </c>
      <c r="H56" t="s">
        <v>152</v>
      </c>
      <c r="I56" t="s">
        <v>135</v>
      </c>
      <c r="J56" t="s">
        <v>156</v>
      </c>
    </row>
    <row r="57" spans="1:10" x14ac:dyDescent="0.2">
      <c r="A57" s="2">
        <v>52</v>
      </c>
      <c r="B57" t="s">
        <v>1070</v>
      </c>
      <c r="C57" t="s">
        <v>124</v>
      </c>
      <c r="D57" t="s">
        <v>147</v>
      </c>
      <c r="E57" t="s">
        <v>135</v>
      </c>
      <c r="F57" t="s">
        <v>136</v>
      </c>
      <c r="G57" t="s">
        <v>138</v>
      </c>
      <c r="H57" t="s">
        <v>119</v>
      </c>
      <c r="I57" t="s">
        <v>135</v>
      </c>
      <c r="J57" t="s">
        <v>168</v>
      </c>
    </row>
    <row r="58" spans="1:10" x14ac:dyDescent="0.2">
      <c r="A58" s="2">
        <v>53</v>
      </c>
      <c r="B58" t="s">
        <v>1071</v>
      </c>
      <c r="C58" t="s">
        <v>124</v>
      </c>
      <c r="D58" t="s">
        <v>125</v>
      </c>
      <c r="E58" t="s">
        <v>135</v>
      </c>
      <c r="F58" t="s">
        <v>136</v>
      </c>
      <c r="G58" t="s">
        <v>138</v>
      </c>
      <c r="H58" t="s">
        <v>152</v>
      </c>
      <c r="I58" t="s">
        <v>168</v>
      </c>
      <c r="J58" t="s">
        <v>135</v>
      </c>
    </row>
    <row r="59" spans="1:10" x14ac:dyDescent="0.2">
      <c r="A59" s="2">
        <v>54</v>
      </c>
      <c r="B59" t="s">
        <v>1072</v>
      </c>
      <c r="C59" t="s">
        <v>124</v>
      </c>
      <c r="D59" t="s">
        <v>174</v>
      </c>
      <c r="E59" t="s">
        <v>135</v>
      </c>
      <c r="F59" t="s">
        <v>157</v>
      </c>
      <c r="G59" t="s">
        <v>158</v>
      </c>
      <c r="H59" t="s">
        <v>119</v>
      </c>
      <c r="I59" t="s">
        <v>135</v>
      </c>
      <c r="J59" t="s">
        <v>168</v>
      </c>
    </row>
    <row r="60" spans="1:10" x14ac:dyDescent="0.2">
      <c r="A60" s="2">
        <v>55</v>
      </c>
      <c r="B60" t="s">
        <v>1073</v>
      </c>
      <c r="C60" t="s">
        <v>124</v>
      </c>
      <c r="D60" t="s">
        <v>174</v>
      </c>
      <c r="E60" t="s">
        <v>135</v>
      </c>
      <c r="F60" t="s">
        <v>157</v>
      </c>
      <c r="G60" t="s">
        <v>138</v>
      </c>
      <c r="H60" t="s">
        <v>142</v>
      </c>
      <c r="I60" t="s">
        <v>168</v>
      </c>
      <c r="J60" t="s">
        <v>156</v>
      </c>
    </row>
    <row r="61" spans="1:10" x14ac:dyDescent="0.2">
      <c r="A61" s="2">
        <v>56</v>
      </c>
      <c r="B61" t="s">
        <v>1074</v>
      </c>
      <c r="C61" t="s">
        <v>146</v>
      </c>
      <c r="D61" t="s">
        <v>125</v>
      </c>
      <c r="E61" t="s">
        <v>135</v>
      </c>
      <c r="F61" t="s">
        <v>136</v>
      </c>
      <c r="G61" t="s">
        <v>138</v>
      </c>
      <c r="H61" t="s">
        <v>142</v>
      </c>
      <c r="I61" t="s">
        <v>135</v>
      </c>
      <c r="J61" t="s">
        <v>156</v>
      </c>
    </row>
    <row r="62" spans="1:10" x14ac:dyDescent="0.2">
      <c r="A62" s="2">
        <v>57</v>
      </c>
      <c r="B62" t="s">
        <v>1075</v>
      </c>
      <c r="C62" t="s">
        <v>124</v>
      </c>
      <c r="D62" t="s">
        <v>125</v>
      </c>
      <c r="E62" t="s">
        <v>168</v>
      </c>
      <c r="F62" t="s">
        <v>136</v>
      </c>
      <c r="G62" t="s">
        <v>138</v>
      </c>
      <c r="H62" t="s">
        <v>193</v>
      </c>
      <c r="I62" t="s">
        <v>135</v>
      </c>
      <c r="J62" t="s">
        <v>135</v>
      </c>
    </row>
    <row r="63" spans="1:10" x14ac:dyDescent="0.2">
      <c r="A63" s="2">
        <v>58</v>
      </c>
      <c r="B63" t="s">
        <v>1076</v>
      </c>
      <c r="C63" t="s">
        <v>124</v>
      </c>
      <c r="D63" t="s">
        <v>125</v>
      </c>
      <c r="E63" t="s">
        <v>135</v>
      </c>
      <c r="F63" t="s">
        <v>157</v>
      </c>
      <c r="G63" t="s">
        <v>138</v>
      </c>
      <c r="H63" t="s">
        <v>193</v>
      </c>
      <c r="I63" t="s">
        <v>135</v>
      </c>
      <c r="J63" t="s">
        <v>135</v>
      </c>
    </row>
    <row r="64" spans="1:10" x14ac:dyDescent="0.2">
      <c r="A64" s="2">
        <v>59</v>
      </c>
      <c r="B64" t="s">
        <v>1077</v>
      </c>
      <c r="C64" t="s">
        <v>230</v>
      </c>
      <c r="D64" t="s">
        <v>125</v>
      </c>
      <c r="E64" t="s">
        <v>168</v>
      </c>
      <c r="F64" t="s">
        <v>157</v>
      </c>
      <c r="G64" t="s">
        <v>138</v>
      </c>
      <c r="H64" t="s">
        <v>193</v>
      </c>
      <c r="I64" t="s">
        <v>156</v>
      </c>
      <c r="J64" t="s">
        <v>135</v>
      </c>
    </row>
    <row r="65" spans="1:10" x14ac:dyDescent="0.2">
      <c r="A65" s="2">
        <v>60</v>
      </c>
      <c r="B65" t="s">
        <v>1078</v>
      </c>
      <c r="C65" t="s">
        <v>230</v>
      </c>
      <c r="D65" t="s">
        <v>125</v>
      </c>
      <c r="E65" t="s">
        <v>135</v>
      </c>
      <c r="F65" t="s">
        <v>157</v>
      </c>
      <c r="G65" t="s">
        <v>158</v>
      </c>
      <c r="H65" t="s">
        <v>119</v>
      </c>
      <c r="I65" t="s">
        <v>156</v>
      </c>
      <c r="J65" t="s">
        <v>135</v>
      </c>
    </row>
    <row r="66" spans="1:10" x14ac:dyDescent="0.2">
      <c r="A66" s="2">
        <v>61</v>
      </c>
      <c r="B66" t="s">
        <v>1079</v>
      </c>
      <c r="C66" t="s">
        <v>124</v>
      </c>
      <c r="D66" t="s">
        <v>125</v>
      </c>
      <c r="E66" t="s">
        <v>135</v>
      </c>
      <c r="F66" t="s">
        <v>136</v>
      </c>
      <c r="G66" t="s">
        <v>158</v>
      </c>
      <c r="H66" t="s">
        <v>142</v>
      </c>
      <c r="I66" t="s">
        <v>135</v>
      </c>
      <c r="J66" t="s">
        <v>135</v>
      </c>
    </row>
    <row r="67" spans="1:10" x14ac:dyDescent="0.2">
      <c r="A67" s="2">
        <v>62</v>
      </c>
      <c r="B67" t="s">
        <v>1080</v>
      </c>
      <c r="C67" t="s">
        <v>124</v>
      </c>
      <c r="D67" t="s">
        <v>125</v>
      </c>
      <c r="E67" t="s">
        <v>135</v>
      </c>
      <c r="F67" t="s">
        <v>136</v>
      </c>
      <c r="G67" t="s">
        <v>158</v>
      </c>
      <c r="H67" t="s">
        <v>152</v>
      </c>
      <c r="I67" t="s">
        <v>135</v>
      </c>
      <c r="J67" t="s">
        <v>135</v>
      </c>
    </row>
    <row r="68" spans="1:10" x14ac:dyDescent="0.2">
      <c r="A68" s="2">
        <v>63</v>
      </c>
      <c r="B68" t="s">
        <v>1081</v>
      </c>
      <c r="C68" t="s">
        <v>230</v>
      </c>
      <c r="D68" t="s">
        <v>125</v>
      </c>
      <c r="E68" t="s">
        <v>156</v>
      </c>
      <c r="F68" t="s">
        <v>136</v>
      </c>
      <c r="G68" t="s">
        <v>158</v>
      </c>
      <c r="H68" t="s">
        <v>119</v>
      </c>
      <c r="I68" t="s">
        <v>156</v>
      </c>
      <c r="J68" t="s">
        <v>156</v>
      </c>
    </row>
    <row r="69" spans="1:10" x14ac:dyDescent="0.2">
      <c r="A69" s="2">
        <v>64</v>
      </c>
      <c r="B69" t="s">
        <v>1082</v>
      </c>
      <c r="C69" t="s">
        <v>124</v>
      </c>
      <c r="D69" t="s">
        <v>125</v>
      </c>
      <c r="E69" t="s">
        <v>156</v>
      </c>
      <c r="F69" t="s">
        <v>136</v>
      </c>
      <c r="G69" t="s">
        <v>138</v>
      </c>
      <c r="H69" t="s">
        <v>193</v>
      </c>
      <c r="I69" t="s">
        <v>168</v>
      </c>
      <c r="J69" t="s">
        <v>156</v>
      </c>
    </row>
    <row r="70" spans="1:10" x14ac:dyDescent="0.2">
      <c r="A70" s="2">
        <v>65</v>
      </c>
      <c r="B70" t="s">
        <v>1083</v>
      </c>
      <c r="C70" t="s">
        <v>146</v>
      </c>
      <c r="D70" t="s">
        <v>125</v>
      </c>
      <c r="E70" t="s">
        <v>135</v>
      </c>
      <c r="F70" t="s">
        <v>136</v>
      </c>
      <c r="G70" t="s">
        <v>138</v>
      </c>
      <c r="H70" t="s">
        <v>193</v>
      </c>
      <c r="I70" t="s">
        <v>135</v>
      </c>
      <c r="J70" t="s">
        <v>135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DED35-49C2-4E4F-B937-42D57CC393A8}">
  <dimension ref="A1:X100"/>
  <sheetViews>
    <sheetView topLeftCell="A12" workbookViewId="0">
      <selection activeCell="R102" sqref="R102"/>
    </sheetView>
  </sheetViews>
  <sheetFormatPr baseColWidth="10" defaultColWidth="8.83203125" defaultRowHeight="15" x14ac:dyDescent="0.2"/>
  <cols>
    <col min="2" max="2" width="38" customWidth="1"/>
    <col min="3" max="3" width="22.1640625" customWidth="1"/>
    <col min="17" max="17" width="14" customWidth="1"/>
    <col min="18" max="18" width="12.6640625" customWidth="1"/>
    <col min="19" max="19" width="10.5" customWidth="1"/>
    <col min="20" max="20" width="16.5" customWidth="1"/>
    <col min="21" max="21" width="17.5" customWidth="1"/>
    <col min="22" max="22" width="18.6640625" customWidth="1"/>
  </cols>
  <sheetData>
    <row r="1" spans="1:22" ht="19" x14ac:dyDescent="0.25">
      <c r="A1" s="304" t="s">
        <v>1056</v>
      </c>
      <c r="B1" s="305"/>
      <c r="C1" s="305"/>
      <c r="D1" s="305"/>
      <c r="E1" s="305"/>
      <c r="F1" s="305"/>
      <c r="G1" s="305"/>
      <c r="H1" s="305"/>
      <c r="I1" s="305"/>
      <c r="J1" s="305"/>
      <c r="K1" s="305"/>
      <c r="L1" s="305"/>
      <c r="M1" s="305"/>
      <c r="N1" s="305"/>
      <c r="O1" s="305"/>
      <c r="P1" s="305"/>
      <c r="Q1" s="305"/>
      <c r="R1" s="305"/>
      <c r="S1" s="305"/>
      <c r="T1" s="305"/>
      <c r="U1" s="305"/>
      <c r="V1" s="305"/>
    </row>
    <row r="2" spans="1:22" x14ac:dyDescent="0.2">
      <c r="D2" s="14" t="s">
        <v>503</v>
      </c>
    </row>
    <row r="3" spans="1:22" ht="55.5" customHeight="1" x14ac:dyDescent="0.2">
      <c r="C3" s="327" t="s">
        <v>1086</v>
      </c>
      <c r="D3" s="367" t="s">
        <v>481</v>
      </c>
      <c r="E3" s="367"/>
      <c r="F3" s="367" t="s">
        <v>482</v>
      </c>
      <c r="G3" s="367"/>
      <c r="H3" s="367" t="s">
        <v>483</v>
      </c>
      <c r="I3" s="367"/>
      <c r="J3" s="367" t="s">
        <v>484</v>
      </c>
      <c r="K3" s="367"/>
      <c r="L3" s="367" t="s">
        <v>485</v>
      </c>
      <c r="M3" s="367"/>
      <c r="N3" s="367" t="s">
        <v>486</v>
      </c>
      <c r="O3" s="367"/>
    </row>
    <row r="4" spans="1:22" ht="48" x14ac:dyDescent="0.2">
      <c r="A4" s="322" t="s">
        <v>1057</v>
      </c>
      <c r="B4" s="322" t="s">
        <v>556</v>
      </c>
      <c r="C4" s="323"/>
      <c r="D4" s="48" t="s">
        <v>561</v>
      </c>
      <c r="E4" s="48" t="s">
        <v>562</v>
      </c>
      <c r="F4" s="48" t="s">
        <v>563</v>
      </c>
      <c r="G4" s="48" t="s">
        <v>562</v>
      </c>
      <c r="H4" s="48" t="s">
        <v>563</v>
      </c>
      <c r="I4" s="48" t="s">
        <v>562</v>
      </c>
      <c r="J4" s="48" t="s">
        <v>564</v>
      </c>
      <c r="K4" s="48" t="s">
        <v>562</v>
      </c>
      <c r="L4" s="48" t="s">
        <v>565</v>
      </c>
      <c r="M4" s="48" t="s">
        <v>562</v>
      </c>
      <c r="N4" s="48" t="s">
        <v>566</v>
      </c>
      <c r="O4" s="48" t="s">
        <v>562</v>
      </c>
      <c r="P4" s="19" t="s">
        <v>567</v>
      </c>
      <c r="Q4" s="323" t="s">
        <v>557</v>
      </c>
      <c r="R4" s="323" t="s">
        <v>558</v>
      </c>
      <c r="S4" s="323" t="s">
        <v>59</v>
      </c>
      <c r="T4" s="323" t="s">
        <v>560</v>
      </c>
      <c r="U4" s="323" t="s">
        <v>63</v>
      </c>
      <c r="V4" s="323" t="s">
        <v>12</v>
      </c>
    </row>
    <row r="5" spans="1:22" x14ac:dyDescent="0.2">
      <c r="A5" s="2">
        <v>1</v>
      </c>
      <c r="B5" t="s">
        <v>122</v>
      </c>
      <c r="D5">
        <v>3</v>
      </c>
      <c r="E5" s="38">
        <v>0.6</v>
      </c>
      <c r="F5">
        <v>2</v>
      </c>
      <c r="G5" s="38">
        <v>0.66666666666666663</v>
      </c>
      <c r="H5">
        <v>3</v>
      </c>
      <c r="I5" s="38">
        <v>1</v>
      </c>
      <c r="J5">
        <v>3</v>
      </c>
      <c r="K5" s="38">
        <v>0.75</v>
      </c>
      <c r="L5">
        <v>0</v>
      </c>
      <c r="M5" s="38">
        <v>0</v>
      </c>
      <c r="N5">
        <v>2</v>
      </c>
      <c r="O5" s="38">
        <v>0.66666666666666663</v>
      </c>
      <c r="P5">
        <v>13</v>
      </c>
      <c r="Q5" t="s">
        <v>124</v>
      </c>
      <c r="R5" t="s">
        <v>125</v>
      </c>
      <c r="S5" t="s">
        <v>135</v>
      </c>
      <c r="T5" t="s">
        <v>136</v>
      </c>
      <c r="U5" t="s">
        <v>138</v>
      </c>
      <c r="V5" t="s">
        <v>119</v>
      </c>
    </row>
    <row r="6" spans="1:22" x14ac:dyDescent="0.2">
      <c r="A6" s="2">
        <v>2</v>
      </c>
      <c r="B6" t="s">
        <v>144</v>
      </c>
      <c r="D6">
        <v>3</v>
      </c>
      <c r="E6" s="38">
        <v>0.6</v>
      </c>
      <c r="F6">
        <v>3</v>
      </c>
      <c r="G6" s="38">
        <v>1</v>
      </c>
      <c r="H6">
        <v>2</v>
      </c>
      <c r="I6" s="38">
        <v>0.66666666666666663</v>
      </c>
      <c r="J6">
        <v>4</v>
      </c>
      <c r="K6" s="38">
        <v>1</v>
      </c>
      <c r="L6">
        <v>1</v>
      </c>
      <c r="M6" s="38">
        <v>0.2</v>
      </c>
      <c r="N6">
        <v>3</v>
      </c>
      <c r="O6" s="38">
        <v>1</v>
      </c>
      <c r="P6">
        <v>16</v>
      </c>
      <c r="Q6" t="s">
        <v>146</v>
      </c>
      <c r="R6" t="s">
        <v>147</v>
      </c>
      <c r="S6" t="s">
        <v>135</v>
      </c>
      <c r="T6" t="s">
        <v>136</v>
      </c>
      <c r="U6" t="s">
        <v>138</v>
      </c>
      <c r="V6" t="s">
        <v>142</v>
      </c>
    </row>
    <row r="7" spans="1:22" x14ac:dyDescent="0.2">
      <c r="A7" s="2">
        <v>3</v>
      </c>
      <c r="B7" t="s">
        <v>154</v>
      </c>
      <c r="D7">
        <v>4</v>
      </c>
      <c r="E7" s="38">
        <v>0.8</v>
      </c>
      <c r="F7">
        <v>3</v>
      </c>
      <c r="G7" s="38">
        <v>1</v>
      </c>
      <c r="H7">
        <v>3</v>
      </c>
      <c r="I7" s="38">
        <v>1</v>
      </c>
      <c r="J7">
        <v>3</v>
      </c>
      <c r="K7" s="38">
        <v>0.75</v>
      </c>
      <c r="L7">
        <v>3</v>
      </c>
      <c r="M7" s="38">
        <v>0.6</v>
      </c>
      <c r="N7">
        <v>3</v>
      </c>
      <c r="O7" s="38">
        <v>1</v>
      </c>
      <c r="P7">
        <v>19</v>
      </c>
      <c r="Q7" t="s">
        <v>124</v>
      </c>
      <c r="R7" t="s">
        <v>125</v>
      </c>
      <c r="S7" t="s">
        <v>156</v>
      </c>
      <c r="T7" t="s">
        <v>157</v>
      </c>
      <c r="U7" t="s">
        <v>158</v>
      </c>
      <c r="V7" t="s">
        <v>152</v>
      </c>
    </row>
    <row r="8" spans="1:22" x14ac:dyDescent="0.2">
      <c r="A8" s="2">
        <v>4</v>
      </c>
      <c r="B8" t="s">
        <v>162</v>
      </c>
      <c r="D8">
        <v>4</v>
      </c>
      <c r="E8" s="38">
        <v>0.8</v>
      </c>
      <c r="F8">
        <v>3</v>
      </c>
      <c r="G8" s="38">
        <v>1</v>
      </c>
      <c r="H8">
        <v>3</v>
      </c>
      <c r="I8" s="38">
        <v>1</v>
      </c>
      <c r="J8">
        <v>4</v>
      </c>
      <c r="K8" s="38">
        <v>1</v>
      </c>
      <c r="L8">
        <v>5</v>
      </c>
      <c r="M8" s="38">
        <v>1</v>
      </c>
      <c r="N8">
        <v>1</v>
      </c>
      <c r="O8" s="38">
        <v>0.33333333333333331</v>
      </c>
      <c r="P8">
        <v>20</v>
      </c>
      <c r="Q8" t="s">
        <v>124</v>
      </c>
      <c r="R8" t="s">
        <v>125</v>
      </c>
      <c r="S8" t="s">
        <v>168</v>
      </c>
      <c r="T8" t="s">
        <v>136</v>
      </c>
      <c r="U8" t="s">
        <v>138</v>
      </c>
      <c r="V8" t="s">
        <v>142</v>
      </c>
    </row>
    <row r="9" spans="1:22" x14ac:dyDescent="0.2">
      <c r="A9" s="2">
        <v>5</v>
      </c>
      <c r="B9" t="s">
        <v>172</v>
      </c>
      <c r="D9">
        <v>4</v>
      </c>
      <c r="E9" s="38">
        <v>0.8</v>
      </c>
      <c r="F9">
        <v>3</v>
      </c>
      <c r="G9" s="38">
        <v>1</v>
      </c>
      <c r="H9">
        <v>3</v>
      </c>
      <c r="I9" s="38">
        <v>1</v>
      </c>
      <c r="J9">
        <v>4</v>
      </c>
      <c r="K9" s="38">
        <v>1</v>
      </c>
      <c r="L9">
        <v>3</v>
      </c>
      <c r="M9" s="38">
        <v>0.6</v>
      </c>
      <c r="N9">
        <v>2</v>
      </c>
      <c r="O9" s="38">
        <v>0.66666666666666663</v>
      </c>
      <c r="P9">
        <v>19</v>
      </c>
      <c r="Q9" t="s">
        <v>146</v>
      </c>
      <c r="R9" t="s">
        <v>174</v>
      </c>
      <c r="S9" t="s">
        <v>168</v>
      </c>
      <c r="T9" t="s">
        <v>136</v>
      </c>
      <c r="U9" t="s">
        <v>158</v>
      </c>
      <c r="V9" t="s">
        <v>142</v>
      </c>
    </row>
    <row r="10" spans="1:22" x14ac:dyDescent="0.2">
      <c r="A10" s="2">
        <v>6</v>
      </c>
      <c r="B10" t="s">
        <v>181</v>
      </c>
      <c r="D10">
        <v>5</v>
      </c>
      <c r="E10" s="38">
        <v>1</v>
      </c>
      <c r="F10">
        <v>3</v>
      </c>
      <c r="G10" s="38">
        <v>1</v>
      </c>
      <c r="H10">
        <v>3</v>
      </c>
      <c r="I10" s="38">
        <v>1</v>
      </c>
      <c r="J10">
        <v>4</v>
      </c>
      <c r="K10" s="38">
        <v>1</v>
      </c>
      <c r="L10">
        <v>3</v>
      </c>
      <c r="M10" s="38">
        <v>0.6</v>
      </c>
      <c r="N10">
        <v>3</v>
      </c>
      <c r="O10" s="38">
        <v>1</v>
      </c>
      <c r="P10">
        <v>21</v>
      </c>
      <c r="Q10" t="s">
        <v>124</v>
      </c>
      <c r="R10" t="s">
        <v>174</v>
      </c>
      <c r="S10" t="s">
        <v>135</v>
      </c>
      <c r="T10" t="s">
        <v>136</v>
      </c>
      <c r="U10" t="s">
        <v>138</v>
      </c>
      <c r="V10" t="s">
        <v>152</v>
      </c>
    </row>
    <row r="11" spans="1:22" x14ac:dyDescent="0.2">
      <c r="A11" s="2">
        <v>7</v>
      </c>
      <c r="B11" t="s">
        <v>189</v>
      </c>
      <c r="D11">
        <v>3</v>
      </c>
      <c r="E11" s="38">
        <v>0.6</v>
      </c>
      <c r="F11">
        <v>2</v>
      </c>
      <c r="G11" s="38">
        <v>0.66666666666666663</v>
      </c>
      <c r="H11">
        <v>3</v>
      </c>
      <c r="I11" s="38">
        <v>1</v>
      </c>
      <c r="J11">
        <v>3</v>
      </c>
      <c r="K11" s="38">
        <v>0.75</v>
      </c>
      <c r="L11">
        <v>4</v>
      </c>
      <c r="M11" s="38">
        <v>0.8</v>
      </c>
      <c r="N11">
        <v>2</v>
      </c>
      <c r="O11" s="38">
        <v>0.66666666666666663</v>
      </c>
      <c r="P11">
        <v>17</v>
      </c>
      <c r="Q11" t="s">
        <v>146</v>
      </c>
      <c r="R11" t="s">
        <v>125</v>
      </c>
      <c r="S11" t="s">
        <v>135</v>
      </c>
      <c r="T11" t="s">
        <v>157</v>
      </c>
      <c r="U11" t="s">
        <v>158</v>
      </c>
      <c r="V11" t="s">
        <v>119</v>
      </c>
    </row>
    <row r="12" spans="1:22" x14ac:dyDescent="0.2">
      <c r="A12" s="2">
        <v>8</v>
      </c>
      <c r="B12" t="s">
        <v>195</v>
      </c>
      <c r="D12">
        <v>4</v>
      </c>
      <c r="E12" s="38">
        <v>0.8</v>
      </c>
      <c r="F12">
        <v>2</v>
      </c>
      <c r="G12" s="38">
        <v>0.66666666666666663</v>
      </c>
      <c r="H12">
        <v>3</v>
      </c>
      <c r="I12" s="38">
        <v>1</v>
      </c>
      <c r="J12">
        <v>4</v>
      </c>
      <c r="K12" s="38">
        <v>1</v>
      </c>
      <c r="L12">
        <v>3</v>
      </c>
      <c r="M12" s="38">
        <v>0.6</v>
      </c>
      <c r="N12">
        <v>2</v>
      </c>
      <c r="O12" s="38">
        <v>0.66666666666666663</v>
      </c>
      <c r="P12">
        <v>18</v>
      </c>
      <c r="Q12" t="s">
        <v>124</v>
      </c>
      <c r="R12" t="s">
        <v>125</v>
      </c>
      <c r="S12" t="s">
        <v>168</v>
      </c>
      <c r="T12" t="s">
        <v>157</v>
      </c>
      <c r="U12" t="s">
        <v>158</v>
      </c>
      <c r="V12" t="s">
        <v>193</v>
      </c>
    </row>
    <row r="13" spans="1:22" x14ac:dyDescent="0.2">
      <c r="A13" s="2">
        <v>9</v>
      </c>
      <c r="B13" t="s">
        <v>495</v>
      </c>
      <c r="D13">
        <v>3</v>
      </c>
      <c r="E13" s="38">
        <v>0.6</v>
      </c>
      <c r="F13">
        <v>3</v>
      </c>
      <c r="G13" s="38">
        <v>1</v>
      </c>
      <c r="H13">
        <v>3</v>
      </c>
      <c r="I13" s="38">
        <v>1</v>
      </c>
      <c r="J13">
        <v>3</v>
      </c>
      <c r="K13" s="38">
        <v>0.75</v>
      </c>
      <c r="L13">
        <v>0</v>
      </c>
      <c r="M13" s="38">
        <v>0</v>
      </c>
      <c r="N13">
        <v>1</v>
      </c>
      <c r="O13" s="38">
        <v>0.33333333333333331</v>
      </c>
      <c r="P13">
        <v>13</v>
      </c>
      <c r="Q13" t="s">
        <v>124</v>
      </c>
      <c r="R13" t="s">
        <v>125</v>
      </c>
      <c r="S13" t="s">
        <v>135</v>
      </c>
      <c r="T13" t="s">
        <v>136</v>
      </c>
      <c r="U13" t="s">
        <v>158</v>
      </c>
      <c r="V13" t="s">
        <v>119</v>
      </c>
    </row>
    <row r="14" spans="1:22" x14ac:dyDescent="0.2">
      <c r="A14" s="2">
        <v>10</v>
      </c>
      <c r="B14" t="s">
        <v>211</v>
      </c>
      <c r="D14">
        <v>4</v>
      </c>
      <c r="E14" s="38">
        <v>0.8</v>
      </c>
      <c r="F14">
        <v>3</v>
      </c>
      <c r="G14" s="38">
        <v>1</v>
      </c>
      <c r="H14">
        <v>3</v>
      </c>
      <c r="I14" s="38">
        <v>1</v>
      </c>
      <c r="J14">
        <v>4</v>
      </c>
      <c r="K14" s="38">
        <v>1</v>
      </c>
      <c r="L14">
        <v>2</v>
      </c>
      <c r="M14" s="38">
        <v>0.4</v>
      </c>
      <c r="N14">
        <v>2</v>
      </c>
      <c r="O14" s="38">
        <v>0.66666666666666663</v>
      </c>
      <c r="P14">
        <v>18</v>
      </c>
      <c r="Q14" t="s">
        <v>124</v>
      </c>
      <c r="R14" t="s">
        <v>174</v>
      </c>
      <c r="S14" t="s">
        <v>135</v>
      </c>
      <c r="T14" t="s">
        <v>136</v>
      </c>
      <c r="U14" t="s">
        <v>138</v>
      </c>
      <c r="V14" t="s">
        <v>119</v>
      </c>
    </row>
    <row r="15" spans="1:22" x14ac:dyDescent="0.2">
      <c r="A15" s="2">
        <v>11</v>
      </c>
      <c r="B15" t="s">
        <v>220</v>
      </c>
      <c r="D15">
        <v>3</v>
      </c>
      <c r="E15" s="38">
        <v>0.6</v>
      </c>
      <c r="F15">
        <v>3</v>
      </c>
      <c r="G15" s="38">
        <v>1</v>
      </c>
      <c r="H15">
        <v>2</v>
      </c>
      <c r="I15" s="38">
        <v>0.66666666666666663</v>
      </c>
      <c r="J15">
        <v>4</v>
      </c>
      <c r="K15" s="38">
        <v>1</v>
      </c>
      <c r="L15">
        <v>3</v>
      </c>
      <c r="M15" s="38">
        <v>0.6</v>
      </c>
      <c r="N15">
        <v>1</v>
      </c>
      <c r="O15" s="38">
        <v>0.33333333333333331</v>
      </c>
      <c r="P15">
        <v>16</v>
      </c>
      <c r="Q15" t="s">
        <v>124</v>
      </c>
      <c r="R15" t="s">
        <v>147</v>
      </c>
      <c r="S15" t="s">
        <v>156</v>
      </c>
      <c r="T15" t="s">
        <v>157</v>
      </c>
      <c r="U15" t="s">
        <v>158</v>
      </c>
      <c r="V15" t="s">
        <v>193</v>
      </c>
    </row>
    <row r="16" spans="1:22" x14ac:dyDescent="0.2">
      <c r="A16" s="2">
        <v>12</v>
      </c>
      <c r="B16" t="s">
        <v>228</v>
      </c>
      <c r="D16">
        <v>5</v>
      </c>
      <c r="E16" s="38">
        <v>1</v>
      </c>
      <c r="F16">
        <v>3</v>
      </c>
      <c r="G16" s="38">
        <v>1</v>
      </c>
      <c r="H16">
        <v>3</v>
      </c>
      <c r="I16" s="38">
        <v>1</v>
      </c>
      <c r="J16">
        <v>4</v>
      </c>
      <c r="K16" s="38">
        <v>1</v>
      </c>
      <c r="L16">
        <v>5</v>
      </c>
      <c r="M16" s="38">
        <v>1</v>
      </c>
      <c r="N16">
        <v>3</v>
      </c>
      <c r="O16" s="38">
        <v>1</v>
      </c>
      <c r="P16">
        <v>23</v>
      </c>
      <c r="Q16" t="s">
        <v>230</v>
      </c>
      <c r="R16" t="s">
        <v>125</v>
      </c>
      <c r="S16" t="s">
        <v>135</v>
      </c>
      <c r="T16" t="s">
        <v>136</v>
      </c>
      <c r="U16" t="s">
        <v>138</v>
      </c>
      <c r="V16" t="s">
        <v>119</v>
      </c>
    </row>
    <row r="17" spans="1:22" x14ac:dyDescent="0.2">
      <c r="A17" s="2">
        <v>13</v>
      </c>
      <c r="B17" t="s">
        <v>233</v>
      </c>
      <c r="D17">
        <v>2</v>
      </c>
      <c r="E17" s="38">
        <v>0.4</v>
      </c>
      <c r="F17">
        <v>3</v>
      </c>
      <c r="G17" s="38">
        <v>1</v>
      </c>
      <c r="H17">
        <v>3</v>
      </c>
      <c r="I17" s="38">
        <v>1</v>
      </c>
      <c r="J17">
        <v>4</v>
      </c>
      <c r="K17" s="38">
        <v>1</v>
      </c>
      <c r="L17">
        <v>1</v>
      </c>
      <c r="M17" s="38">
        <v>0.2</v>
      </c>
      <c r="N17">
        <v>2</v>
      </c>
      <c r="O17" s="38">
        <v>0.66666666666666663</v>
      </c>
      <c r="P17">
        <v>15</v>
      </c>
      <c r="Q17" t="s">
        <v>124</v>
      </c>
      <c r="R17" t="s">
        <v>174</v>
      </c>
      <c r="S17" t="s">
        <v>135</v>
      </c>
      <c r="T17" t="s">
        <v>136</v>
      </c>
      <c r="U17" t="s">
        <v>138</v>
      </c>
      <c r="V17" t="s">
        <v>119</v>
      </c>
    </row>
    <row r="18" spans="1:22" x14ac:dyDescent="0.2">
      <c r="A18" s="2">
        <v>14</v>
      </c>
      <c r="B18" t="s">
        <v>242</v>
      </c>
      <c r="D18">
        <v>5</v>
      </c>
      <c r="E18" s="38">
        <v>1</v>
      </c>
      <c r="F18">
        <v>3</v>
      </c>
      <c r="G18" s="38">
        <v>1</v>
      </c>
      <c r="H18">
        <v>3</v>
      </c>
      <c r="I18" s="38">
        <v>1</v>
      </c>
      <c r="J18">
        <v>4</v>
      </c>
      <c r="K18" s="38">
        <v>1</v>
      </c>
      <c r="L18">
        <v>5</v>
      </c>
      <c r="M18" s="38">
        <v>1</v>
      </c>
      <c r="N18">
        <v>3</v>
      </c>
      <c r="O18" s="38">
        <v>1</v>
      </c>
      <c r="P18">
        <v>23</v>
      </c>
      <c r="Q18" t="s">
        <v>124</v>
      </c>
      <c r="R18" t="s">
        <v>174</v>
      </c>
      <c r="S18" t="s">
        <v>135</v>
      </c>
      <c r="T18" t="s">
        <v>136</v>
      </c>
      <c r="U18" t="s">
        <v>138</v>
      </c>
      <c r="V18" t="s">
        <v>193</v>
      </c>
    </row>
    <row r="19" spans="1:22" x14ac:dyDescent="0.2">
      <c r="A19" s="2">
        <v>15</v>
      </c>
      <c r="B19" t="s">
        <v>250</v>
      </c>
      <c r="D19">
        <v>4</v>
      </c>
      <c r="E19" s="38">
        <v>0.8</v>
      </c>
      <c r="F19">
        <v>3</v>
      </c>
      <c r="G19" s="38">
        <v>1</v>
      </c>
      <c r="H19">
        <v>3</v>
      </c>
      <c r="I19" s="38">
        <v>1</v>
      </c>
      <c r="J19">
        <v>4</v>
      </c>
      <c r="K19" s="38">
        <v>1</v>
      </c>
      <c r="L19">
        <v>3</v>
      </c>
      <c r="M19" s="38">
        <v>0.6</v>
      </c>
      <c r="N19">
        <v>2</v>
      </c>
      <c r="O19" s="38">
        <v>0.66666666666666663</v>
      </c>
      <c r="P19">
        <v>19</v>
      </c>
      <c r="Q19" t="s">
        <v>124</v>
      </c>
      <c r="R19" t="s">
        <v>125</v>
      </c>
      <c r="S19" t="s">
        <v>135</v>
      </c>
      <c r="T19" t="s">
        <v>157</v>
      </c>
      <c r="U19" t="s">
        <v>158</v>
      </c>
      <c r="V19" t="s">
        <v>119</v>
      </c>
    </row>
    <row r="20" spans="1:22" x14ac:dyDescent="0.2">
      <c r="A20" s="2">
        <v>16</v>
      </c>
      <c r="B20" t="s">
        <v>260</v>
      </c>
      <c r="D20">
        <v>4</v>
      </c>
      <c r="E20" s="38">
        <v>0.8</v>
      </c>
      <c r="F20">
        <v>3</v>
      </c>
      <c r="G20" s="328">
        <v>1</v>
      </c>
      <c r="H20">
        <v>3</v>
      </c>
      <c r="I20" s="38">
        <v>1</v>
      </c>
      <c r="J20">
        <v>3</v>
      </c>
      <c r="K20" s="38">
        <v>0.75</v>
      </c>
      <c r="L20">
        <v>3</v>
      </c>
      <c r="M20" s="38">
        <v>0.6</v>
      </c>
      <c r="N20">
        <v>1</v>
      </c>
      <c r="O20" s="38">
        <v>0.33333333333333331</v>
      </c>
      <c r="P20">
        <v>17</v>
      </c>
      <c r="Q20" t="s">
        <v>124</v>
      </c>
      <c r="R20" t="s">
        <v>125</v>
      </c>
      <c r="S20" t="s">
        <v>135</v>
      </c>
      <c r="T20" t="s">
        <v>136</v>
      </c>
      <c r="U20" t="s">
        <v>138</v>
      </c>
      <c r="V20" t="s">
        <v>142</v>
      </c>
    </row>
    <row r="21" spans="1:22" x14ac:dyDescent="0.2">
      <c r="A21" s="2">
        <v>17</v>
      </c>
      <c r="B21" t="s">
        <v>268</v>
      </c>
      <c r="D21">
        <v>4</v>
      </c>
      <c r="E21" s="38">
        <v>0.8</v>
      </c>
      <c r="F21">
        <v>3</v>
      </c>
      <c r="G21" s="38">
        <v>1</v>
      </c>
      <c r="H21">
        <v>3</v>
      </c>
      <c r="I21" s="38">
        <v>1</v>
      </c>
      <c r="J21">
        <v>3</v>
      </c>
      <c r="K21" s="38">
        <v>0.75</v>
      </c>
      <c r="L21">
        <v>2</v>
      </c>
      <c r="M21" s="38">
        <v>0.4</v>
      </c>
      <c r="N21">
        <v>2</v>
      </c>
      <c r="O21" s="38">
        <v>0.66666666666666663</v>
      </c>
      <c r="P21">
        <v>17</v>
      </c>
      <c r="Q21" t="s">
        <v>124</v>
      </c>
      <c r="R21" t="s">
        <v>125</v>
      </c>
      <c r="S21" t="s">
        <v>168</v>
      </c>
      <c r="T21" t="s">
        <v>136</v>
      </c>
      <c r="U21" t="s">
        <v>138</v>
      </c>
      <c r="V21" t="s">
        <v>193</v>
      </c>
    </row>
    <row r="22" spans="1:22" x14ac:dyDescent="0.2">
      <c r="A22" s="2">
        <v>18</v>
      </c>
      <c r="B22" t="s">
        <v>271</v>
      </c>
      <c r="D22">
        <v>2</v>
      </c>
      <c r="E22" s="38">
        <v>0.4</v>
      </c>
      <c r="F22">
        <v>3</v>
      </c>
      <c r="G22" s="38">
        <v>1</v>
      </c>
      <c r="H22">
        <v>3</v>
      </c>
      <c r="I22" s="38">
        <v>1</v>
      </c>
      <c r="J22">
        <v>3</v>
      </c>
      <c r="K22" s="38">
        <v>0.75</v>
      </c>
      <c r="L22">
        <v>0</v>
      </c>
      <c r="M22" s="38">
        <v>0</v>
      </c>
      <c r="N22">
        <v>3</v>
      </c>
      <c r="O22" s="38">
        <v>1</v>
      </c>
      <c r="P22">
        <v>14</v>
      </c>
      <c r="Q22" t="s">
        <v>124</v>
      </c>
      <c r="R22" t="s">
        <v>125</v>
      </c>
      <c r="S22" t="s">
        <v>135</v>
      </c>
      <c r="T22" t="s">
        <v>136</v>
      </c>
      <c r="U22" t="s">
        <v>138</v>
      </c>
      <c r="V22" t="s">
        <v>119</v>
      </c>
    </row>
    <row r="23" spans="1:22" x14ac:dyDescent="0.2">
      <c r="A23" s="2">
        <v>19</v>
      </c>
      <c r="B23" t="s">
        <v>280</v>
      </c>
      <c r="D23">
        <v>5</v>
      </c>
      <c r="E23" s="38">
        <v>1</v>
      </c>
      <c r="F23">
        <v>3</v>
      </c>
      <c r="G23" s="38">
        <v>1</v>
      </c>
      <c r="H23">
        <v>3</v>
      </c>
      <c r="I23" s="38">
        <v>1</v>
      </c>
      <c r="J23">
        <v>4</v>
      </c>
      <c r="K23" s="38">
        <v>1</v>
      </c>
      <c r="L23">
        <v>5</v>
      </c>
      <c r="M23" s="38">
        <v>1</v>
      </c>
      <c r="N23">
        <v>3</v>
      </c>
      <c r="O23" s="38">
        <v>1</v>
      </c>
      <c r="P23">
        <v>23</v>
      </c>
      <c r="Q23" t="s">
        <v>146</v>
      </c>
      <c r="R23" t="s">
        <v>125</v>
      </c>
      <c r="S23" t="s">
        <v>168</v>
      </c>
      <c r="T23" t="s">
        <v>136</v>
      </c>
      <c r="U23" t="s">
        <v>138</v>
      </c>
      <c r="V23" t="s">
        <v>152</v>
      </c>
    </row>
    <row r="24" spans="1:22" x14ac:dyDescent="0.2">
      <c r="A24" s="2">
        <v>20</v>
      </c>
      <c r="B24" t="s">
        <v>497</v>
      </c>
      <c r="D24">
        <v>2</v>
      </c>
      <c r="E24" s="38">
        <v>0.4</v>
      </c>
      <c r="F24">
        <v>3</v>
      </c>
      <c r="G24" s="38">
        <v>1</v>
      </c>
      <c r="H24">
        <v>2</v>
      </c>
      <c r="I24" s="38">
        <v>0.66666666666666663</v>
      </c>
      <c r="J24">
        <v>2</v>
      </c>
      <c r="K24" s="38">
        <v>0.5</v>
      </c>
      <c r="L24">
        <v>3</v>
      </c>
      <c r="M24" s="38">
        <v>0.6</v>
      </c>
      <c r="N24">
        <v>3</v>
      </c>
      <c r="O24" s="38">
        <v>1</v>
      </c>
      <c r="P24">
        <v>15</v>
      </c>
      <c r="Q24" t="s">
        <v>124</v>
      </c>
      <c r="R24" t="s">
        <v>125</v>
      </c>
      <c r="S24" t="s">
        <v>135</v>
      </c>
      <c r="T24" t="s">
        <v>136</v>
      </c>
      <c r="U24" t="s">
        <v>138</v>
      </c>
      <c r="V24" t="s">
        <v>152</v>
      </c>
    </row>
    <row r="25" spans="1:22" x14ac:dyDescent="0.2">
      <c r="A25" s="2">
        <v>21</v>
      </c>
      <c r="B25" t="s">
        <v>293</v>
      </c>
      <c r="D25">
        <v>5</v>
      </c>
      <c r="E25" s="38">
        <v>1</v>
      </c>
      <c r="F25">
        <v>2</v>
      </c>
      <c r="G25" s="38">
        <v>0.66666666666666663</v>
      </c>
      <c r="H25">
        <v>3</v>
      </c>
      <c r="I25" s="38">
        <v>1</v>
      </c>
      <c r="J25">
        <v>4</v>
      </c>
      <c r="K25" s="38">
        <v>1</v>
      </c>
      <c r="L25">
        <v>5</v>
      </c>
      <c r="M25" s="38">
        <v>1</v>
      </c>
      <c r="N25">
        <v>3</v>
      </c>
      <c r="O25" s="38">
        <v>1</v>
      </c>
      <c r="P25">
        <v>22</v>
      </c>
      <c r="Q25" t="s">
        <v>124</v>
      </c>
      <c r="R25" t="s">
        <v>125</v>
      </c>
      <c r="S25" t="s">
        <v>135</v>
      </c>
      <c r="T25" t="s">
        <v>136</v>
      </c>
      <c r="U25" t="s">
        <v>158</v>
      </c>
      <c r="V25" t="s">
        <v>142</v>
      </c>
    </row>
    <row r="26" spans="1:22" x14ac:dyDescent="0.2">
      <c r="A26" s="2">
        <v>22</v>
      </c>
      <c r="B26" t="s">
        <v>302</v>
      </c>
      <c r="D26">
        <v>3</v>
      </c>
      <c r="E26" s="38">
        <v>0.6</v>
      </c>
      <c r="F26">
        <v>3</v>
      </c>
      <c r="G26" s="38">
        <v>1</v>
      </c>
      <c r="H26">
        <v>3</v>
      </c>
      <c r="I26" s="38">
        <v>1</v>
      </c>
      <c r="J26">
        <v>4</v>
      </c>
      <c r="K26" s="38">
        <v>1</v>
      </c>
      <c r="L26">
        <v>4</v>
      </c>
      <c r="M26" s="38">
        <v>0.8</v>
      </c>
      <c r="N26">
        <v>2</v>
      </c>
      <c r="O26" s="38">
        <v>0.66666666666666663</v>
      </c>
      <c r="P26">
        <v>19</v>
      </c>
      <c r="Q26" t="s">
        <v>230</v>
      </c>
      <c r="R26" t="s">
        <v>125</v>
      </c>
      <c r="S26" t="s">
        <v>135</v>
      </c>
      <c r="T26" t="s">
        <v>136</v>
      </c>
      <c r="U26" t="s">
        <v>158</v>
      </c>
      <c r="V26" t="s">
        <v>142</v>
      </c>
    </row>
    <row r="27" spans="1:22" x14ac:dyDescent="0.2">
      <c r="A27" s="2">
        <v>23</v>
      </c>
      <c r="B27" t="s">
        <v>309</v>
      </c>
      <c r="D27">
        <v>2</v>
      </c>
      <c r="E27" s="38">
        <v>0.4</v>
      </c>
      <c r="F27">
        <v>3</v>
      </c>
      <c r="G27" s="38">
        <v>1</v>
      </c>
      <c r="H27">
        <v>2</v>
      </c>
      <c r="I27" s="38">
        <v>0.66666666666666663</v>
      </c>
      <c r="J27">
        <v>3</v>
      </c>
      <c r="K27" s="38">
        <v>0.75</v>
      </c>
      <c r="L27">
        <v>1</v>
      </c>
      <c r="M27" s="38">
        <v>0.2</v>
      </c>
      <c r="N27">
        <v>1</v>
      </c>
      <c r="O27" s="38">
        <v>0.33333333333333331</v>
      </c>
      <c r="P27">
        <v>12</v>
      </c>
      <c r="Q27" t="s">
        <v>124</v>
      </c>
      <c r="R27" t="s">
        <v>125</v>
      </c>
      <c r="S27" t="s">
        <v>156</v>
      </c>
      <c r="T27" t="s">
        <v>157</v>
      </c>
      <c r="U27" t="s">
        <v>158</v>
      </c>
      <c r="V27" t="s">
        <v>152</v>
      </c>
    </row>
    <row r="28" spans="1:22" x14ac:dyDescent="0.2">
      <c r="A28" s="2">
        <v>24</v>
      </c>
      <c r="B28" t="s">
        <v>498</v>
      </c>
      <c r="D28">
        <v>5</v>
      </c>
      <c r="E28" s="38">
        <v>1</v>
      </c>
      <c r="F28">
        <v>3</v>
      </c>
      <c r="G28" s="38">
        <v>1</v>
      </c>
      <c r="H28">
        <v>3</v>
      </c>
      <c r="I28" s="38">
        <v>1</v>
      </c>
      <c r="J28">
        <v>4</v>
      </c>
      <c r="K28" s="38">
        <v>1</v>
      </c>
      <c r="L28">
        <v>3</v>
      </c>
      <c r="M28" s="38">
        <v>0.6</v>
      </c>
      <c r="N28">
        <v>3</v>
      </c>
      <c r="O28" s="38">
        <v>1</v>
      </c>
      <c r="P28">
        <v>21</v>
      </c>
      <c r="Q28" t="s">
        <v>124</v>
      </c>
      <c r="R28" t="s">
        <v>125</v>
      </c>
      <c r="S28" t="s">
        <v>156</v>
      </c>
      <c r="T28" t="s">
        <v>157</v>
      </c>
      <c r="U28" t="s">
        <v>158</v>
      </c>
      <c r="V28" t="s">
        <v>119</v>
      </c>
    </row>
    <row r="29" spans="1:22" x14ac:dyDescent="0.2">
      <c r="A29" s="2">
        <v>25</v>
      </c>
      <c r="B29" t="s">
        <v>499</v>
      </c>
      <c r="D29">
        <v>4</v>
      </c>
      <c r="E29" s="38">
        <v>0.8</v>
      </c>
      <c r="F29">
        <v>3</v>
      </c>
      <c r="G29" s="38">
        <v>1</v>
      </c>
      <c r="H29">
        <v>3</v>
      </c>
      <c r="I29" s="38">
        <v>1</v>
      </c>
      <c r="J29">
        <v>4</v>
      </c>
      <c r="K29" s="38">
        <v>1</v>
      </c>
      <c r="L29">
        <v>5</v>
      </c>
      <c r="M29" s="38">
        <v>1</v>
      </c>
      <c r="N29">
        <v>2</v>
      </c>
      <c r="O29" s="38">
        <v>0.66666666666666663</v>
      </c>
      <c r="P29">
        <v>21</v>
      </c>
      <c r="Q29" t="s">
        <v>124</v>
      </c>
      <c r="R29" t="s">
        <v>125</v>
      </c>
      <c r="S29" t="s">
        <v>135</v>
      </c>
      <c r="T29" t="s">
        <v>136</v>
      </c>
      <c r="U29" t="s">
        <v>138</v>
      </c>
      <c r="V29" t="s">
        <v>152</v>
      </c>
    </row>
    <row r="30" spans="1:22" x14ac:dyDescent="0.2">
      <c r="A30" s="2">
        <v>26</v>
      </c>
      <c r="B30" t="s">
        <v>330</v>
      </c>
      <c r="D30">
        <v>5</v>
      </c>
      <c r="E30" s="38">
        <v>1</v>
      </c>
      <c r="F30">
        <v>3</v>
      </c>
      <c r="G30" s="38">
        <v>1</v>
      </c>
      <c r="H30">
        <v>3</v>
      </c>
      <c r="I30" s="38">
        <v>1</v>
      </c>
      <c r="J30">
        <v>4</v>
      </c>
      <c r="K30" s="38">
        <v>1</v>
      </c>
      <c r="L30">
        <v>5</v>
      </c>
      <c r="M30" s="38">
        <v>1</v>
      </c>
      <c r="N30">
        <v>3</v>
      </c>
      <c r="O30" s="38">
        <v>1</v>
      </c>
      <c r="P30">
        <v>23</v>
      </c>
      <c r="Q30" t="s">
        <v>230</v>
      </c>
      <c r="R30" t="s">
        <v>174</v>
      </c>
      <c r="S30" t="s">
        <v>135</v>
      </c>
      <c r="T30" t="s">
        <v>136</v>
      </c>
      <c r="U30" t="s">
        <v>138</v>
      </c>
      <c r="V30" t="s">
        <v>119</v>
      </c>
    </row>
    <row r="31" spans="1:22" x14ac:dyDescent="0.2">
      <c r="A31" s="2">
        <v>27</v>
      </c>
      <c r="B31" t="s">
        <v>338</v>
      </c>
      <c r="D31">
        <v>3</v>
      </c>
      <c r="E31" s="38">
        <v>0.6</v>
      </c>
      <c r="F31">
        <v>3</v>
      </c>
      <c r="G31" s="38">
        <v>1</v>
      </c>
      <c r="H31">
        <v>3</v>
      </c>
      <c r="I31" s="38">
        <v>1</v>
      </c>
      <c r="J31">
        <v>2</v>
      </c>
      <c r="K31" s="38">
        <v>0.5</v>
      </c>
      <c r="L31">
        <v>2</v>
      </c>
      <c r="M31" s="38">
        <v>0.4</v>
      </c>
      <c r="N31">
        <v>1</v>
      </c>
      <c r="O31" s="38">
        <v>0.33333333333333331</v>
      </c>
      <c r="P31">
        <v>14</v>
      </c>
      <c r="Q31" t="s">
        <v>124</v>
      </c>
      <c r="R31" t="s">
        <v>125</v>
      </c>
      <c r="S31" t="s">
        <v>156</v>
      </c>
      <c r="T31" t="s">
        <v>157</v>
      </c>
      <c r="U31" t="s">
        <v>158</v>
      </c>
      <c r="V31" t="s">
        <v>142</v>
      </c>
    </row>
    <row r="32" spans="1:22" x14ac:dyDescent="0.2">
      <c r="A32" s="2">
        <v>28</v>
      </c>
      <c r="B32" t="s">
        <v>347</v>
      </c>
      <c r="D32">
        <v>4</v>
      </c>
      <c r="E32" s="38">
        <v>0.8</v>
      </c>
      <c r="F32">
        <v>2</v>
      </c>
      <c r="G32" s="38">
        <v>0.66666666666666663</v>
      </c>
      <c r="H32">
        <v>3</v>
      </c>
      <c r="I32" s="38">
        <v>1</v>
      </c>
      <c r="J32">
        <v>3</v>
      </c>
      <c r="K32" s="38">
        <v>0.75</v>
      </c>
      <c r="L32">
        <v>2</v>
      </c>
      <c r="M32" s="38">
        <v>0.4</v>
      </c>
      <c r="N32">
        <v>3</v>
      </c>
      <c r="O32" s="38">
        <v>1</v>
      </c>
      <c r="P32">
        <v>17</v>
      </c>
      <c r="Q32" t="s">
        <v>124</v>
      </c>
      <c r="R32" t="s">
        <v>125</v>
      </c>
      <c r="S32" t="s">
        <v>168</v>
      </c>
      <c r="T32" t="s">
        <v>157</v>
      </c>
      <c r="U32" t="s">
        <v>158</v>
      </c>
      <c r="V32" t="s">
        <v>152</v>
      </c>
    </row>
    <row r="33" spans="1:22" x14ac:dyDescent="0.2">
      <c r="A33" s="2">
        <v>29</v>
      </c>
      <c r="B33" t="s">
        <v>356</v>
      </c>
      <c r="D33">
        <v>3</v>
      </c>
      <c r="E33" s="38">
        <v>0.6</v>
      </c>
      <c r="F33">
        <v>3</v>
      </c>
      <c r="G33" s="38">
        <v>1</v>
      </c>
      <c r="H33">
        <v>3</v>
      </c>
      <c r="I33" s="38">
        <v>1</v>
      </c>
      <c r="J33">
        <v>4</v>
      </c>
      <c r="K33" s="38">
        <v>1</v>
      </c>
      <c r="L33">
        <v>4</v>
      </c>
      <c r="M33" s="38">
        <v>0.8</v>
      </c>
      <c r="N33">
        <v>2</v>
      </c>
      <c r="O33" s="38">
        <v>0.66666666666666663</v>
      </c>
      <c r="P33">
        <v>19</v>
      </c>
      <c r="Q33" t="s">
        <v>124</v>
      </c>
      <c r="R33" t="s">
        <v>147</v>
      </c>
      <c r="S33" t="s">
        <v>135</v>
      </c>
      <c r="T33" t="s">
        <v>136</v>
      </c>
      <c r="U33" t="s">
        <v>138</v>
      </c>
      <c r="V33" t="s">
        <v>152</v>
      </c>
    </row>
    <row r="34" spans="1:22" x14ac:dyDescent="0.2">
      <c r="A34" s="2">
        <v>30</v>
      </c>
      <c r="B34" t="s">
        <v>500</v>
      </c>
      <c r="D34">
        <v>4</v>
      </c>
      <c r="E34" s="38">
        <v>0.8</v>
      </c>
      <c r="F34">
        <v>3</v>
      </c>
      <c r="G34" s="38">
        <v>1</v>
      </c>
      <c r="H34">
        <v>3</v>
      </c>
      <c r="I34" s="38">
        <v>1</v>
      </c>
      <c r="J34">
        <v>4</v>
      </c>
      <c r="K34" s="38">
        <v>1</v>
      </c>
      <c r="L34">
        <v>2</v>
      </c>
      <c r="M34" s="38">
        <v>0.4</v>
      </c>
      <c r="N34">
        <v>2</v>
      </c>
      <c r="O34" s="38">
        <v>0.66666666666666663</v>
      </c>
      <c r="P34">
        <v>18</v>
      </c>
      <c r="Q34" t="s">
        <v>230</v>
      </c>
      <c r="R34" t="s">
        <v>125</v>
      </c>
      <c r="S34" t="s">
        <v>168</v>
      </c>
      <c r="T34" t="s">
        <v>136</v>
      </c>
      <c r="U34" t="s">
        <v>138</v>
      </c>
      <c r="V34" t="s">
        <v>193</v>
      </c>
    </row>
    <row r="35" spans="1:22" x14ac:dyDescent="0.2">
      <c r="A35" s="2">
        <v>31</v>
      </c>
      <c r="B35" t="s">
        <v>372</v>
      </c>
      <c r="D35">
        <v>3</v>
      </c>
      <c r="E35" s="38">
        <v>0.6</v>
      </c>
      <c r="F35">
        <v>3</v>
      </c>
      <c r="G35" s="38">
        <v>1</v>
      </c>
      <c r="H35">
        <v>3</v>
      </c>
      <c r="I35" s="38">
        <v>1</v>
      </c>
      <c r="J35">
        <v>3</v>
      </c>
      <c r="K35" s="38">
        <v>0.75</v>
      </c>
      <c r="L35">
        <v>3</v>
      </c>
      <c r="M35" s="38">
        <v>0.6</v>
      </c>
      <c r="N35">
        <v>1</v>
      </c>
      <c r="O35" s="38">
        <v>0.33333333333333331</v>
      </c>
      <c r="P35">
        <v>16</v>
      </c>
      <c r="Q35" t="s">
        <v>230</v>
      </c>
      <c r="R35" t="s">
        <v>125</v>
      </c>
      <c r="S35" t="s">
        <v>156</v>
      </c>
      <c r="T35" t="s">
        <v>157</v>
      </c>
      <c r="U35" t="s">
        <v>158</v>
      </c>
      <c r="V35" t="s">
        <v>152</v>
      </c>
    </row>
    <row r="36" spans="1:22" x14ac:dyDescent="0.2">
      <c r="A36" s="2">
        <v>32</v>
      </c>
      <c r="B36" t="s">
        <v>378</v>
      </c>
      <c r="D36">
        <v>5</v>
      </c>
      <c r="E36" s="38">
        <v>1</v>
      </c>
      <c r="F36">
        <v>3</v>
      </c>
      <c r="G36" s="38">
        <v>1</v>
      </c>
      <c r="H36">
        <v>3</v>
      </c>
      <c r="I36" s="38">
        <v>1</v>
      </c>
      <c r="J36">
        <v>4</v>
      </c>
      <c r="K36" s="38">
        <v>1</v>
      </c>
      <c r="L36">
        <v>5</v>
      </c>
      <c r="M36" s="38">
        <v>1</v>
      </c>
      <c r="N36">
        <v>3</v>
      </c>
      <c r="O36" s="38">
        <v>1</v>
      </c>
      <c r="P36">
        <v>23</v>
      </c>
      <c r="Q36" t="s">
        <v>230</v>
      </c>
      <c r="R36" t="s">
        <v>125</v>
      </c>
      <c r="S36" t="s">
        <v>156</v>
      </c>
      <c r="T36" t="s">
        <v>157</v>
      </c>
      <c r="U36" t="s">
        <v>158</v>
      </c>
      <c r="V36" t="s">
        <v>119</v>
      </c>
    </row>
    <row r="37" spans="1:22" x14ac:dyDescent="0.2">
      <c r="A37" s="2">
        <v>33</v>
      </c>
      <c r="B37" t="s">
        <v>384</v>
      </c>
      <c r="D37">
        <v>5</v>
      </c>
      <c r="E37" s="38">
        <v>1</v>
      </c>
      <c r="F37">
        <v>3</v>
      </c>
      <c r="G37" s="38">
        <v>1</v>
      </c>
      <c r="H37">
        <v>3</v>
      </c>
      <c r="I37" s="38">
        <v>1</v>
      </c>
      <c r="J37">
        <v>4</v>
      </c>
      <c r="K37" s="38">
        <v>1</v>
      </c>
      <c r="L37">
        <v>4</v>
      </c>
      <c r="M37" s="38">
        <v>0.8</v>
      </c>
      <c r="N37">
        <v>3</v>
      </c>
      <c r="O37" s="38">
        <v>1</v>
      </c>
      <c r="P37">
        <v>22</v>
      </c>
      <c r="Q37" t="s">
        <v>230</v>
      </c>
      <c r="R37" t="s">
        <v>125</v>
      </c>
      <c r="S37" t="s">
        <v>135</v>
      </c>
      <c r="T37" t="s">
        <v>157</v>
      </c>
      <c r="U37" t="s">
        <v>158</v>
      </c>
      <c r="V37" t="s">
        <v>152</v>
      </c>
    </row>
    <row r="38" spans="1:22" x14ac:dyDescent="0.2">
      <c r="A38" s="2">
        <v>34</v>
      </c>
      <c r="B38" t="s">
        <v>390</v>
      </c>
      <c r="D38">
        <v>4</v>
      </c>
      <c r="E38" s="38">
        <v>0.8</v>
      </c>
      <c r="F38">
        <v>3</v>
      </c>
      <c r="G38" s="38">
        <v>1</v>
      </c>
      <c r="H38">
        <v>3</v>
      </c>
      <c r="I38" s="38">
        <v>1</v>
      </c>
      <c r="J38">
        <v>4</v>
      </c>
      <c r="K38" s="38">
        <v>1</v>
      </c>
      <c r="L38">
        <v>1</v>
      </c>
      <c r="M38" s="38">
        <v>0.2</v>
      </c>
      <c r="N38">
        <v>2</v>
      </c>
      <c r="O38" s="38">
        <v>0.66666666666666663</v>
      </c>
      <c r="P38">
        <v>17</v>
      </c>
      <c r="Q38" t="s">
        <v>230</v>
      </c>
      <c r="R38" t="s">
        <v>125</v>
      </c>
      <c r="S38" t="s">
        <v>135</v>
      </c>
      <c r="T38" t="s">
        <v>136</v>
      </c>
      <c r="U38" t="s">
        <v>138</v>
      </c>
      <c r="V38" t="s">
        <v>119</v>
      </c>
    </row>
    <row r="39" spans="1:22" x14ac:dyDescent="0.2">
      <c r="A39" s="2">
        <v>35</v>
      </c>
      <c r="B39" t="s">
        <v>398</v>
      </c>
      <c r="D39">
        <v>1</v>
      </c>
      <c r="E39" s="38">
        <v>0.2</v>
      </c>
      <c r="F39">
        <v>3</v>
      </c>
      <c r="G39" s="38">
        <v>1</v>
      </c>
      <c r="H39">
        <v>2</v>
      </c>
      <c r="I39" s="38">
        <v>0.66666666666666663</v>
      </c>
      <c r="J39">
        <v>1</v>
      </c>
      <c r="K39" s="38">
        <v>0.25</v>
      </c>
      <c r="L39">
        <v>2</v>
      </c>
      <c r="M39" s="38">
        <v>0.4</v>
      </c>
      <c r="N39">
        <v>2</v>
      </c>
      <c r="O39" s="38">
        <v>0.66666666666666663</v>
      </c>
      <c r="P39">
        <v>11</v>
      </c>
      <c r="Q39" t="s">
        <v>230</v>
      </c>
      <c r="R39" t="s">
        <v>125</v>
      </c>
      <c r="S39" t="s">
        <v>135</v>
      </c>
      <c r="T39" t="s">
        <v>136</v>
      </c>
      <c r="U39" t="s">
        <v>158</v>
      </c>
      <c r="V39" t="s">
        <v>142</v>
      </c>
    </row>
    <row r="40" spans="1:22" x14ac:dyDescent="0.2">
      <c r="A40" s="2">
        <v>36</v>
      </c>
      <c r="B40" t="s">
        <v>406</v>
      </c>
      <c r="D40">
        <v>5</v>
      </c>
      <c r="E40" s="38">
        <v>1</v>
      </c>
      <c r="F40">
        <v>3</v>
      </c>
      <c r="G40" s="38">
        <v>1</v>
      </c>
      <c r="H40">
        <v>3</v>
      </c>
      <c r="I40" s="38">
        <v>1</v>
      </c>
      <c r="J40">
        <v>4</v>
      </c>
      <c r="K40" s="38">
        <v>1</v>
      </c>
      <c r="L40">
        <v>5</v>
      </c>
      <c r="M40" s="38">
        <v>1</v>
      </c>
      <c r="N40">
        <v>3</v>
      </c>
      <c r="O40" s="38">
        <v>1</v>
      </c>
      <c r="P40">
        <v>23</v>
      </c>
      <c r="Q40" t="s">
        <v>230</v>
      </c>
      <c r="R40" t="s">
        <v>125</v>
      </c>
      <c r="S40" t="s">
        <v>135</v>
      </c>
      <c r="T40" t="s">
        <v>136</v>
      </c>
      <c r="U40" t="s">
        <v>138</v>
      </c>
      <c r="V40" t="s">
        <v>142</v>
      </c>
    </row>
    <row r="41" spans="1:22" x14ac:dyDescent="0.2">
      <c r="A41" s="2">
        <v>37</v>
      </c>
      <c r="B41" t="s">
        <v>411</v>
      </c>
      <c r="D41">
        <v>4</v>
      </c>
      <c r="E41" s="38">
        <v>0.8</v>
      </c>
      <c r="F41">
        <v>3</v>
      </c>
      <c r="G41" s="38">
        <v>1</v>
      </c>
      <c r="H41">
        <v>3</v>
      </c>
      <c r="I41" s="38">
        <v>1</v>
      </c>
      <c r="J41">
        <v>4</v>
      </c>
      <c r="K41" s="38">
        <v>1</v>
      </c>
      <c r="L41">
        <v>5</v>
      </c>
      <c r="M41" s="38">
        <v>1</v>
      </c>
      <c r="N41">
        <v>1</v>
      </c>
      <c r="O41" s="38">
        <v>0.33333333333333331</v>
      </c>
      <c r="P41">
        <v>20</v>
      </c>
      <c r="Q41" t="s">
        <v>230</v>
      </c>
      <c r="R41" t="s">
        <v>125</v>
      </c>
      <c r="S41" t="s">
        <v>135</v>
      </c>
      <c r="T41" t="s">
        <v>136</v>
      </c>
      <c r="U41" t="s">
        <v>138</v>
      </c>
      <c r="V41" t="s">
        <v>193</v>
      </c>
    </row>
    <row r="42" spans="1:22" x14ac:dyDescent="0.2">
      <c r="A42" s="2">
        <v>38</v>
      </c>
      <c r="B42" t="s">
        <v>418</v>
      </c>
      <c r="D42">
        <v>5</v>
      </c>
      <c r="E42" s="38">
        <v>1</v>
      </c>
      <c r="F42">
        <v>3</v>
      </c>
      <c r="G42" s="38">
        <v>1</v>
      </c>
      <c r="H42">
        <v>3</v>
      </c>
      <c r="I42" s="38">
        <v>1</v>
      </c>
      <c r="J42">
        <v>4</v>
      </c>
      <c r="K42" s="38">
        <v>1</v>
      </c>
      <c r="L42">
        <v>5</v>
      </c>
      <c r="M42" s="38">
        <v>1</v>
      </c>
      <c r="N42">
        <v>3</v>
      </c>
      <c r="O42" s="38">
        <v>1</v>
      </c>
      <c r="P42">
        <v>23</v>
      </c>
      <c r="Q42" t="s">
        <v>230</v>
      </c>
      <c r="R42" t="s">
        <v>125</v>
      </c>
      <c r="S42" t="s">
        <v>135</v>
      </c>
      <c r="T42" t="s">
        <v>136</v>
      </c>
      <c r="U42" t="s">
        <v>138</v>
      </c>
      <c r="V42" t="s">
        <v>193</v>
      </c>
    </row>
    <row r="43" spans="1:22" x14ac:dyDescent="0.2">
      <c r="A43" s="2">
        <v>39</v>
      </c>
      <c r="B43" t="s">
        <v>425</v>
      </c>
      <c r="D43">
        <v>4</v>
      </c>
      <c r="E43" s="38">
        <v>0.8</v>
      </c>
      <c r="F43">
        <v>2</v>
      </c>
      <c r="G43" s="38">
        <v>0.66666666666666663</v>
      </c>
      <c r="H43">
        <v>3</v>
      </c>
      <c r="I43" s="38">
        <v>1</v>
      </c>
      <c r="J43">
        <v>2</v>
      </c>
      <c r="K43" s="38">
        <v>0.5</v>
      </c>
      <c r="L43">
        <v>2</v>
      </c>
      <c r="M43" s="38">
        <v>0.4</v>
      </c>
      <c r="N43">
        <v>1</v>
      </c>
      <c r="O43" s="38">
        <v>0.33333333333333331</v>
      </c>
      <c r="P43">
        <v>14</v>
      </c>
      <c r="Q43" t="s">
        <v>230</v>
      </c>
      <c r="R43" t="s">
        <v>125</v>
      </c>
      <c r="S43" t="s">
        <v>156</v>
      </c>
      <c r="T43" t="s">
        <v>157</v>
      </c>
      <c r="U43" t="s">
        <v>158</v>
      </c>
      <c r="V43" t="s">
        <v>193</v>
      </c>
    </row>
    <row r="44" spans="1:22" x14ac:dyDescent="0.2">
      <c r="A44" s="2">
        <v>40</v>
      </c>
      <c r="B44" t="s">
        <v>434</v>
      </c>
      <c r="D44">
        <v>5</v>
      </c>
      <c r="E44" s="38">
        <v>1</v>
      </c>
      <c r="F44">
        <v>3</v>
      </c>
      <c r="G44" s="38">
        <v>1</v>
      </c>
      <c r="H44">
        <v>3</v>
      </c>
      <c r="I44" s="38">
        <v>1</v>
      </c>
      <c r="J44">
        <v>4</v>
      </c>
      <c r="K44" s="38">
        <v>1</v>
      </c>
      <c r="L44">
        <v>4</v>
      </c>
      <c r="M44" s="38">
        <v>0.8</v>
      </c>
      <c r="N44">
        <v>2</v>
      </c>
      <c r="O44" s="38">
        <v>0.66666666666666663</v>
      </c>
      <c r="P44">
        <v>21</v>
      </c>
      <c r="Q44" t="s">
        <v>230</v>
      </c>
      <c r="R44" t="s">
        <v>125</v>
      </c>
      <c r="S44" t="s">
        <v>156</v>
      </c>
      <c r="T44" t="s">
        <v>157</v>
      </c>
      <c r="U44" t="s">
        <v>158</v>
      </c>
      <c r="V44" t="s">
        <v>119</v>
      </c>
    </row>
    <row r="45" spans="1:22" x14ac:dyDescent="0.2">
      <c r="A45" s="2">
        <v>41</v>
      </c>
      <c r="B45" t="s">
        <v>441</v>
      </c>
      <c r="D45">
        <v>5</v>
      </c>
      <c r="E45" s="38">
        <v>1</v>
      </c>
      <c r="F45">
        <v>3</v>
      </c>
      <c r="G45" s="38">
        <v>1</v>
      </c>
      <c r="H45">
        <v>3</v>
      </c>
      <c r="I45" s="38">
        <v>1</v>
      </c>
      <c r="J45">
        <v>4</v>
      </c>
      <c r="K45" s="38">
        <v>1</v>
      </c>
      <c r="L45">
        <v>5</v>
      </c>
      <c r="M45" s="38">
        <v>1</v>
      </c>
      <c r="N45">
        <v>3</v>
      </c>
      <c r="O45" s="38">
        <v>1</v>
      </c>
      <c r="P45">
        <v>23</v>
      </c>
      <c r="Q45" t="s">
        <v>230</v>
      </c>
      <c r="R45" t="s">
        <v>125</v>
      </c>
      <c r="S45" t="s">
        <v>135</v>
      </c>
      <c r="T45" t="s">
        <v>136</v>
      </c>
      <c r="U45" t="s">
        <v>158</v>
      </c>
      <c r="V45" t="s">
        <v>142</v>
      </c>
    </row>
    <row r="46" spans="1:22" x14ac:dyDescent="0.2">
      <c r="A46" s="2">
        <v>42</v>
      </c>
      <c r="B46" t="s">
        <v>448</v>
      </c>
      <c r="D46">
        <v>3</v>
      </c>
      <c r="E46" s="38">
        <v>0.6</v>
      </c>
      <c r="F46">
        <v>3</v>
      </c>
      <c r="G46" s="38">
        <v>1</v>
      </c>
      <c r="H46">
        <v>3</v>
      </c>
      <c r="I46" s="38">
        <v>1</v>
      </c>
      <c r="J46">
        <v>3</v>
      </c>
      <c r="K46" s="38">
        <v>0.75</v>
      </c>
      <c r="L46">
        <v>5</v>
      </c>
      <c r="M46" s="38">
        <v>1</v>
      </c>
      <c r="N46">
        <v>2</v>
      </c>
      <c r="O46" s="38">
        <v>0.66666666666666663</v>
      </c>
      <c r="P46">
        <v>19</v>
      </c>
      <c r="Q46" t="s">
        <v>124</v>
      </c>
      <c r="R46" t="s">
        <v>125</v>
      </c>
      <c r="S46" t="s">
        <v>168</v>
      </c>
      <c r="T46" t="s">
        <v>157</v>
      </c>
      <c r="U46" t="s">
        <v>158</v>
      </c>
      <c r="V46" t="s">
        <v>152</v>
      </c>
    </row>
    <row r="47" spans="1:22" x14ac:dyDescent="0.2">
      <c r="A47" s="2">
        <v>43</v>
      </c>
      <c r="B47" t="s">
        <v>453</v>
      </c>
      <c r="D47">
        <v>5</v>
      </c>
      <c r="E47" s="38">
        <v>1</v>
      </c>
      <c r="F47">
        <v>3</v>
      </c>
      <c r="G47" s="38">
        <v>1</v>
      </c>
      <c r="H47">
        <v>3</v>
      </c>
      <c r="I47" s="38">
        <v>1</v>
      </c>
      <c r="J47">
        <v>4</v>
      </c>
      <c r="K47" s="38">
        <v>1</v>
      </c>
      <c r="L47">
        <v>3</v>
      </c>
      <c r="M47" s="38">
        <v>0.6</v>
      </c>
      <c r="N47">
        <v>2</v>
      </c>
      <c r="O47" s="38">
        <v>0.66666666666666663</v>
      </c>
      <c r="P47">
        <v>20</v>
      </c>
      <c r="Q47" t="s">
        <v>146</v>
      </c>
      <c r="R47" t="s">
        <v>147</v>
      </c>
      <c r="S47" t="s">
        <v>135</v>
      </c>
      <c r="T47" t="s">
        <v>136</v>
      </c>
      <c r="U47" t="s">
        <v>138</v>
      </c>
      <c r="V47" t="s">
        <v>119</v>
      </c>
    </row>
    <row r="48" spans="1:22" x14ac:dyDescent="0.2">
      <c r="A48" s="2">
        <v>44</v>
      </c>
      <c r="B48" t="s">
        <v>460</v>
      </c>
      <c r="D48">
        <v>5</v>
      </c>
      <c r="E48" s="38">
        <v>1</v>
      </c>
      <c r="F48">
        <v>3</v>
      </c>
      <c r="G48" s="38">
        <v>1</v>
      </c>
      <c r="H48">
        <v>3</v>
      </c>
      <c r="I48" s="38">
        <v>1</v>
      </c>
      <c r="J48">
        <v>3</v>
      </c>
      <c r="K48" s="38">
        <v>0.75</v>
      </c>
      <c r="L48">
        <v>3</v>
      </c>
      <c r="M48" s="38">
        <v>0.6</v>
      </c>
      <c r="N48">
        <v>3</v>
      </c>
      <c r="O48" s="38">
        <v>1</v>
      </c>
      <c r="P48">
        <v>20</v>
      </c>
      <c r="Q48" t="s">
        <v>124</v>
      </c>
      <c r="R48" t="s">
        <v>147</v>
      </c>
      <c r="S48" t="s">
        <v>156</v>
      </c>
      <c r="T48" t="s">
        <v>157</v>
      </c>
      <c r="U48" t="s">
        <v>158</v>
      </c>
      <c r="V48" t="s">
        <v>193</v>
      </c>
    </row>
    <row r="49" spans="1:22" x14ac:dyDescent="0.2">
      <c r="A49" s="2">
        <v>45</v>
      </c>
      <c r="B49" t="s">
        <v>501</v>
      </c>
      <c r="D49">
        <v>4</v>
      </c>
      <c r="E49" s="38">
        <v>0.8</v>
      </c>
      <c r="F49">
        <v>3</v>
      </c>
      <c r="G49" s="38">
        <v>1</v>
      </c>
      <c r="H49">
        <v>3</v>
      </c>
      <c r="I49" s="38">
        <v>1</v>
      </c>
      <c r="J49">
        <v>4</v>
      </c>
      <c r="K49" s="38">
        <v>1</v>
      </c>
      <c r="L49">
        <v>2</v>
      </c>
      <c r="M49" s="38">
        <v>0.4</v>
      </c>
      <c r="N49">
        <v>2</v>
      </c>
      <c r="O49" s="38">
        <v>0.66666666666666663</v>
      </c>
      <c r="P49">
        <v>18</v>
      </c>
      <c r="Q49" t="s">
        <v>124</v>
      </c>
      <c r="R49" t="s">
        <v>125</v>
      </c>
      <c r="S49" t="s">
        <v>135</v>
      </c>
      <c r="T49" t="s">
        <v>136</v>
      </c>
      <c r="U49" t="s">
        <v>474</v>
      </c>
      <c r="V49" t="s">
        <v>193</v>
      </c>
    </row>
    <row r="50" spans="1:22" x14ac:dyDescent="0.2">
      <c r="C50" s="20" t="s">
        <v>582</v>
      </c>
      <c r="D50" s="325">
        <v>3.8666666666666667</v>
      </c>
      <c r="E50" s="326">
        <v>0.77333333333333332</v>
      </c>
      <c r="F50" s="325">
        <v>2.8666666666666667</v>
      </c>
      <c r="G50" s="326">
        <v>0.9555555555555556</v>
      </c>
      <c r="H50" s="325">
        <v>2.8888888888888888</v>
      </c>
      <c r="I50" s="326">
        <v>0.96296296296296291</v>
      </c>
      <c r="J50" s="325">
        <v>3.5333333333333332</v>
      </c>
      <c r="K50" s="326">
        <v>0.8833333333333333</v>
      </c>
      <c r="L50" s="325">
        <v>3.1333333333333333</v>
      </c>
      <c r="M50" s="326">
        <v>0.62666666666666671</v>
      </c>
      <c r="N50" s="325">
        <v>2.2000000000000002</v>
      </c>
      <c r="O50" s="326">
        <v>0.73333333333333339</v>
      </c>
      <c r="P50" s="26">
        <v>19</v>
      </c>
    </row>
    <row r="51" spans="1:22" x14ac:dyDescent="0.2">
      <c r="C51" s="20" t="s">
        <v>586</v>
      </c>
      <c r="D51" s="325">
        <v>3.68</v>
      </c>
      <c r="E51" s="326">
        <v>0.73599999999999999</v>
      </c>
      <c r="F51" s="325">
        <v>2.84</v>
      </c>
      <c r="G51" s="326">
        <v>0.94666666666666666</v>
      </c>
      <c r="H51" s="325">
        <v>2.84</v>
      </c>
      <c r="I51" s="326">
        <v>0.94666666666666666</v>
      </c>
      <c r="J51" s="325">
        <v>3.6</v>
      </c>
      <c r="K51" s="326">
        <v>0.9</v>
      </c>
      <c r="L51" s="325">
        <v>2.88</v>
      </c>
      <c r="M51" s="326">
        <v>0.57599999999999996</v>
      </c>
      <c r="N51" s="325">
        <v>2.2000000000000002</v>
      </c>
      <c r="O51" s="326">
        <v>0.73333333333333339</v>
      </c>
      <c r="P51" s="26">
        <v>18</v>
      </c>
    </row>
    <row r="52" spans="1:22" x14ac:dyDescent="0.2">
      <c r="C52" s="20" t="s">
        <v>587</v>
      </c>
      <c r="D52" s="325">
        <v>4</v>
      </c>
      <c r="E52" s="326">
        <v>0.8</v>
      </c>
      <c r="F52" s="325">
        <v>2.8666666666666667</v>
      </c>
      <c r="G52" s="326">
        <v>0.9555555555555556</v>
      </c>
      <c r="H52" s="325">
        <v>2.9333333333333331</v>
      </c>
      <c r="I52" s="326">
        <v>0.97777777777777775</v>
      </c>
      <c r="J52" s="325">
        <v>3.4</v>
      </c>
      <c r="K52" s="326">
        <v>0.85</v>
      </c>
      <c r="L52" s="325">
        <v>3.4</v>
      </c>
      <c r="M52" s="326">
        <v>0.67999999999999994</v>
      </c>
      <c r="N52" s="325">
        <v>2.1333333333333333</v>
      </c>
      <c r="O52" s="326">
        <v>0.71111111111111114</v>
      </c>
      <c r="P52" s="26">
        <v>19</v>
      </c>
      <c r="Q52" s="40" t="s">
        <v>1085</v>
      </c>
      <c r="R52" s="40"/>
      <c r="S52" s="40"/>
      <c r="T52" s="40"/>
      <c r="U52" s="40"/>
    </row>
    <row r="53" spans="1:22" x14ac:dyDescent="0.2">
      <c r="C53" s="20" t="s">
        <v>589</v>
      </c>
      <c r="D53" s="325">
        <v>4.4000000000000004</v>
      </c>
      <c r="E53" s="326">
        <v>0.88000000000000012</v>
      </c>
      <c r="F53" s="325">
        <v>3</v>
      </c>
      <c r="G53" s="326">
        <v>1</v>
      </c>
      <c r="H53" s="325">
        <v>3</v>
      </c>
      <c r="I53" s="326">
        <v>1</v>
      </c>
      <c r="J53" s="325">
        <v>3.6</v>
      </c>
      <c r="K53" s="326">
        <v>0.9</v>
      </c>
      <c r="L53" s="325">
        <v>3.6</v>
      </c>
      <c r="M53" s="326">
        <v>0.72</v>
      </c>
      <c r="N53" s="325">
        <v>2.4</v>
      </c>
      <c r="O53" s="326">
        <v>0.79999999999999993</v>
      </c>
      <c r="P53" s="26">
        <v>20</v>
      </c>
      <c r="Q53" s="40" t="s">
        <v>1084</v>
      </c>
      <c r="R53" s="40"/>
      <c r="S53" s="40"/>
      <c r="T53" s="40"/>
      <c r="U53" s="40"/>
    </row>
    <row r="54" spans="1:22" x14ac:dyDescent="0.2">
      <c r="D54" s="26"/>
      <c r="E54" s="26"/>
      <c r="F54" s="26"/>
      <c r="G54" s="26"/>
      <c r="H54" s="26"/>
      <c r="I54" s="26"/>
      <c r="J54" s="26"/>
      <c r="K54" s="26"/>
      <c r="L54" s="26"/>
      <c r="M54" s="26"/>
      <c r="N54" s="26"/>
      <c r="O54" s="26"/>
      <c r="P54" s="26"/>
    </row>
    <row r="55" spans="1:22" x14ac:dyDescent="0.2">
      <c r="C55" s="20" t="s">
        <v>592</v>
      </c>
      <c r="D55" s="325">
        <v>3.7647058823529411</v>
      </c>
      <c r="E55" s="326">
        <v>0.75294117647058822</v>
      </c>
      <c r="F55" s="325">
        <v>2.8529411764705883</v>
      </c>
      <c r="G55" s="326">
        <v>0.95098039215686281</v>
      </c>
      <c r="H55" s="325">
        <v>2.8823529411764706</v>
      </c>
      <c r="I55" s="326">
        <v>0.96078431372549022</v>
      </c>
      <c r="J55" s="325">
        <v>3.5882352941176472</v>
      </c>
      <c r="K55" s="326">
        <v>0.8970588235294118</v>
      </c>
      <c r="L55" s="325">
        <v>2.9411764705882355</v>
      </c>
      <c r="M55" s="326">
        <v>0.58823529411764708</v>
      </c>
      <c r="N55" s="325">
        <v>2.2058823529411766</v>
      </c>
      <c r="O55" s="326">
        <v>0.73529411764705888</v>
      </c>
      <c r="P55" s="26"/>
    </row>
    <row r="56" spans="1:22" x14ac:dyDescent="0.2">
      <c r="C56" s="20" t="s">
        <v>594</v>
      </c>
      <c r="D56" s="325">
        <v>4</v>
      </c>
      <c r="E56" s="326">
        <v>0.8</v>
      </c>
      <c r="F56" s="325">
        <v>2.8333333333333335</v>
      </c>
      <c r="G56" s="326">
        <v>0.94444444444444453</v>
      </c>
      <c r="H56" s="325">
        <v>2.8333333333333335</v>
      </c>
      <c r="I56" s="326">
        <v>0.94444444444444453</v>
      </c>
      <c r="J56" s="325">
        <v>3.1666666666666665</v>
      </c>
      <c r="K56" s="326">
        <v>0.79166666666666663</v>
      </c>
      <c r="L56" s="325">
        <v>3.8333333333333335</v>
      </c>
      <c r="M56" s="326">
        <v>0.76666666666666672</v>
      </c>
      <c r="N56" s="325">
        <v>2</v>
      </c>
      <c r="O56" s="326">
        <v>0.66666666666666663</v>
      </c>
      <c r="P56" s="26"/>
    </row>
    <row r="57" spans="1:22" x14ac:dyDescent="0.2">
      <c r="C57" s="20" t="s">
        <v>596</v>
      </c>
      <c r="D57" s="325">
        <v>4.4000000000000004</v>
      </c>
      <c r="E57" s="326">
        <v>0.88000000000000012</v>
      </c>
      <c r="F57" s="325">
        <v>3</v>
      </c>
      <c r="G57" s="326">
        <v>1</v>
      </c>
      <c r="H57" s="325">
        <v>3</v>
      </c>
      <c r="I57" s="326">
        <v>1</v>
      </c>
      <c r="J57" s="325">
        <v>3.6</v>
      </c>
      <c r="K57" s="326">
        <v>0.9</v>
      </c>
      <c r="L57" s="325">
        <v>3.6</v>
      </c>
      <c r="M57" s="326">
        <v>0.72</v>
      </c>
      <c r="N57" s="325">
        <v>2.4</v>
      </c>
      <c r="O57" s="326">
        <v>0.79999999999999993</v>
      </c>
      <c r="P57" s="26"/>
    </row>
    <row r="58" spans="1:22" x14ac:dyDescent="0.2">
      <c r="D58" s="26"/>
      <c r="E58" s="26"/>
      <c r="F58" s="26"/>
      <c r="G58" s="26"/>
      <c r="H58" s="26"/>
      <c r="I58" s="26"/>
      <c r="J58" s="26"/>
      <c r="K58" s="26"/>
      <c r="L58" s="26"/>
      <c r="M58" s="26"/>
      <c r="N58" s="26"/>
      <c r="O58" s="26"/>
      <c r="P58" s="26"/>
    </row>
    <row r="59" spans="1:22" x14ac:dyDescent="0.2">
      <c r="C59" s="20" t="s">
        <v>598</v>
      </c>
      <c r="D59" s="325">
        <v>3.7142857142857144</v>
      </c>
      <c r="E59" s="326">
        <v>0.74285714285714288</v>
      </c>
      <c r="F59" s="325">
        <v>2.7857142857142856</v>
      </c>
      <c r="G59" s="326">
        <v>0.92857142857142849</v>
      </c>
      <c r="H59" s="325">
        <v>2.8571428571428572</v>
      </c>
      <c r="I59" s="326">
        <v>0.95238095238095244</v>
      </c>
      <c r="J59" s="325">
        <v>3.7142857142857144</v>
      </c>
      <c r="K59" s="326">
        <v>0.9285714285714286</v>
      </c>
      <c r="L59" s="325">
        <v>2.7142857142857144</v>
      </c>
      <c r="M59" s="326">
        <v>0.54285714285714293</v>
      </c>
      <c r="N59" s="325">
        <v>2.1428571428571428</v>
      </c>
      <c r="O59" s="326">
        <v>0.7142857142857143</v>
      </c>
      <c r="P59" s="26"/>
    </row>
    <row r="60" spans="1:22" x14ac:dyDescent="0.2">
      <c r="C60" s="20" t="s">
        <v>600</v>
      </c>
      <c r="D60" s="325">
        <v>3.6</v>
      </c>
      <c r="E60" s="326">
        <v>0.72</v>
      </c>
      <c r="F60" s="325">
        <v>2.9</v>
      </c>
      <c r="G60" s="326">
        <v>0.96666666666666667</v>
      </c>
      <c r="H60" s="325">
        <v>2.8</v>
      </c>
      <c r="I60" s="326">
        <v>0.93333333333333324</v>
      </c>
      <c r="J60" s="325">
        <v>3.4</v>
      </c>
      <c r="K60" s="326">
        <v>0.85</v>
      </c>
      <c r="L60" s="325">
        <v>2.9</v>
      </c>
      <c r="M60" s="326">
        <v>0.57999999999999996</v>
      </c>
      <c r="N60" s="325">
        <v>2.2999999999999998</v>
      </c>
      <c r="O60" s="326">
        <v>0.76666666666666661</v>
      </c>
      <c r="P60" s="26"/>
    </row>
    <row r="61" spans="1:22" x14ac:dyDescent="0.2">
      <c r="C61" s="20" t="s">
        <v>602</v>
      </c>
      <c r="D61" s="325">
        <v>3.7272727272727271</v>
      </c>
      <c r="E61" s="326">
        <v>0.74545454545454537</v>
      </c>
      <c r="F61" s="325">
        <v>2.9090909090909092</v>
      </c>
      <c r="G61" s="326">
        <v>0.96969696969696972</v>
      </c>
      <c r="H61" s="325">
        <v>2.9090909090909092</v>
      </c>
      <c r="I61" s="326">
        <v>0.96969696969696972</v>
      </c>
      <c r="J61" s="325">
        <v>3.3636363636363638</v>
      </c>
      <c r="K61" s="326">
        <v>0.84090909090909094</v>
      </c>
      <c r="L61" s="325">
        <v>3.1818181818181817</v>
      </c>
      <c r="M61" s="326">
        <v>0.63636363636363635</v>
      </c>
      <c r="N61" s="325">
        <v>2.1818181818181817</v>
      </c>
      <c r="O61" s="326">
        <v>0.72727272727272718</v>
      </c>
      <c r="P61" s="26"/>
    </row>
    <row r="62" spans="1:22" x14ac:dyDescent="0.2">
      <c r="C62" s="20" t="s">
        <v>604</v>
      </c>
      <c r="D62" s="325">
        <v>4.5</v>
      </c>
      <c r="E62" s="326">
        <v>0.9</v>
      </c>
      <c r="F62" s="325">
        <v>2.9</v>
      </c>
      <c r="G62" s="326">
        <v>0.96666666666666667</v>
      </c>
      <c r="H62" s="325">
        <v>3</v>
      </c>
      <c r="I62" s="326">
        <v>1</v>
      </c>
      <c r="J62" s="325">
        <v>3.6</v>
      </c>
      <c r="K62" s="326">
        <v>0.9</v>
      </c>
      <c r="L62" s="325">
        <v>3.9</v>
      </c>
      <c r="M62" s="326">
        <v>0.78</v>
      </c>
      <c r="N62" s="325">
        <v>2.2000000000000002</v>
      </c>
      <c r="O62" s="326">
        <v>0.73333333333333339</v>
      </c>
      <c r="P62" s="26"/>
    </row>
    <row r="63" spans="1:22" x14ac:dyDescent="0.2">
      <c r="D63" s="26"/>
      <c r="E63" s="26"/>
      <c r="F63" s="26"/>
      <c r="G63" s="26"/>
      <c r="H63" s="26"/>
      <c r="I63" s="26"/>
      <c r="J63" s="26"/>
      <c r="K63" s="26"/>
      <c r="L63" s="26"/>
      <c r="M63" s="26"/>
      <c r="N63" s="26"/>
      <c r="O63" s="26"/>
      <c r="P63" s="26"/>
    </row>
    <row r="64" spans="1:22" x14ac:dyDescent="0.2">
      <c r="C64" s="20" t="s">
        <v>606</v>
      </c>
      <c r="D64" s="325">
        <v>3.7037037037037037</v>
      </c>
      <c r="E64" s="326">
        <v>0.7407407407407407</v>
      </c>
      <c r="F64" s="325">
        <v>2.8518518518518516</v>
      </c>
      <c r="G64" s="326">
        <v>0.95061728395061718</v>
      </c>
      <c r="H64" s="325">
        <v>2.8518518518518516</v>
      </c>
      <c r="I64" s="326">
        <v>0.95061728395061718</v>
      </c>
      <c r="J64" s="325">
        <v>3.5555555555555554</v>
      </c>
      <c r="K64" s="326">
        <v>0.88888888888888884</v>
      </c>
      <c r="L64" s="325">
        <v>2.925925925925926</v>
      </c>
      <c r="M64" s="326">
        <v>0.58518518518518525</v>
      </c>
      <c r="N64" s="325">
        <v>2.1851851851851851</v>
      </c>
      <c r="O64" s="326">
        <v>0.72839506172839508</v>
      </c>
      <c r="P64" s="26"/>
    </row>
    <row r="65" spans="1:24" x14ac:dyDescent="0.2">
      <c r="C65" s="20" t="s">
        <v>608</v>
      </c>
      <c r="D65" s="325">
        <v>4.1111111111111107</v>
      </c>
      <c r="E65" s="326">
        <v>0.82222222222222219</v>
      </c>
      <c r="F65" s="325">
        <v>2.8888888888888888</v>
      </c>
      <c r="G65" s="326">
        <v>0.96296296296296291</v>
      </c>
      <c r="H65" s="325">
        <v>2.9444444444444446</v>
      </c>
      <c r="I65" s="326">
        <v>0.98148148148148151</v>
      </c>
      <c r="J65" s="325">
        <v>3.5</v>
      </c>
      <c r="K65" s="326">
        <v>0.875</v>
      </c>
      <c r="L65" s="325">
        <v>3.4444444444444446</v>
      </c>
      <c r="M65" s="326">
        <v>0.68888888888888888</v>
      </c>
      <c r="N65" s="325">
        <v>2.2222222222222223</v>
      </c>
      <c r="O65" s="326">
        <v>0.74074074074074081</v>
      </c>
      <c r="P65" s="26"/>
    </row>
    <row r="66" spans="1:24" x14ac:dyDescent="0.2">
      <c r="D66" s="26"/>
      <c r="E66" s="26"/>
      <c r="F66" s="26"/>
      <c r="G66" s="26"/>
      <c r="H66" s="26"/>
      <c r="I66" s="26"/>
      <c r="J66" s="26"/>
      <c r="K66" s="26"/>
      <c r="L66" s="26"/>
      <c r="M66" s="26"/>
      <c r="N66" s="26"/>
      <c r="O66" s="26"/>
      <c r="P66" s="26"/>
    </row>
    <row r="67" spans="1:24" x14ac:dyDescent="0.2">
      <c r="C67" s="20" t="s">
        <v>611</v>
      </c>
      <c r="D67" s="325">
        <v>3.75</v>
      </c>
      <c r="E67" s="326">
        <v>0.75</v>
      </c>
      <c r="F67" s="325">
        <v>2.625</v>
      </c>
      <c r="G67" s="326">
        <v>0.875</v>
      </c>
      <c r="H67" s="325">
        <v>2.875</v>
      </c>
      <c r="I67" s="326">
        <v>0.95833333333333337</v>
      </c>
      <c r="J67" s="325">
        <v>3.625</v>
      </c>
      <c r="K67" s="326">
        <v>0.90625</v>
      </c>
      <c r="L67" s="325">
        <v>2.75</v>
      </c>
      <c r="M67" s="326">
        <v>0.55000000000000004</v>
      </c>
      <c r="N67" s="325">
        <v>2.25</v>
      </c>
      <c r="O67" s="326">
        <v>0.75</v>
      </c>
      <c r="P67" s="26"/>
    </row>
    <row r="68" spans="1:24" x14ac:dyDescent="0.2">
      <c r="C68" s="20" t="s">
        <v>612</v>
      </c>
      <c r="D68" s="325">
        <v>3.6</v>
      </c>
      <c r="E68" s="326">
        <v>0.72</v>
      </c>
      <c r="F68" s="325">
        <v>3</v>
      </c>
      <c r="G68" s="326">
        <v>1</v>
      </c>
      <c r="H68" s="325">
        <v>2.9</v>
      </c>
      <c r="I68" s="326">
        <v>0.96666666666666667</v>
      </c>
      <c r="J68" s="325">
        <v>3.6</v>
      </c>
      <c r="K68" s="326">
        <v>0.9</v>
      </c>
      <c r="L68" s="325">
        <v>2.4</v>
      </c>
      <c r="M68" s="326">
        <v>0.48</v>
      </c>
      <c r="N68" s="325">
        <v>2</v>
      </c>
      <c r="O68" s="326">
        <v>0.66666666666666663</v>
      </c>
      <c r="P68" s="26"/>
    </row>
    <row r="69" spans="1:24" x14ac:dyDescent="0.2">
      <c r="C69" s="20" t="s">
        <v>614</v>
      </c>
      <c r="D69" s="325">
        <v>4</v>
      </c>
      <c r="E69" s="326">
        <v>0.8</v>
      </c>
      <c r="F69" s="325">
        <v>2.8888888888888888</v>
      </c>
      <c r="G69" s="326">
        <v>0.96296296296296291</v>
      </c>
      <c r="H69" s="325">
        <v>2.8888888888888888</v>
      </c>
      <c r="I69" s="326">
        <v>0.96296296296296291</v>
      </c>
      <c r="J69" s="325">
        <v>3.4814814814814814</v>
      </c>
      <c r="K69" s="326">
        <v>0.87037037037037035</v>
      </c>
      <c r="L69" s="325">
        <v>3.5185185185185186</v>
      </c>
      <c r="M69" s="326">
        <v>0.70370370370370372</v>
      </c>
      <c r="N69" s="325">
        <v>2.2592592592592591</v>
      </c>
      <c r="O69" s="326">
        <v>0.75308641975308632</v>
      </c>
      <c r="P69" s="26"/>
    </row>
    <row r="70" spans="1:24" x14ac:dyDescent="0.2">
      <c r="D70" s="26"/>
      <c r="E70" s="26"/>
      <c r="F70" s="26"/>
      <c r="G70" s="26"/>
      <c r="H70" s="26"/>
      <c r="I70" s="26"/>
      <c r="J70" s="26"/>
      <c r="K70" s="26"/>
      <c r="L70" s="26"/>
      <c r="M70" s="26"/>
      <c r="N70" s="26"/>
      <c r="O70" s="26"/>
      <c r="P70" s="26"/>
    </row>
    <row r="71" spans="1:24" x14ac:dyDescent="0.2">
      <c r="C71" s="20" t="s">
        <v>617</v>
      </c>
      <c r="D71" s="325">
        <v>3.75</v>
      </c>
      <c r="E71" s="326">
        <v>0.75</v>
      </c>
      <c r="F71" s="325">
        <v>2.8125</v>
      </c>
      <c r="G71" s="326">
        <v>0.9375</v>
      </c>
      <c r="H71" s="325">
        <v>2.875</v>
      </c>
      <c r="I71" s="326">
        <v>0.95833333333333337</v>
      </c>
      <c r="J71" s="325">
        <v>3.6875</v>
      </c>
      <c r="K71" s="326">
        <v>0.921875</v>
      </c>
      <c r="L71" s="325">
        <v>2.75</v>
      </c>
      <c r="M71" s="326">
        <v>0.55000000000000004</v>
      </c>
      <c r="N71" s="325">
        <v>2.0625</v>
      </c>
      <c r="O71" s="326">
        <v>0.6875</v>
      </c>
      <c r="P71" s="26"/>
    </row>
    <row r="72" spans="1:24" x14ac:dyDescent="0.2">
      <c r="C72" s="20" t="s">
        <v>619</v>
      </c>
      <c r="D72" s="325">
        <v>3.9310344827586206</v>
      </c>
      <c r="E72" s="326">
        <v>0.78620689655172415</v>
      </c>
      <c r="F72" s="325">
        <v>2.896551724137931</v>
      </c>
      <c r="G72" s="326">
        <v>0.96551724137931039</v>
      </c>
      <c r="H72" s="325">
        <v>2.896551724137931</v>
      </c>
      <c r="I72" s="326">
        <v>0.96551724137931039</v>
      </c>
      <c r="J72" s="325">
        <v>3.4482758620689653</v>
      </c>
      <c r="K72" s="326">
        <v>0.86206896551724133</v>
      </c>
      <c r="L72" s="325">
        <v>3.3448275862068964</v>
      </c>
      <c r="M72" s="326">
        <v>0.66896551724137931</v>
      </c>
      <c r="N72" s="325">
        <v>2.2758620689655173</v>
      </c>
      <c r="O72" s="326">
        <v>0.75862068965517249</v>
      </c>
      <c r="P72" s="26"/>
    </row>
    <row r="73" spans="1:24" x14ac:dyDescent="0.2">
      <c r="D73" s="26"/>
      <c r="E73" s="26"/>
      <c r="F73" s="26"/>
      <c r="G73" s="26"/>
      <c r="H73" s="26"/>
      <c r="I73" s="26"/>
      <c r="J73" s="26"/>
      <c r="K73" s="26"/>
      <c r="L73" s="26"/>
      <c r="M73" s="26"/>
      <c r="N73" s="26"/>
      <c r="O73" s="26"/>
      <c r="P73" s="26"/>
    </row>
    <row r="74" spans="1:24" x14ac:dyDescent="0.2">
      <c r="C74" s="20" t="s">
        <v>620</v>
      </c>
      <c r="D74" s="325">
        <v>3.6086956521739131</v>
      </c>
      <c r="E74" s="326">
        <v>0.72173913043478266</v>
      </c>
      <c r="F74" s="325">
        <v>2.8260869565217392</v>
      </c>
      <c r="G74" s="326">
        <v>0.94202898550724645</v>
      </c>
      <c r="H74" s="325">
        <v>2.8260869565217392</v>
      </c>
      <c r="I74" s="326">
        <v>0.94202898550724645</v>
      </c>
      <c r="J74" s="325">
        <v>3.5652173913043477</v>
      </c>
      <c r="K74" s="326">
        <v>0.89130434782608692</v>
      </c>
      <c r="L74" s="325">
        <v>2.7826086956521738</v>
      </c>
      <c r="M74" s="326">
        <v>0.55652173913043479</v>
      </c>
      <c r="N74" s="325">
        <v>2.1739130434782608</v>
      </c>
      <c r="O74" s="326">
        <v>0.72463768115942029</v>
      </c>
      <c r="P74" s="26"/>
    </row>
    <row r="75" spans="1:24" x14ac:dyDescent="0.2">
      <c r="C75" s="20" t="s">
        <v>621</v>
      </c>
      <c r="D75" s="325">
        <v>4.1363636363636367</v>
      </c>
      <c r="E75" s="326">
        <v>0.82727272727272738</v>
      </c>
      <c r="F75" s="325">
        <v>2.9090909090909092</v>
      </c>
      <c r="G75" s="326">
        <v>0.96969696969696972</v>
      </c>
      <c r="H75" s="325">
        <v>2.9545454545454546</v>
      </c>
      <c r="I75" s="326">
        <v>0.98484848484848486</v>
      </c>
      <c r="J75" s="325">
        <v>3.5</v>
      </c>
      <c r="K75" s="326">
        <v>0.875</v>
      </c>
      <c r="L75" s="325">
        <v>3.5</v>
      </c>
      <c r="M75" s="326">
        <v>0.7</v>
      </c>
      <c r="N75" s="325">
        <v>2.2272727272727271</v>
      </c>
      <c r="O75" s="326">
        <v>0.74242424242424232</v>
      </c>
      <c r="P75" s="26"/>
    </row>
    <row r="77" spans="1:24" ht="19" x14ac:dyDescent="0.25">
      <c r="A77" s="330" t="s">
        <v>1061</v>
      </c>
      <c r="B77" s="329"/>
      <c r="C77" s="329"/>
      <c r="D77" s="329"/>
      <c r="E77" s="329"/>
      <c r="F77" s="329"/>
      <c r="G77" s="329"/>
      <c r="H77" s="329"/>
      <c r="I77" s="329"/>
      <c r="J77" s="329"/>
      <c r="K77" s="329"/>
      <c r="L77" s="329"/>
      <c r="M77" s="329"/>
      <c r="N77" s="329"/>
      <c r="O77" s="329"/>
      <c r="P77" s="329"/>
      <c r="Q77" s="329"/>
      <c r="R77" s="329"/>
      <c r="S77" s="329"/>
      <c r="T77" s="329"/>
      <c r="U77" s="329"/>
      <c r="V77" s="329"/>
      <c r="W77" s="329"/>
      <c r="X77" s="329"/>
    </row>
    <row r="78" spans="1:24" x14ac:dyDescent="0.2">
      <c r="D78" s="14" t="s">
        <v>503</v>
      </c>
    </row>
    <row r="79" spans="1:24" x14ac:dyDescent="0.2">
      <c r="C79" s="327" t="s">
        <v>1086</v>
      </c>
      <c r="D79" s="367" t="s">
        <v>481</v>
      </c>
      <c r="E79" s="367"/>
      <c r="F79" s="367" t="s">
        <v>482</v>
      </c>
      <c r="G79" s="367"/>
      <c r="H79" s="367" t="s">
        <v>483</v>
      </c>
      <c r="I79" s="367"/>
      <c r="J79" s="367" t="s">
        <v>484</v>
      </c>
      <c r="K79" s="367"/>
      <c r="L79" s="367" t="s">
        <v>485</v>
      </c>
      <c r="M79" s="367"/>
      <c r="N79" s="367" t="s">
        <v>486</v>
      </c>
      <c r="O79" s="367"/>
    </row>
    <row r="80" spans="1:24" ht="48" x14ac:dyDescent="0.2">
      <c r="A80" s="323" t="s">
        <v>1057</v>
      </c>
      <c r="B80" s="323" t="s">
        <v>556</v>
      </c>
      <c r="C80" s="323"/>
      <c r="D80" s="48" t="s">
        <v>561</v>
      </c>
      <c r="E80" s="48" t="s">
        <v>562</v>
      </c>
      <c r="F80" s="48" t="s">
        <v>563</v>
      </c>
      <c r="G80" s="48" t="s">
        <v>562</v>
      </c>
      <c r="H80" s="48" t="s">
        <v>563</v>
      </c>
      <c r="I80" s="48" t="s">
        <v>562</v>
      </c>
      <c r="J80" s="48" t="s">
        <v>564</v>
      </c>
      <c r="K80" s="48" t="s">
        <v>562</v>
      </c>
      <c r="L80" s="48" t="s">
        <v>565</v>
      </c>
      <c r="M80" s="48" t="s">
        <v>562</v>
      </c>
      <c r="N80" s="48" t="s">
        <v>566</v>
      </c>
      <c r="O80" s="48" t="s">
        <v>562</v>
      </c>
      <c r="P80" s="19" t="s">
        <v>567</v>
      </c>
      <c r="Q80" s="323" t="s">
        <v>557</v>
      </c>
      <c r="R80" s="323" t="s">
        <v>558</v>
      </c>
      <c r="S80" s="323" t="s">
        <v>59</v>
      </c>
      <c r="T80" s="323" t="s">
        <v>560</v>
      </c>
      <c r="U80" s="323" t="s">
        <v>63</v>
      </c>
      <c r="V80" s="323" t="s">
        <v>12</v>
      </c>
      <c r="W80" s="323" t="s">
        <v>1062</v>
      </c>
      <c r="X80" s="323" t="s">
        <v>1063</v>
      </c>
    </row>
    <row r="81" spans="1:24" x14ac:dyDescent="0.2">
      <c r="A81" s="2">
        <v>46</v>
      </c>
      <c r="B81" t="s">
        <v>1064</v>
      </c>
      <c r="D81">
        <v>5</v>
      </c>
      <c r="E81" s="38">
        <v>1</v>
      </c>
      <c r="F81">
        <v>3</v>
      </c>
      <c r="G81" s="328">
        <v>1</v>
      </c>
      <c r="H81">
        <v>3</v>
      </c>
      <c r="I81" s="38">
        <v>1</v>
      </c>
      <c r="J81">
        <v>3</v>
      </c>
      <c r="K81" s="38">
        <v>0.75</v>
      </c>
      <c r="L81">
        <v>0</v>
      </c>
      <c r="M81" s="38">
        <v>0</v>
      </c>
      <c r="N81">
        <v>2</v>
      </c>
      <c r="O81" s="38">
        <v>0.66666666666666663</v>
      </c>
      <c r="P81">
        <f>SUM(D81,F81,H81,J81,L81,N81)</f>
        <v>16</v>
      </c>
      <c r="Q81" t="s">
        <v>124</v>
      </c>
      <c r="R81" t="s">
        <v>174</v>
      </c>
      <c r="S81" t="s">
        <v>135</v>
      </c>
      <c r="T81" t="s">
        <v>136</v>
      </c>
      <c r="U81" t="s">
        <v>158</v>
      </c>
      <c r="V81" t="s">
        <v>119</v>
      </c>
      <c r="W81" t="s">
        <v>135</v>
      </c>
      <c r="X81" t="s">
        <v>135</v>
      </c>
    </row>
    <row r="82" spans="1:24" x14ac:dyDescent="0.2">
      <c r="A82" s="2">
        <v>47</v>
      </c>
      <c r="B82" t="s">
        <v>1065</v>
      </c>
      <c r="D82">
        <v>3</v>
      </c>
      <c r="E82" s="38">
        <v>0.6</v>
      </c>
      <c r="F82">
        <v>3</v>
      </c>
      <c r="G82" s="38">
        <v>1</v>
      </c>
      <c r="H82">
        <v>3</v>
      </c>
      <c r="I82" s="38">
        <v>1</v>
      </c>
      <c r="J82">
        <v>4</v>
      </c>
      <c r="K82" s="38">
        <v>1</v>
      </c>
      <c r="L82">
        <v>5</v>
      </c>
      <c r="M82" s="38">
        <v>1</v>
      </c>
      <c r="N82">
        <v>3</v>
      </c>
      <c r="O82" s="38">
        <v>1</v>
      </c>
      <c r="P82">
        <f t="shared" ref="P82:P100" si="0">SUM(D82,F82,H82,J82,L82,N82)</f>
        <v>21</v>
      </c>
      <c r="Q82" t="s">
        <v>124</v>
      </c>
      <c r="R82" t="s">
        <v>174</v>
      </c>
      <c r="S82" t="s">
        <v>135</v>
      </c>
      <c r="T82" t="s">
        <v>136</v>
      </c>
      <c r="U82" t="s">
        <v>158</v>
      </c>
      <c r="V82" t="s">
        <v>142</v>
      </c>
      <c r="W82" t="s">
        <v>156</v>
      </c>
      <c r="X82" t="s">
        <v>156</v>
      </c>
    </row>
    <row r="83" spans="1:24" x14ac:dyDescent="0.2">
      <c r="A83" s="2">
        <v>48</v>
      </c>
      <c r="B83" t="s">
        <v>1066</v>
      </c>
      <c r="D83">
        <v>4</v>
      </c>
      <c r="E83" s="38">
        <v>0.8</v>
      </c>
      <c r="F83">
        <v>3</v>
      </c>
      <c r="G83" s="38">
        <v>1</v>
      </c>
      <c r="H83">
        <v>3</v>
      </c>
      <c r="I83" s="38">
        <v>1</v>
      </c>
      <c r="J83">
        <v>4</v>
      </c>
      <c r="K83" s="38">
        <v>1</v>
      </c>
      <c r="L83">
        <v>3</v>
      </c>
      <c r="M83" s="38">
        <v>0.6</v>
      </c>
      <c r="N83">
        <v>3</v>
      </c>
      <c r="O83" s="38">
        <v>1</v>
      </c>
      <c r="P83">
        <f t="shared" si="0"/>
        <v>20</v>
      </c>
      <c r="Q83" t="s">
        <v>146</v>
      </c>
      <c r="R83" t="s">
        <v>125</v>
      </c>
      <c r="S83" t="s">
        <v>168</v>
      </c>
      <c r="T83" t="s">
        <v>136</v>
      </c>
      <c r="U83" t="s">
        <v>158</v>
      </c>
      <c r="V83" t="s">
        <v>152</v>
      </c>
      <c r="W83" t="s">
        <v>135</v>
      </c>
      <c r="X83" t="s">
        <v>156</v>
      </c>
    </row>
    <row r="84" spans="1:24" x14ac:dyDescent="0.2">
      <c r="A84" s="2">
        <v>49</v>
      </c>
      <c r="B84" t="s">
        <v>1067</v>
      </c>
      <c r="D84">
        <v>3</v>
      </c>
      <c r="E84" s="38">
        <v>0.6</v>
      </c>
      <c r="F84">
        <v>3</v>
      </c>
      <c r="G84" s="38">
        <v>1</v>
      </c>
      <c r="H84">
        <v>3</v>
      </c>
      <c r="I84" s="38">
        <v>1</v>
      </c>
      <c r="J84">
        <v>4</v>
      </c>
      <c r="K84" s="38">
        <v>1</v>
      </c>
      <c r="L84">
        <v>5</v>
      </c>
      <c r="M84" s="38">
        <v>1</v>
      </c>
      <c r="N84">
        <v>3</v>
      </c>
      <c r="O84" s="38">
        <v>1</v>
      </c>
      <c r="P84">
        <f t="shared" si="0"/>
        <v>21</v>
      </c>
      <c r="Q84" t="s">
        <v>230</v>
      </c>
      <c r="R84" t="s">
        <v>125</v>
      </c>
      <c r="S84" t="s">
        <v>135</v>
      </c>
      <c r="T84" t="s">
        <v>136</v>
      </c>
      <c r="U84" t="s">
        <v>138</v>
      </c>
      <c r="V84" t="s">
        <v>152</v>
      </c>
      <c r="W84" t="s">
        <v>135</v>
      </c>
      <c r="X84" t="s">
        <v>135</v>
      </c>
    </row>
    <row r="85" spans="1:24" x14ac:dyDescent="0.2">
      <c r="A85" s="2">
        <v>50</v>
      </c>
      <c r="B85" t="s">
        <v>1068</v>
      </c>
      <c r="D85">
        <v>4</v>
      </c>
      <c r="E85" s="38">
        <v>0.8</v>
      </c>
      <c r="F85">
        <v>3</v>
      </c>
      <c r="G85" s="38">
        <v>1</v>
      </c>
      <c r="H85">
        <v>3</v>
      </c>
      <c r="I85" s="38">
        <v>1</v>
      </c>
      <c r="J85">
        <v>3</v>
      </c>
      <c r="K85" s="38">
        <v>0.75</v>
      </c>
      <c r="L85">
        <v>4</v>
      </c>
      <c r="M85" s="38">
        <v>0.8</v>
      </c>
      <c r="N85">
        <v>3</v>
      </c>
      <c r="O85" s="38">
        <v>1</v>
      </c>
      <c r="P85">
        <f t="shared" si="0"/>
        <v>20</v>
      </c>
      <c r="Q85" t="s">
        <v>124</v>
      </c>
      <c r="R85" t="s">
        <v>125</v>
      </c>
      <c r="S85" t="s">
        <v>135</v>
      </c>
      <c r="T85" t="s">
        <v>157</v>
      </c>
      <c r="U85" t="s">
        <v>158</v>
      </c>
      <c r="V85" t="s">
        <v>193</v>
      </c>
      <c r="W85" t="s">
        <v>135</v>
      </c>
      <c r="X85" t="s">
        <v>135</v>
      </c>
    </row>
    <row r="86" spans="1:24" x14ac:dyDescent="0.2">
      <c r="A86" s="2">
        <v>51</v>
      </c>
      <c r="B86" t="s">
        <v>1069</v>
      </c>
      <c r="D86">
        <v>3</v>
      </c>
      <c r="E86" s="38">
        <v>0.6</v>
      </c>
      <c r="F86">
        <v>2</v>
      </c>
      <c r="G86" s="38">
        <v>0.66666666666666663</v>
      </c>
      <c r="H86">
        <v>3</v>
      </c>
      <c r="I86" s="38">
        <v>1</v>
      </c>
      <c r="J86">
        <v>4</v>
      </c>
      <c r="K86" s="38">
        <v>1</v>
      </c>
      <c r="L86">
        <v>1</v>
      </c>
      <c r="M86" s="38">
        <v>0.2</v>
      </c>
      <c r="N86">
        <v>2</v>
      </c>
      <c r="O86" s="38">
        <v>0.66666666666666663</v>
      </c>
      <c r="P86">
        <f t="shared" si="0"/>
        <v>15</v>
      </c>
      <c r="Q86" t="s">
        <v>124</v>
      </c>
      <c r="R86" t="s">
        <v>174</v>
      </c>
      <c r="S86" t="s">
        <v>156</v>
      </c>
      <c r="T86" t="s">
        <v>157</v>
      </c>
      <c r="U86" t="s">
        <v>138</v>
      </c>
      <c r="V86" t="s">
        <v>152</v>
      </c>
      <c r="W86" t="s">
        <v>135</v>
      </c>
      <c r="X86" t="s">
        <v>156</v>
      </c>
    </row>
    <row r="87" spans="1:24" x14ac:dyDescent="0.2">
      <c r="A87" s="2">
        <v>52</v>
      </c>
      <c r="B87" t="s">
        <v>1070</v>
      </c>
      <c r="D87">
        <v>5</v>
      </c>
      <c r="E87" s="38">
        <v>1</v>
      </c>
      <c r="F87">
        <v>3</v>
      </c>
      <c r="G87" s="38">
        <v>1</v>
      </c>
      <c r="H87">
        <v>3</v>
      </c>
      <c r="I87" s="38">
        <v>1</v>
      </c>
      <c r="J87">
        <v>3</v>
      </c>
      <c r="K87" s="38">
        <v>0.75</v>
      </c>
      <c r="L87">
        <v>3</v>
      </c>
      <c r="M87" s="38">
        <v>0.6</v>
      </c>
      <c r="N87">
        <v>1</v>
      </c>
      <c r="O87" s="38">
        <v>0.33333333333333331</v>
      </c>
      <c r="P87">
        <f t="shared" si="0"/>
        <v>18</v>
      </c>
      <c r="Q87" t="s">
        <v>124</v>
      </c>
      <c r="R87" t="s">
        <v>147</v>
      </c>
      <c r="S87" t="s">
        <v>135</v>
      </c>
      <c r="T87" t="s">
        <v>136</v>
      </c>
      <c r="U87" t="s">
        <v>138</v>
      </c>
      <c r="V87" t="s">
        <v>119</v>
      </c>
      <c r="W87" t="s">
        <v>135</v>
      </c>
      <c r="X87" t="s">
        <v>168</v>
      </c>
    </row>
    <row r="88" spans="1:24" x14ac:dyDescent="0.2">
      <c r="A88" s="2">
        <v>53</v>
      </c>
      <c r="B88" t="s">
        <v>1071</v>
      </c>
      <c r="D88">
        <v>2</v>
      </c>
      <c r="E88" s="38">
        <v>0.4</v>
      </c>
      <c r="F88">
        <v>3</v>
      </c>
      <c r="G88" s="38">
        <v>1</v>
      </c>
      <c r="H88">
        <v>3</v>
      </c>
      <c r="I88" s="38">
        <v>1</v>
      </c>
      <c r="J88">
        <v>4</v>
      </c>
      <c r="K88" s="38">
        <v>1</v>
      </c>
      <c r="L88">
        <v>5</v>
      </c>
      <c r="M88" s="38">
        <v>1</v>
      </c>
      <c r="N88">
        <v>3</v>
      </c>
      <c r="O88" s="38">
        <v>1</v>
      </c>
      <c r="P88">
        <f t="shared" si="0"/>
        <v>20</v>
      </c>
      <c r="Q88" t="s">
        <v>124</v>
      </c>
      <c r="R88" t="s">
        <v>125</v>
      </c>
      <c r="S88" t="s">
        <v>135</v>
      </c>
      <c r="T88" t="s">
        <v>136</v>
      </c>
      <c r="U88" t="s">
        <v>138</v>
      </c>
      <c r="V88" t="s">
        <v>152</v>
      </c>
      <c r="W88" t="s">
        <v>168</v>
      </c>
      <c r="X88" t="s">
        <v>135</v>
      </c>
    </row>
    <row r="89" spans="1:24" x14ac:dyDescent="0.2">
      <c r="A89" s="2">
        <v>54</v>
      </c>
      <c r="B89" t="s">
        <v>1072</v>
      </c>
      <c r="D89">
        <v>5</v>
      </c>
      <c r="E89" s="38">
        <v>1</v>
      </c>
      <c r="F89">
        <v>3</v>
      </c>
      <c r="G89" s="38">
        <v>1</v>
      </c>
      <c r="H89">
        <v>3</v>
      </c>
      <c r="I89" s="38">
        <v>1</v>
      </c>
      <c r="J89">
        <v>4</v>
      </c>
      <c r="K89" s="38">
        <v>1</v>
      </c>
      <c r="L89">
        <v>5</v>
      </c>
      <c r="M89" s="38">
        <v>1</v>
      </c>
      <c r="N89">
        <v>2</v>
      </c>
      <c r="O89" s="38">
        <v>0.66666666666666663</v>
      </c>
      <c r="P89">
        <f t="shared" si="0"/>
        <v>22</v>
      </c>
      <c r="Q89" t="s">
        <v>124</v>
      </c>
      <c r="R89" t="s">
        <v>174</v>
      </c>
      <c r="S89" t="s">
        <v>135</v>
      </c>
      <c r="T89" t="s">
        <v>157</v>
      </c>
      <c r="U89" t="s">
        <v>158</v>
      </c>
      <c r="V89" t="s">
        <v>119</v>
      </c>
      <c r="W89" t="s">
        <v>135</v>
      </c>
      <c r="X89" t="s">
        <v>168</v>
      </c>
    </row>
    <row r="90" spans="1:24" x14ac:dyDescent="0.2">
      <c r="A90" s="2">
        <v>55</v>
      </c>
      <c r="B90" t="s">
        <v>1073</v>
      </c>
      <c r="D90">
        <v>4</v>
      </c>
      <c r="E90" s="38">
        <v>0.8</v>
      </c>
      <c r="F90">
        <v>3</v>
      </c>
      <c r="G90" s="38">
        <v>1</v>
      </c>
      <c r="H90">
        <v>2</v>
      </c>
      <c r="I90" s="38">
        <v>0.66666666666666663</v>
      </c>
      <c r="J90">
        <v>4</v>
      </c>
      <c r="K90" s="38">
        <v>1</v>
      </c>
      <c r="L90">
        <v>2</v>
      </c>
      <c r="M90" s="38">
        <v>0.4</v>
      </c>
      <c r="N90">
        <v>3</v>
      </c>
      <c r="O90" s="38">
        <v>1</v>
      </c>
      <c r="P90">
        <f t="shared" si="0"/>
        <v>18</v>
      </c>
      <c r="Q90" t="s">
        <v>124</v>
      </c>
      <c r="R90" t="s">
        <v>174</v>
      </c>
      <c r="S90" t="s">
        <v>135</v>
      </c>
      <c r="T90" t="s">
        <v>157</v>
      </c>
      <c r="U90" t="s">
        <v>138</v>
      </c>
      <c r="V90" t="s">
        <v>142</v>
      </c>
      <c r="W90" t="s">
        <v>168</v>
      </c>
      <c r="X90" t="s">
        <v>156</v>
      </c>
    </row>
    <row r="91" spans="1:24" x14ac:dyDescent="0.2">
      <c r="A91" s="2">
        <v>56</v>
      </c>
      <c r="B91" t="s">
        <v>1074</v>
      </c>
      <c r="D91">
        <v>4</v>
      </c>
      <c r="E91" s="38">
        <v>0.8</v>
      </c>
      <c r="F91">
        <v>3</v>
      </c>
      <c r="G91" s="38">
        <v>1</v>
      </c>
      <c r="H91">
        <v>3</v>
      </c>
      <c r="I91" s="38">
        <v>1</v>
      </c>
      <c r="J91">
        <v>4</v>
      </c>
      <c r="K91" s="38">
        <v>1</v>
      </c>
      <c r="L91">
        <v>2</v>
      </c>
      <c r="M91" s="38">
        <v>0.4</v>
      </c>
      <c r="N91">
        <v>1</v>
      </c>
      <c r="O91" s="38">
        <v>0.33333333333333331</v>
      </c>
      <c r="P91">
        <f t="shared" si="0"/>
        <v>17</v>
      </c>
      <c r="Q91" t="s">
        <v>146</v>
      </c>
      <c r="R91" t="s">
        <v>125</v>
      </c>
      <c r="S91" t="s">
        <v>135</v>
      </c>
      <c r="T91" t="s">
        <v>136</v>
      </c>
      <c r="U91" t="s">
        <v>138</v>
      </c>
      <c r="V91" t="s">
        <v>142</v>
      </c>
      <c r="W91" t="s">
        <v>135</v>
      </c>
      <c r="X91" t="s">
        <v>156</v>
      </c>
    </row>
    <row r="92" spans="1:24" x14ac:dyDescent="0.2">
      <c r="A92" s="2">
        <v>57</v>
      </c>
      <c r="B92" t="s">
        <v>1075</v>
      </c>
      <c r="D92">
        <v>4</v>
      </c>
      <c r="E92" s="38">
        <v>0.8</v>
      </c>
      <c r="F92">
        <v>3</v>
      </c>
      <c r="G92" s="38">
        <v>1</v>
      </c>
      <c r="H92">
        <v>3</v>
      </c>
      <c r="I92" s="38">
        <v>1</v>
      </c>
      <c r="J92">
        <v>4</v>
      </c>
      <c r="K92" s="38">
        <v>1</v>
      </c>
      <c r="L92">
        <v>4</v>
      </c>
      <c r="M92" s="38">
        <v>0.8</v>
      </c>
      <c r="N92">
        <v>3</v>
      </c>
      <c r="O92" s="38">
        <v>1</v>
      </c>
      <c r="P92">
        <f t="shared" si="0"/>
        <v>21</v>
      </c>
      <c r="Q92" t="s">
        <v>124</v>
      </c>
      <c r="R92" t="s">
        <v>125</v>
      </c>
      <c r="S92" t="s">
        <v>168</v>
      </c>
      <c r="T92" t="s">
        <v>136</v>
      </c>
      <c r="U92" t="s">
        <v>138</v>
      </c>
      <c r="V92" t="s">
        <v>193</v>
      </c>
      <c r="W92" t="s">
        <v>135</v>
      </c>
      <c r="X92" t="s">
        <v>135</v>
      </c>
    </row>
    <row r="93" spans="1:24" x14ac:dyDescent="0.2">
      <c r="A93" s="2">
        <v>58</v>
      </c>
      <c r="B93" t="s">
        <v>1076</v>
      </c>
      <c r="D93">
        <v>2</v>
      </c>
      <c r="E93" s="38">
        <v>0.4</v>
      </c>
      <c r="F93">
        <v>2</v>
      </c>
      <c r="G93" s="38">
        <v>0.66666666666666663</v>
      </c>
      <c r="H93">
        <v>3</v>
      </c>
      <c r="I93" s="38">
        <v>1</v>
      </c>
      <c r="J93">
        <v>4</v>
      </c>
      <c r="K93" s="38">
        <v>1</v>
      </c>
      <c r="L93">
        <v>2</v>
      </c>
      <c r="M93" s="38">
        <v>0.4</v>
      </c>
      <c r="N93">
        <v>2</v>
      </c>
      <c r="O93" s="38">
        <v>0.66666666666666663</v>
      </c>
      <c r="P93">
        <f t="shared" si="0"/>
        <v>15</v>
      </c>
      <c r="Q93" t="s">
        <v>124</v>
      </c>
      <c r="R93" t="s">
        <v>125</v>
      </c>
      <c r="S93" t="s">
        <v>135</v>
      </c>
      <c r="T93" t="s">
        <v>157</v>
      </c>
      <c r="U93" t="s">
        <v>138</v>
      </c>
      <c r="V93" t="s">
        <v>193</v>
      </c>
      <c r="W93" t="s">
        <v>135</v>
      </c>
      <c r="X93" t="s">
        <v>135</v>
      </c>
    </row>
    <row r="94" spans="1:24" x14ac:dyDescent="0.2">
      <c r="A94" s="2">
        <v>59</v>
      </c>
      <c r="B94" t="s">
        <v>1077</v>
      </c>
      <c r="D94">
        <v>5</v>
      </c>
      <c r="E94" s="38">
        <v>1</v>
      </c>
      <c r="F94">
        <v>3</v>
      </c>
      <c r="G94" s="38">
        <v>1</v>
      </c>
      <c r="H94">
        <v>3</v>
      </c>
      <c r="I94" s="38">
        <v>1</v>
      </c>
      <c r="J94">
        <v>3</v>
      </c>
      <c r="K94" s="38">
        <v>0.75</v>
      </c>
      <c r="L94">
        <v>3</v>
      </c>
      <c r="M94" s="38">
        <v>0.6</v>
      </c>
      <c r="N94">
        <v>2</v>
      </c>
      <c r="O94" s="38">
        <v>0.66666666666666663</v>
      </c>
      <c r="P94">
        <f t="shared" si="0"/>
        <v>19</v>
      </c>
      <c r="Q94" t="s">
        <v>230</v>
      </c>
      <c r="R94" t="s">
        <v>125</v>
      </c>
      <c r="S94" t="s">
        <v>168</v>
      </c>
      <c r="T94" t="s">
        <v>157</v>
      </c>
      <c r="U94" t="s">
        <v>138</v>
      </c>
      <c r="V94" t="s">
        <v>193</v>
      </c>
      <c r="W94" t="s">
        <v>156</v>
      </c>
      <c r="X94" t="s">
        <v>135</v>
      </c>
    </row>
    <row r="95" spans="1:24" x14ac:dyDescent="0.2">
      <c r="A95" s="2">
        <v>60</v>
      </c>
      <c r="B95" t="s">
        <v>1078</v>
      </c>
      <c r="D95">
        <v>2</v>
      </c>
      <c r="E95" s="38">
        <v>0.4</v>
      </c>
      <c r="F95">
        <v>3</v>
      </c>
      <c r="G95" s="38">
        <v>1</v>
      </c>
      <c r="H95">
        <v>3</v>
      </c>
      <c r="I95" s="38">
        <v>1</v>
      </c>
      <c r="J95">
        <v>3</v>
      </c>
      <c r="K95" s="38">
        <v>0.75</v>
      </c>
      <c r="L95">
        <v>5</v>
      </c>
      <c r="M95" s="38">
        <v>1</v>
      </c>
      <c r="N95">
        <v>1</v>
      </c>
      <c r="O95" s="38">
        <v>0.33333333333333331</v>
      </c>
      <c r="P95">
        <f t="shared" si="0"/>
        <v>17</v>
      </c>
      <c r="Q95" t="s">
        <v>230</v>
      </c>
      <c r="R95" t="s">
        <v>125</v>
      </c>
      <c r="S95" t="s">
        <v>135</v>
      </c>
      <c r="T95" t="s">
        <v>157</v>
      </c>
      <c r="U95" t="s">
        <v>158</v>
      </c>
      <c r="V95" t="s">
        <v>119</v>
      </c>
      <c r="W95" t="s">
        <v>156</v>
      </c>
      <c r="X95" t="s">
        <v>135</v>
      </c>
    </row>
    <row r="96" spans="1:24" x14ac:dyDescent="0.2">
      <c r="A96" s="2">
        <v>61</v>
      </c>
      <c r="B96" t="s">
        <v>1079</v>
      </c>
      <c r="D96">
        <v>5</v>
      </c>
      <c r="E96" s="38">
        <v>1</v>
      </c>
      <c r="F96">
        <v>3</v>
      </c>
      <c r="G96" s="38">
        <v>1</v>
      </c>
      <c r="H96">
        <v>3</v>
      </c>
      <c r="I96" s="38">
        <v>1</v>
      </c>
      <c r="J96">
        <v>3</v>
      </c>
      <c r="K96" s="38">
        <v>0.75</v>
      </c>
      <c r="L96">
        <v>4</v>
      </c>
      <c r="M96" s="38">
        <v>0.8</v>
      </c>
      <c r="N96">
        <v>3</v>
      </c>
      <c r="O96" s="38">
        <v>1</v>
      </c>
      <c r="P96">
        <f t="shared" si="0"/>
        <v>21</v>
      </c>
      <c r="Q96" t="s">
        <v>124</v>
      </c>
      <c r="R96" t="s">
        <v>125</v>
      </c>
      <c r="S96" t="s">
        <v>135</v>
      </c>
      <c r="T96" t="s">
        <v>136</v>
      </c>
      <c r="U96" t="s">
        <v>158</v>
      </c>
      <c r="V96" t="s">
        <v>142</v>
      </c>
      <c r="W96" t="s">
        <v>135</v>
      </c>
      <c r="X96" t="s">
        <v>135</v>
      </c>
    </row>
    <row r="97" spans="1:24" x14ac:dyDescent="0.2">
      <c r="A97" s="2">
        <v>62</v>
      </c>
      <c r="B97" t="s">
        <v>1080</v>
      </c>
      <c r="D97">
        <v>3</v>
      </c>
      <c r="E97" s="38">
        <v>0.6</v>
      </c>
      <c r="F97">
        <v>3</v>
      </c>
      <c r="G97" s="38">
        <v>1</v>
      </c>
      <c r="H97">
        <v>3</v>
      </c>
      <c r="I97" s="38">
        <v>1</v>
      </c>
      <c r="J97">
        <v>4</v>
      </c>
      <c r="K97" s="38">
        <v>1</v>
      </c>
      <c r="L97">
        <v>1</v>
      </c>
      <c r="M97" s="38">
        <v>0.2</v>
      </c>
      <c r="N97">
        <v>3</v>
      </c>
      <c r="O97" s="38">
        <v>1</v>
      </c>
      <c r="P97">
        <f t="shared" si="0"/>
        <v>17</v>
      </c>
      <c r="Q97" t="s">
        <v>124</v>
      </c>
      <c r="R97" t="s">
        <v>125</v>
      </c>
      <c r="S97" t="s">
        <v>135</v>
      </c>
      <c r="T97" t="s">
        <v>136</v>
      </c>
      <c r="U97" t="s">
        <v>158</v>
      </c>
      <c r="V97" t="s">
        <v>152</v>
      </c>
      <c r="W97" t="s">
        <v>135</v>
      </c>
      <c r="X97" t="s">
        <v>135</v>
      </c>
    </row>
    <row r="98" spans="1:24" x14ac:dyDescent="0.2">
      <c r="A98" s="2">
        <v>63</v>
      </c>
      <c r="B98" t="s">
        <v>1081</v>
      </c>
      <c r="D98">
        <v>2</v>
      </c>
      <c r="E98" s="38">
        <v>0.4</v>
      </c>
      <c r="F98">
        <v>3</v>
      </c>
      <c r="G98" s="38">
        <v>1</v>
      </c>
      <c r="H98">
        <v>3</v>
      </c>
      <c r="I98" s="38">
        <v>1</v>
      </c>
      <c r="J98">
        <v>2</v>
      </c>
      <c r="K98" s="38">
        <v>0.5</v>
      </c>
      <c r="L98">
        <v>2</v>
      </c>
      <c r="M98" s="38">
        <v>0.4</v>
      </c>
      <c r="N98">
        <v>2</v>
      </c>
      <c r="O98" s="38">
        <v>0.66666666666666663</v>
      </c>
      <c r="P98">
        <f t="shared" si="0"/>
        <v>14</v>
      </c>
      <c r="Q98" t="s">
        <v>230</v>
      </c>
      <c r="R98" t="s">
        <v>125</v>
      </c>
      <c r="S98" t="s">
        <v>156</v>
      </c>
      <c r="T98" t="s">
        <v>136</v>
      </c>
      <c r="U98" t="s">
        <v>158</v>
      </c>
      <c r="V98" t="s">
        <v>119</v>
      </c>
      <c r="W98" t="s">
        <v>156</v>
      </c>
      <c r="X98" t="s">
        <v>156</v>
      </c>
    </row>
    <row r="99" spans="1:24" x14ac:dyDescent="0.2">
      <c r="A99" s="2">
        <v>64</v>
      </c>
      <c r="B99" t="s">
        <v>1082</v>
      </c>
      <c r="D99">
        <v>5</v>
      </c>
      <c r="E99" s="38">
        <v>1</v>
      </c>
      <c r="F99">
        <v>3</v>
      </c>
      <c r="G99" s="38">
        <v>1</v>
      </c>
      <c r="H99">
        <v>3</v>
      </c>
      <c r="I99" s="38">
        <v>1</v>
      </c>
      <c r="J99">
        <v>4</v>
      </c>
      <c r="K99" s="38">
        <v>1</v>
      </c>
      <c r="L99">
        <v>5</v>
      </c>
      <c r="M99" s="38">
        <v>1</v>
      </c>
      <c r="N99">
        <v>2</v>
      </c>
      <c r="O99" s="38">
        <v>0.66666666666666663</v>
      </c>
      <c r="P99">
        <f t="shared" si="0"/>
        <v>22</v>
      </c>
      <c r="Q99" t="s">
        <v>124</v>
      </c>
      <c r="R99" t="s">
        <v>125</v>
      </c>
      <c r="S99" t="s">
        <v>156</v>
      </c>
      <c r="T99" t="s">
        <v>136</v>
      </c>
      <c r="U99" t="s">
        <v>138</v>
      </c>
      <c r="V99" t="s">
        <v>193</v>
      </c>
      <c r="W99" t="s">
        <v>168</v>
      </c>
      <c r="X99" t="s">
        <v>156</v>
      </c>
    </row>
    <row r="100" spans="1:24" x14ac:dyDescent="0.2">
      <c r="A100" s="2">
        <v>65</v>
      </c>
      <c r="B100" t="s">
        <v>1083</v>
      </c>
      <c r="D100">
        <v>4</v>
      </c>
      <c r="E100" s="38">
        <v>0.8</v>
      </c>
      <c r="F100">
        <v>3</v>
      </c>
      <c r="G100" s="38">
        <v>1</v>
      </c>
      <c r="H100">
        <v>3</v>
      </c>
      <c r="I100" s="38">
        <v>1</v>
      </c>
      <c r="J100">
        <v>4</v>
      </c>
      <c r="K100" s="38">
        <v>1</v>
      </c>
      <c r="L100">
        <v>5</v>
      </c>
      <c r="M100" s="38">
        <v>1</v>
      </c>
      <c r="N100">
        <v>3</v>
      </c>
      <c r="O100" s="38">
        <v>1</v>
      </c>
      <c r="P100">
        <f t="shared" si="0"/>
        <v>22</v>
      </c>
      <c r="Q100" t="s">
        <v>146</v>
      </c>
      <c r="R100" t="s">
        <v>125</v>
      </c>
      <c r="S100" t="s">
        <v>135</v>
      </c>
      <c r="T100" t="s">
        <v>136</v>
      </c>
      <c r="U100" t="s">
        <v>138</v>
      </c>
      <c r="V100" t="s">
        <v>193</v>
      </c>
      <c r="W100" t="s">
        <v>135</v>
      </c>
      <c r="X100" t="s">
        <v>135</v>
      </c>
    </row>
  </sheetData>
  <mergeCells count="12">
    <mergeCell ref="N79:O79"/>
    <mergeCell ref="D3:E3"/>
    <mergeCell ref="F3:G3"/>
    <mergeCell ref="H3:I3"/>
    <mergeCell ref="J3:K3"/>
    <mergeCell ref="L3:M3"/>
    <mergeCell ref="N3:O3"/>
    <mergeCell ref="D79:E79"/>
    <mergeCell ref="F79:G79"/>
    <mergeCell ref="H79:I79"/>
    <mergeCell ref="J79:K79"/>
    <mergeCell ref="L79:M79"/>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A9391-9D0C-46BD-AE81-F604451B2F17}">
  <dimension ref="A1:T48"/>
  <sheetViews>
    <sheetView workbookViewId="0">
      <selection activeCell="O1" sqref="O1:T1"/>
    </sheetView>
  </sheetViews>
  <sheetFormatPr baseColWidth="10" defaultColWidth="8.83203125" defaultRowHeight="15" x14ac:dyDescent="0.2"/>
  <cols>
    <col min="2" max="2" width="41.83203125" customWidth="1"/>
    <col min="3" max="3" width="8.6640625" bestFit="1" customWidth="1"/>
    <col min="4" max="4" width="12.1640625" customWidth="1"/>
    <col min="5" max="5" width="10.6640625" customWidth="1"/>
    <col min="6" max="6" width="9.5" customWidth="1"/>
    <col min="7" max="8" width="8.6640625" bestFit="1" customWidth="1"/>
    <col min="9" max="9" width="10.5" customWidth="1"/>
    <col min="10" max="10" width="13.83203125" customWidth="1"/>
    <col min="11" max="11" width="14.1640625" customWidth="1"/>
    <col min="12" max="12" width="14" customWidth="1"/>
    <col min="13" max="13" width="11.6640625" customWidth="1"/>
    <col min="14" max="14" width="12.33203125" customWidth="1"/>
    <col min="15" max="15" width="14" customWidth="1"/>
    <col min="16" max="16" width="12.6640625" customWidth="1"/>
    <col min="17" max="17" width="10.5" customWidth="1"/>
    <col min="18" max="18" width="16.5" customWidth="1"/>
    <col min="19" max="19" width="17.5" customWidth="1"/>
    <col min="20" max="20" width="18.6640625" customWidth="1"/>
  </cols>
  <sheetData>
    <row r="1" spans="1:20" ht="19" x14ac:dyDescent="0.25">
      <c r="A1" s="304" t="s">
        <v>1056</v>
      </c>
      <c r="B1" s="305"/>
      <c r="C1" s="305"/>
      <c r="D1" s="305"/>
      <c r="E1" s="305"/>
      <c r="F1" s="305"/>
      <c r="G1" s="305"/>
      <c r="H1" s="305"/>
      <c r="I1" s="305"/>
      <c r="J1" s="305"/>
      <c r="K1" s="305"/>
      <c r="L1" s="305"/>
      <c r="M1" s="305"/>
      <c r="N1" s="305"/>
      <c r="O1" s="305"/>
      <c r="P1" s="305"/>
      <c r="Q1" s="305"/>
      <c r="R1" s="305"/>
      <c r="S1" s="305"/>
      <c r="T1" s="305"/>
    </row>
    <row r="2" spans="1:20" x14ac:dyDescent="0.2">
      <c r="C2" s="48"/>
      <c r="D2" s="48"/>
      <c r="E2" s="48"/>
      <c r="F2" s="48"/>
      <c r="G2" s="48"/>
      <c r="H2" s="48"/>
      <c r="I2" s="48"/>
      <c r="J2" s="48"/>
      <c r="K2" s="367" t="s">
        <v>511</v>
      </c>
      <c r="L2" s="367"/>
      <c r="M2" s="367" t="s">
        <v>512</v>
      </c>
      <c r="N2" s="367"/>
    </row>
    <row r="3" spans="1:20" s="14" customFormat="1" ht="176" x14ac:dyDescent="0.2">
      <c r="A3" s="324" t="s">
        <v>1057</v>
      </c>
      <c r="B3" s="324" t="s">
        <v>556</v>
      </c>
      <c r="C3" s="19" t="s">
        <v>574</v>
      </c>
      <c r="D3" s="19" t="s">
        <v>575</v>
      </c>
      <c r="E3" s="19" t="s">
        <v>576</v>
      </c>
      <c r="F3" s="19" t="s">
        <v>577</v>
      </c>
      <c r="G3" s="19" t="s">
        <v>578</v>
      </c>
      <c r="H3" s="19" t="s">
        <v>579</v>
      </c>
      <c r="I3" s="19" t="s">
        <v>580</v>
      </c>
      <c r="J3" s="19" t="s">
        <v>581</v>
      </c>
      <c r="K3" s="331" t="s">
        <v>25</v>
      </c>
      <c r="L3" s="331" t="s">
        <v>26</v>
      </c>
      <c r="M3" s="331" t="s">
        <v>55</v>
      </c>
      <c r="N3" s="331" t="s">
        <v>56</v>
      </c>
      <c r="O3" s="324" t="s">
        <v>557</v>
      </c>
      <c r="P3" s="324" t="s">
        <v>558</v>
      </c>
      <c r="Q3" s="324" t="s">
        <v>59</v>
      </c>
      <c r="R3" s="324" t="s">
        <v>560</v>
      </c>
      <c r="S3" s="324" t="s">
        <v>63</v>
      </c>
      <c r="T3" s="324" t="s">
        <v>12</v>
      </c>
    </row>
    <row r="4" spans="1:20" x14ac:dyDescent="0.2">
      <c r="A4" s="2">
        <v>1</v>
      </c>
      <c r="B4" t="s">
        <v>122</v>
      </c>
      <c r="C4" s="228">
        <v>51.428571428571416</v>
      </c>
      <c r="D4" s="228">
        <v>45</v>
      </c>
      <c r="E4" s="228">
        <v>40</v>
      </c>
      <c r="F4" s="228">
        <v>54.285714285714278</v>
      </c>
      <c r="G4" s="228">
        <v>63.333333333333329</v>
      </c>
      <c r="H4" s="228">
        <v>254.04761904761904</v>
      </c>
      <c r="I4" t="s">
        <v>1005</v>
      </c>
      <c r="J4" t="s">
        <v>889</v>
      </c>
      <c r="K4">
        <v>5</v>
      </c>
      <c r="L4">
        <v>5</v>
      </c>
      <c r="M4">
        <v>6</v>
      </c>
      <c r="N4">
        <v>6</v>
      </c>
      <c r="O4" t="s">
        <v>124</v>
      </c>
      <c r="P4" t="s">
        <v>125</v>
      </c>
      <c r="Q4" t="s">
        <v>135</v>
      </c>
      <c r="R4" t="s">
        <v>136</v>
      </c>
      <c r="S4" t="s">
        <v>138</v>
      </c>
      <c r="T4" t="s">
        <v>119</v>
      </c>
    </row>
    <row r="5" spans="1:20" x14ac:dyDescent="0.2">
      <c r="A5" s="2">
        <v>2</v>
      </c>
      <c r="B5" t="s">
        <v>144</v>
      </c>
      <c r="C5" s="228">
        <v>33.452380952380942</v>
      </c>
      <c r="D5" s="228">
        <v>45</v>
      </c>
      <c r="E5" s="228">
        <v>42.857142857142854</v>
      </c>
      <c r="F5" s="228">
        <v>51.428571428571423</v>
      </c>
      <c r="G5" s="228">
        <v>59.999999999999993</v>
      </c>
      <c r="H5" s="228">
        <v>232.73809523809521</v>
      </c>
      <c r="I5" t="s">
        <v>1005</v>
      </c>
      <c r="J5" t="s">
        <v>889</v>
      </c>
      <c r="K5">
        <v>7</v>
      </c>
      <c r="L5">
        <v>7</v>
      </c>
      <c r="M5">
        <v>7</v>
      </c>
      <c r="N5">
        <v>7</v>
      </c>
      <c r="O5" t="s">
        <v>146</v>
      </c>
      <c r="P5" t="s">
        <v>147</v>
      </c>
      <c r="Q5" t="s">
        <v>135</v>
      </c>
      <c r="R5" t="s">
        <v>136</v>
      </c>
      <c r="S5" t="s">
        <v>138</v>
      </c>
      <c r="T5" t="s">
        <v>142</v>
      </c>
    </row>
    <row r="6" spans="1:20" x14ac:dyDescent="0.2">
      <c r="A6" s="2">
        <v>3</v>
      </c>
      <c r="B6" t="s">
        <v>154</v>
      </c>
      <c r="C6" s="228"/>
      <c r="D6" s="228"/>
      <c r="E6" s="228"/>
      <c r="F6" s="228"/>
      <c r="G6" s="228"/>
      <c r="H6" s="228"/>
      <c r="O6" t="s">
        <v>124</v>
      </c>
      <c r="P6" t="s">
        <v>125</v>
      </c>
      <c r="Q6" t="s">
        <v>156</v>
      </c>
      <c r="R6" t="s">
        <v>157</v>
      </c>
      <c r="S6" t="s">
        <v>158</v>
      </c>
      <c r="T6" t="s">
        <v>152</v>
      </c>
    </row>
    <row r="7" spans="1:20" x14ac:dyDescent="0.2">
      <c r="A7" s="2">
        <v>4</v>
      </c>
      <c r="B7" t="s">
        <v>162</v>
      </c>
      <c r="C7" s="228">
        <v>32.857142857142861</v>
      </c>
      <c r="D7" s="228">
        <v>50</v>
      </c>
      <c r="E7" s="228">
        <v>65.714285714285708</v>
      </c>
      <c r="F7" s="228">
        <v>48.571428571428569</v>
      </c>
      <c r="G7" s="228">
        <v>70</v>
      </c>
      <c r="H7" s="228">
        <v>267.14285714285711</v>
      </c>
      <c r="I7" t="s">
        <v>1005</v>
      </c>
      <c r="J7" t="s">
        <v>889</v>
      </c>
      <c r="K7">
        <v>9</v>
      </c>
      <c r="L7">
        <v>6</v>
      </c>
      <c r="M7">
        <v>6</v>
      </c>
      <c r="N7">
        <v>6</v>
      </c>
      <c r="O7" t="s">
        <v>124</v>
      </c>
      <c r="P7" t="s">
        <v>125</v>
      </c>
      <c r="Q7" t="s">
        <v>168</v>
      </c>
      <c r="R7" t="s">
        <v>136</v>
      </c>
      <c r="S7" t="s">
        <v>138</v>
      </c>
      <c r="T7" t="s">
        <v>142</v>
      </c>
    </row>
    <row r="8" spans="1:20" x14ac:dyDescent="0.2">
      <c r="A8" s="2">
        <v>5</v>
      </c>
      <c r="B8" t="s">
        <v>172</v>
      </c>
      <c r="C8" s="228">
        <v>79.821428571428555</v>
      </c>
      <c r="D8" s="228">
        <v>65</v>
      </c>
      <c r="E8" s="228">
        <v>71.428571428571416</v>
      </c>
      <c r="F8" s="228">
        <v>80</v>
      </c>
      <c r="G8" s="228">
        <v>79.999999999999986</v>
      </c>
      <c r="H8" s="228">
        <v>376.25</v>
      </c>
      <c r="I8" t="s">
        <v>1006</v>
      </c>
      <c r="J8" t="s">
        <v>890</v>
      </c>
      <c r="K8">
        <v>7</v>
      </c>
      <c r="L8">
        <v>9</v>
      </c>
      <c r="M8">
        <v>7</v>
      </c>
      <c r="N8">
        <v>9</v>
      </c>
      <c r="O8" t="s">
        <v>146</v>
      </c>
      <c r="P8" t="s">
        <v>174</v>
      </c>
      <c r="Q8" t="s">
        <v>168</v>
      </c>
      <c r="R8" t="s">
        <v>136</v>
      </c>
      <c r="S8" t="s">
        <v>158</v>
      </c>
      <c r="T8" t="s">
        <v>142</v>
      </c>
    </row>
    <row r="9" spans="1:20" x14ac:dyDescent="0.2">
      <c r="A9" s="2">
        <v>6</v>
      </c>
      <c r="B9" t="s">
        <v>181</v>
      </c>
      <c r="C9" s="228">
        <v>59.047619047619037</v>
      </c>
      <c r="D9" s="228">
        <v>55</v>
      </c>
      <c r="E9" s="228">
        <v>57.142857142857132</v>
      </c>
      <c r="F9" s="228">
        <v>65.714285714285694</v>
      </c>
      <c r="G9" s="228">
        <v>79.999999999999986</v>
      </c>
      <c r="H9" s="228">
        <v>316.90476190476187</v>
      </c>
      <c r="I9" t="s">
        <v>1006</v>
      </c>
      <c r="J9" t="s">
        <v>890</v>
      </c>
      <c r="K9">
        <v>9</v>
      </c>
      <c r="L9">
        <v>9</v>
      </c>
      <c r="M9">
        <v>8</v>
      </c>
      <c r="N9">
        <v>9</v>
      </c>
      <c r="O9" t="s">
        <v>124</v>
      </c>
      <c r="P9" t="s">
        <v>174</v>
      </c>
      <c r="Q9" t="s">
        <v>135</v>
      </c>
      <c r="R9" t="s">
        <v>136</v>
      </c>
      <c r="S9" t="s">
        <v>138</v>
      </c>
      <c r="T9" t="s">
        <v>152</v>
      </c>
    </row>
    <row r="10" spans="1:20" x14ac:dyDescent="0.2">
      <c r="A10" s="2">
        <v>7</v>
      </c>
      <c r="B10" t="s">
        <v>189</v>
      </c>
      <c r="C10" s="228"/>
      <c r="D10" s="228"/>
      <c r="E10" s="228"/>
      <c r="F10" s="228"/>
      <c r="G10" s="228"/>
      <c r="H10" s="228"/>
      <c r="O10" t="s">
        <v>146</v>
      </c>
      <c r="P10" t="s">
        <v>125</v>
      </c>
      <c r="Q10" t="s">
        <v>135</v>
      </c>
      <c r="R10" t="s">
        <v>157</v>
      </c>
      <c r="S10" t="s">
        <v>158</v>
      </c>
      <c r="T10" t="s">
        <v>119</v>
      </c>
    </row>
    <row r="11" spans="1:20" x14ac:dyDescent="0.2">
      <c r="A11" s="2">
        <v>8</v>
      </c>
      <c r="B11" t="s">
        <v>195</v>
      </c>
      <c r="C11" s="228">
        <v>67.500000000000014</v>
      </c>
      <c r="D11" s="228">
        <v>70</v>
      </c>
      <c r="E11" s="228">
        <v>68.571428571428569</v>
      </c>
      <c r="F11" s="228">
        <v>59.999999999999993</v>
      </c>
      <c r="G11" s="228">
        <v>79.999999999999986</v>
      </c>
      <c r="H11" s="228">
        <v>346.07142857142856</v>
      </c>
      <c r="I11" t="s">
        <v>1006</v>
      </c>
      <c r="J11" t="s">
        <v>890</v>
      </c>
      <c r="K11">
        <v>9</v>
      </c>
      <c r="L11">
        <v>8</v>
      </c>
      <c r="M11">
        <v>9</v>
      </c>
      <c r="N11">
        <v>9</v>
      </c>
      <c r="O11" t="s">
        <v>124</v>
      </c>
      <c r="P11" t="s">
        <v>125</v>
      </c>
      <c r="Q11" t="s">
        <v>168</v>
      </c>
      <c r="R11" t="s">
        <v>157</v>
      </c>
      <c r="S11" t="s">
        <v>158</v>
      </c>
      <c r="T11" t="s">
        <v>193</v>
      </c>
    </row>
    <row r="12" spans="1:20" x14ac:dyDescent="0.2">
      <c r="A12" s="2">
        <v>9</v>
      </c>
      <c r="B12" t="s">
        <v>495</v>
      </c>
      <c r="C12" s="228">
        <v>32.023809523809518</v>
      </c>
      <c r="D12" s="228">
        <v>50</v>
      </c>
      <c r="E12" s="228">
        <v>65.714285714285708</v>
      </c>
      <c r="F12" s="228">
        <v>62.857142857142854</v>
      </c>
      <c r="G12" s="228">
        <v>79.999999999999986</v>
      </c>
      <c r="H12" s="228">
        <v>290.59523809523807</v>
      </c>
      <c r="I12" t="s">
        <v>1005</v>
      </c>
      <c r="J12" t="s">
        <v>889</v>
      </c>
      <c r="K12">
        <v>6</v>
      </c>
      <c r="L12">
        <v>6</v>
      </c>
      <c r="M12">
        <v>7</v>
      </c>
      <c r="N12">
        <v>7</v>
      </c>
      <c r="O12" t="s">
        <v>124</v>
      </c>
      <c r="P12" t="s">
        <v>125</v>
      </c>
      <c r="Q12" t="s">
        <v>135</v>
      </c>
      <c r="R12" t="s">
        <v>136</v>
      </c>
      <c r="S12" t="s">
        <v>158</v>
      </c>
      <c r="T12" t="s">
        <v>119</v>
      </c>
    </row>
    <row r="13" spans="1:20" x14ac:dyDescent="0.2">
      <c r="A13" s="2">
        <v>10</v>
      </c>
      <c r="B13" t="s">
        <v>211</v>
      </c>
      <c r="C13" s="228">
        <v>68.333333333333343</v>
      </c>
      <c r="D13" s="228">
        <v>70</v>
      </c>
      <c r="E13" s="228">
        <v>62.857142857142847</v>
      </c>
      <c r="F13" s="228">
        <v>80</v>
      </c>
      <c r="G13" s="228">
        <v>76.666666666666657</v>
      </c>
      <c r="H13" s="228">
        <v>357.85714285714289</v>
      </c>
      <c r="I13" t="s">
        <v>1006</v>
      </c>
      <c r="J13" t="s">
        <v>890</v>
      </c>
      <c r="K13">
        <v>9</v>
      </c>
      <c r="L13">
        <v>9</v>
      </c>
      <c r="M13">
        <v>9</v>
      </c>
      <c r="N13">
        <v>9</v>
      </c>
      <c r="O13" t="s">
        <v>124</v>
      </c>
      <c r="P13" t="s">
        <v>174</v>
      </c>
      <c r="Q13" t="s">
        <v>135</v>
      </c>
      <c r="R13" t="s">
        <v>136</v>
      </c>
      <c r="S13" t="s">
        <v>138</v>
      </c>
      <c r="T13" t="s">
        <v>119</v>
      </c>
    </row>
    <row r="14" spans="1:20" x14ac:dyDescent="0.2">
      <c r="A14" s="2">
        <v>11</v>
      </c>
      <c r="B14" t="s">
        <v>220</v>
      </c>
      <c r="C14" s="228">
        <v>37.499999999999993</v>
      </c>
      <c r="D14" s="228">
        <v>45</v>
      </c>
      <c r="E14" s="228">
        <v>57.142857142857132</v>
      </c>
      <c r="F14" s="228">
        <v>59.999999999999986</v>
      </c>
      <c r="G14" s="228">
        <v>59.999999999999993</v>
      </c>
      <c r="H14" s="228">
        <v>259.64285714285711</v>
      </c>
      <c r="I14" t="s">
        <v>1005</v>
      </c>
      <c r="J14" t="s">
        <v>889</v>
      </c>
      <c r="K14">
        <v>6</v>
      </c>
      <c r="L14">
        <v>6</v>
      </c>
      <c r="M14">
        <v>7</v>
      </c>
      <c r="N14">
        <v>7</v>
      </c>
      <c r="O14" t="s">
        <v>124</v>
      </c>
      <c r="P14" t="s">
        <v>147</v>
      </c>
      <c r="Q14" t="s">
        <v>156</v>
      </c>
      <c r="R14" t="s">
        <v>157</v>
      </c>
      <c r="S14" t="s">
        <v>158</v>
      </c>
      <c r="T14" t="s">
        <v>193</v>
      </c>
    </row>
    <row r="15" spans="1:20" x14ac:dyDescent="0.2">
      <c r="A15" s="2">
        <v>12</v>
      </c>
      <c r="B15" t="s">
        <v>228</v>
      </c>
      <c r="C15" s="228"/>
      <c r="D15" s="228"/>
      <c r="E15" s="228"/>
      <c r="F15" s="228"/>
      <c r="G15" s="228"/>
      <c r="H15" s="228"/>
      <c r="O15" t="s">
        <v>230</v>
      </c>
      <c r="P15" t="s">
        <v>125</v>
      </c>
      <c r="Q15" t="s">
        <v>135</v>
      </c>
      <c r="R15" t="s">
        <v>136</v>
      </c>
      <c r="S15" t="s">
        <v>138</v>
      </c>
      <c r="T15" t="s">
        <v>119</v>
      </c>
    </row>
    <row r="16" spans="1:20" x14ac:dyDescent="0.2">
      <c r="A16" s="2">
        <v>13</v>
      </c>
      <c r="B16" t="s">
        <v>233</v>
      </c>
      <c r="C16" s="228">
        <v>74.999999999999986</v>
      </c>
      <c r="D16" s="228">
        <v>75</v>
      </c>
      <c r="E16" s="228">
        <v>80</v>
      </c>
      <c r="F16" s="228">
        <v>80</v>
      </c>
      <c r="G16" s="228">
        <v>79.999999999999986</v>
      </c>
      <c r="H16" s="228">
        <v>390</v>
      </c>
      <c r="I16" t="s">
        <v>1006</v>
      </c>
      <c r="J16" t="s">
        <v>890</v>
      </c>
      <c r="K16">
        <v>8</v>
      </c>
      <c r="L16">
        <v>10</v>
      </c>
      <c r="M16">
        <v>10</v>
      </c>
      <c r="N16">
        <v>10</v>
      </c>
      <c r="O16" t="s">
        <v>124</v>
      </c>
      <c r="P16" t="s">
        <v>174</v>
      </c>
      <c r="Q16" t="s">
        <v>135</v>
      </c>
      <c r="R16" t="s">
        <v>136</v>
      </c>
      <c r="S16" t="s">
        <v>138</v>
      </c>
      <c r="T16" t="s">
        <v>119</v>
      </c>
    </row>
    <row r="17" spans="1:20" x14ac:dyDescent="0.2">
      <c r="A17" s="2">
        <v>14</v>
      </c>
      <c r="B17" t="s">
        <v>242</v>
      </c>
      <c r="C17" s="228">
        <v>69.642857142857153</v>
      </c>
      <c r="D17" s="228">
        <v>75</v>
      </c>
      <c r="E17" s="228">
        <v>57.142857142857132</v>
      </c>
      <c r="F17" s="228">
        <v>80</v>
      </c>
      <c r="G17" s="228">
        <v>76.666666666666657</v>
      </c>
      <c r="H17" s="228">
        <v>358.45238095238096</v>
      </c>
      <c r="I17" t="s">
        <v>1006</v>
      </c>
      <c r="J17" t="s">
        <v>890</v>
      </c>
      <c r="K17">
        <v>9</v>
      </c>
      <c r="L17">
        <v>9</v>
      </c>
      <c r="M17">
        <v>9</v>
      </c>
      <c r="N17">
        <v>10</v>
      </c>
      <c r="O17" t="s">
        <v>124</v>
      </c>
      <c r="P17" t="s">
        <v>174</v>
      </c>
      <c r="Q17" t="s">
        <v>135</v>
      </c>
      <c r="R17" t="s">
        <v>136</v>
      </c>
      <c r="S17" t="s">
        <v>138</v>
      </c>
      <c r="T17" t="s">
        <v>193</v>
      </c>
    </row>
    <row r="18" spans="1:20" x14ac:dyDescent="0.2">
      <c r="A18" s="2">
        <v>15</v>
      </c>
      <c r="B18" t="s">
        <v>250</v>
      </c>
      <c r="C18" s="228">
        <v>48.452380952380956</v>
      </c>
      <c r="D18" s="228">
        <v>40</v>
      </c>
      <c r="E18" s="228">
        <v>57.142857142857139</v>
      </c>
      <c r="F18" s="228">
        <v>68.571428571428569</v>
      </c>
      <c r="G18" s="228">
        <v>76.666666666666657</v>
      </c>
      <c r="H18" s="228">
        <v>290.83333333333337</v>
      </c>
      <c r="I18" t="s">
        <v>1005</v>
      </c>
      <c r="J18" t="s">
        <v>889</v>
      </c>
      <c r="K18">
        <v>8</v>
      </c>
      <c r="L18">
        <v>8</v>
      </c>
      <c r="M18">
        <v>9</v>
      </c>
      <c r="N18">
        <v>9</v>
      </c>
      <c r="O18" t="s">
        <v>124</v>
      </c>
      <c r="P18" t="s">
        <v>125</v>
      </c>
      <c r="Q18" t="s">
        <v>135</v>
      </c>
      <c r="R18" t="s">
        <v>157</v>
      </c>
      <c r="S18" t="s">
        <v>158</v>
      </c>
      <c r="T18" t="s">
        <v>119</v>
      </c>
    </row>
    <row r="19" spans="1:20" x14ac:dyDescent="0.2">
      <c r="A19" s="2">
        <v>16</v>
      </c>
      <c r="B19" t="s">
        <v>260</v>
      </c>
      <c r="C19" s="228">
        <v>78.095238095238074</v>
      </c>
      <c r="D19" s="228">
        <v>70</v>
      </c>
      <c r="E19" s="228">
        <v>54.285714285714278</v>
      </c>
      <c r="F19" s="228">
        <v>54.285714285714278</v>
      </c>
      <c r="G19" s="228">
        <v>70</v>
      </c>
      <c r="H19" s="228">
        <v>326.66666666666663</v>
      </c>
      <c r="I19" t="s">
        <v>1006</v>
      </c>
      <c r="J19" t="s">
        <v>890</v>
      </c>
      <c r="K19">
        <v>9</v>
      </c>
      <c r="L19">
        <v>9</v>
      </c>
      <c r="M19">
        <v>8</v>
      </c>
      <c r="N19">
        <v>8</v>
      </c>
      <c r="O19" t="s">
        <v>124</v>
      </c>
      <c r="P19" t="s">
        <v>125</v>
      </c>
      <c r="Q19" t="s">
        <v>135</v>
      </c>
      <c r="R19" t="s">
        <v>136</v>
      </c>
      <c r="S19" t="s">
        <v>138</v>
      </c>
      <c r="T19" t="s">
        <v>142</v>
      </c>
    </row>
    <row r="20" spans="1:20" x14ac:dyDescent="0.2">
      <c r="A20" s="2">
        <v>17</v>
      </c>
      <c r="B20" t="s">
        <v>268</v>
      </c>
      <c r="C20" s="228"/>
      <c r="D20" s="228"/>
      <c r="E20" s="228"/>
      <c r="F20" s="228"/>
      <c r="G20" s="228"/>
      <c r="H20" s="228"/>
      <c r="O20" t="s">
        <v>124</v>
      </c>
      <c r="P20" t="s">
        <v>125</v>
      </c>
      <c r="Q20" t="s">
        <v>168</v>
      </c>
      <c r="R20" t="s">
        <v>136</v>
      </c>
      <c r="S20" t="s">
        <v>138</v>
      </c>
      <c r="T20" t="s">
        <v>193</v>
      </c>
    </row>
    <row r="21" spans="1:20" x14ac:dyDescent="0.2">
      <c r="A21" s="2">
        <v>18</v>
      </c>
      <c r="B21" t="s">
        <v>271</v>
      </c>
      <c r="C21" s="228">
        <v>54.047619047619044</v>
      </c>
      <c r="D21" s="228">
        <v>50</v>
      </c>
      <c r="E21" s="228">
        <v>45.714285714285708</v>
      </c>
      <c r="F21" s="228">
        <v>74.285714285714278</v>
      </c>
      <c r="G21" s="228">
        <v>56.666666666666664</v>
      </c>
      <c r="H21" s="228">
        <v>280.71428571428572</v>
      </c>
      <c r="I21" t="s">
        <v>1005</v>
      </c>
      <c r="J21" t="s">
        <v>889</v>
      </c>
      <c r="K21">
        <v>9</v>
      </c>
      <c r="L21">
        <v>9</v>
      </c>
      <c r="M21">
        <v>7</v>
      </c>
      <c r="N21">
        <v>9</v>
      </c>
      <c r="O21" t="s">
        <v>124</v>
      </c>
      <c r="P21" t="s">
        <v>125</v>
      </c>
      <c r="Q21" t="s">
        <v>135</v>
      </c>
      <c r="R21" t="s">
        <v>136</v>
      </c>
      <c r="S21" t="s">
        <v>138</v>
      </c>
      <c r="T21" t="s">
        <v>119</v>
      </c>
    </row>
    <row r="22" spans="1:20" x14ac:dyDescent="0.2">
      <c r="A22" s="2">
        <v>19</v>
      </c>
      <c r="B22" t="s">
        <v>280</v>
      </c>
      <c r="C22" s="228"/>
      <c r="D22" s="228"/>
      <c r="E22" s="228"/>
      <c r="F22" s="228"/>
      <c r="G22" s="228"/>
      <c r="H22" s="228"/>
      <c r="O22" t="s">
        <v>146</v>
      </c>
      <c r="P22" t="s">
        <v>125</v>
      </c>
      <c r="Q22" t="s">
        <v>168</v>
      </c>
      <c r="R22" t="s">
        <v>136</v>
      </c>
      <c r="S22" t="s">
        <v>138</v>
      </c>
      <c r="T22" t="s">
        <v>152</v>
      </c>
    </row>
    <row r="23" spans="1:20" x14ac:dyDescent="0.2">
      <c r="A23" s="2">
        <v>20</v>
      </c>
      <c r="B23" t="s">
        <v>497</v>
      </c>
      <c r="C23" s="228">
        <v>68.571428571428569</v>
      </c>
      <c r="D23" s="228">
        <v>50</v>
      </c>
      <c r="E23" s="228">
        <v>54.285714285714278</v>
      </c>
      <c r="F23" s="228">
        <v>59.999999999999986</v>
      </c>
      <c r="G23" s="228">
        <v>66.666666666666657</v>
      </c>
      <c r="H23" s="228">
        <v>299.52380952380952</v>
      </c>
      <c r="I23" t="s">
        <v>1005</v>
      </c>
      <c r="J23" t="s">
        <v>889</v>
      </c>
      <c r="K23">
        <v>5</v>
      </c>
      <c r="L23">
        <v>5</v>
      </c>
      <c r="M23">
        <v>5</v>
      </c>
      <c r="N23">
        <v>5</v>
      </c>
      <c r="O23" t="s">
        <v>124</v>
      </c>
      <c r="P23" t="s">
        <v>125</v>
      </c>
      <c r="Q23" t="s">
        <v>135</v>
      </c>
      <c r="R23" t="s">
        <v>136</v>
      </c>
      <c r="S23" t="s">
        <v>138</v>
      </c>
      <c r="T23" t="s">
        <v>152</v>
      </c>
    </row>
    <row r="24" spans="1:20" x14ac:dyDescent="0.2">
      <c r="A24" s="2">
        <v>21</v>
      </c>
      <c r="B24" t="s">
        <v>293</v>
      </c>
      <c r="C24" s="228">
        <v>79.999999999999986</v>
      </c>
      <c r="D24" s="228">
        <v>80</v>
      </c>
      <c r="E24" s="228">
        <v>80</v>
      </c>
      <c r="F24" s="228">
        <v>74.285714285714292</v>
      </c>
      <c r="G24" s="228">
        <v>79.999999999999986</v>
      </c>
      <c r="H24" s="228">
        <v>394.28571428571428</v>
      </c>
      <c r="I24" t="s">
        <v>1006</v>
      </c>
      <c r="J24" t="s">
        <v>890</v>
      </c>
      <c r="K24">
        <v>9</v>
      </c>
      <c r="L24">
        <v>9</v>
      </c>
      <c r="M24">
        <v>9</v>
      </c>
      <c r="N24">
        <v>8</v>
      </c>
      <c r="O24" t="s">
        <v>124</v>
      </c>
      <c r="P24" t="s">
        <v>125</v>
      </c>
      <c r="Q24" t="s">
        <v>135</v>
      </c>
      <c r="R24" t="s">
        <v>136</v>
      </c>
      <c r="S24" t="s">
        <v>158</v>
      </c>
      <c r="T24" t="s">
        <v>142</v>
      </c>
    </row>
    <row r="25" spans="1:20" x14ac:dyDescent="0.2">
      <c r="A25" s="2">
        <v>22</v>
      </c>
      <c r="B25" t="s">
        <v>302</v>
      </c>
      <c r="C25" s="228"/>
      <c r="D25" s="228"/>
      <c r="E25" s="228"/>
      <c r="F25" s="228"/>
      <c r="G25" s="228"/>
      <c r="H25" s="228"/>
      <c r="K25">
        <v>6</v>
      </c>
      <c r="L25">
        <v>6</v>
      </c>
      <c r="O25" t="s">
        <v>230</v>
      </c>
      <c r="P25" t="s">
        <v>125</v>
      </c>
      <c r="Q25" t="s">
        <v>135</v>
      </c>
      <c r="R25" t="s">
        <v>136</v>
      </c>
      <c r="S25" t="s">
        <v>158</v>
      </c>
      <c r="T25" t="s">
        <v>142</v>
      </c>
    </row>
    <row r="26" spans="1:20" x14ac:dyDescent="0.2">
      <c r="A26" s="2">
        <v>23</v>
      </c>
      <c r="B26" t="s">
        <v>309</v>
      </c>
      <c r="C26" s="228">
        <v>41.428571428571416</v>
      </c>
      <c r="D26" s="228">
        <v>70</v>
      </c>
      <c r="E26" s="228">
        <v>62.857142857142847</v>
      </c>
      <c r="F26" s="228">
        <v>77.142857142857139</v>
      </c>
      <c r="G26" s="228">
        <v>50.000000000000007</v>
      </c>
      <c r="H26" s="228">
        <v>301.42857142857144</v>
      </c>
      <c r="I26" t="s">
        <v>1006</v>
      </c>
      <c r="J26" t="s">
        <v>890</v>
      </c>
      <c r="K26">
        <v>8</v>
      </c>
      <c r="L26">
        <v>8</v>
      </c>
      <c r="M26">
        <v>8</v>
      </c>
      <c r="N26">
        <v>8</v>
      </c>
      <c r="O26" t="s">
        <v>124</v>
      </c>
      <c r="P26" t="s">
        <v>125</v>
      </c>
      <c r="Q26" t="s">
        <v>156</v>
      </c>
      <c r="R26" t="s">
        <v>157</v>
      </c>
      <c r="S26" t="s">
        <v>158</v>
      </c>
      <c r="T26" t="s">
        <v>152</v>
      </c>
    </row>
    <row r="27" spans="1:20" x14ac:dyDescent="0.2">
      <c r="A27" s="2">
        <v>24</v>
      </c>
      <c r="B27" t="s">
        <v>498</v>
      </c>
      <c r="C27" s="228">
        <v>60</v>
      </c>
      <c r="D27" s="228">
        <v>75</v>
      </c>
      <c r="E27" s="228">
        <v>71.428571428571431</v>
      </c>
      <c r="F27" s="228">
        <v>65.714285714285708</v>
      </c>
      <c r="G27" s="228">
        <v>79.999999999999986</v>
      </c>
      <c r="H27" s="228">
        <v>352.14285714285717</v>
      </c>
      <c r="I27" t="s">
        <v>1006</v>
      </c>
      <c r="J27" t="s">
        <v>890</v>
      </c>
      <c r="K27">
        <v>9</v>
      </c>
      <c r="L27">
        <v>9</v>
      </c>
      <c r="M27">
        <v>9</v>
      </c>
      <c r="N27">
        <v>9</v>
      </c>
      <c r="O27" t="s">
        <v>124</v>
      </c>
      <c r="P27" t="s">
        <v>125</v>
      </c>
      <c r="Q27" t="s">
        <v>156</v>
      </c>
      <c r="R27" t="s">
        <v>157</v>
      </c>
      <c r="S27" t="s">
        <v>158</v>
      </c>
      <c r="T27" t="s">
        <v>119</v>
      </c>
    </row>
    <row r="28" spans="1:20" x14ac:dyDescent="0.2">
      <c r="A28" s="2">
        <v>25</v>
      </c>
      <c r="B28" t="s">
        <v>499</v>
      </c>
      <c r="C28" s="228">
        <v>54.999999999999993</v>
      </c>
      <c r="D28" s="228">
        <v>70</v>
      </c>
      <c r="E28" s="228">
        <v>65.714285714285708</v>
      </c>
      <c r="F28" s="228">
        <v>80</v>
      </c>
      <c r="G28" s="228">
        <v>70</v>
      </c>
      <c r="H28" s="228">
        <v>340.71428571428572</v>
      </c>
      <c r="I28" t="s">
        <v>1006</v>
      </c>
      <c r="J28" t="s">
        <v>890</v>
      </c>
      <c r="K28">
        <v>7</v>
      </c>
      <c r="L28">
        <v>8</v>
      </c>
      <c r="M28">
        <v>8</v>
      </c>
      <c r="N28">
        <v>10</v>
      </c>
      <c r="O28" t="s">
        <v>124</v>
      </c>
      <c r="P28" t="s">
        <v>125</v>
      </c>
      <c r="Q28" t="s">
        <v>135</v>
      </c>
      <c r="R28" t="s">
        <v>136</v>
      </c>
      <c r="S28" t="s">
        <v>138</v>
      </c>
      <c r="T28" t="s">
        <v>152</v>
      </c>
    </row>
    <row r="29" spans="1:20" x14ac:dyDescent="0.2">
      <c r="A29" s="2">
        <v>26</v>
      </c>
      <c r="B29" t="s">
        <v>330</v>
      </c>
      <c r="C29" s="228">
        <v>68.571428571428569</v>
      </c>
      <c r="D29" s="228">
        <v>60</v>
      </c>
      <c r="E29" s="228">
        <v>59.999999999999986</v>
      </c>
      <c r="F29" s="228">
        <v>65.714285714285708</v>
      </c>
      <c r="G29" s="228">
        <v>76.666666666666657</v>
      </c>
      <c r="H29" s="228">
        <v>330.95238095238096</v>
      </c>
      <c r="I29" t="s">
        <v>1006</v>
      </c>
      <c r="J29" t="s">
        <v>890</v>
      </c>
      <c r="K29">
        <v>7</v>
      </c>
      <c r="L29">
        <v>7</v>
      </c>
      <c r="M29">
        <v>8</v>
      </c>
      <c r="N29">
        <v>10</v>
      </c>
      <c r="O29" t="s">
        <v>230</v>
      </c>
      <c r="P29" t="s">
        <v>174</v>
      </c>
      <c r="Q29" t="s">
        <v>135</v>
      </c>
      <c r="R29" t="s">
        <v>136</v>
      </c>
      <c r="S29" t="s">
        <v>138</v>
      </c>
      <c r="T29" t="s">
        <v>119</v>
      </c>
    </row>
    <row r="30" spans="1:20" x14ac:dyDescent="0.2">
      <c r="A30" s="2">
        <v>27</v>
      </c>
      <c r="B30" t="s">
        <v>338</v>
      </c>
      <c r="C30" s="228">
        <v>58.39285714285716</v>
      </c>
      <c r="D30" s="228">
        <v>65</v>
      </c>
      <c r="E30" s="228">
        <v>71.428571428571416</v>
      </c>
      <c r="F30" s="228">
        <v>68.571428571428569</v>
      </c>
      <c r="G30" s="228">
        <v>76.666666666666657</v>
      </c>
      <c r="H30" s="228">
        <v>340.05952380952385</v>
      </c>
      <c r="I30" t="s">
        <v>1006</v>
      </c>
      <c r="J30" t="s">
        <v>890</v>
      </c>
      <c r="K30">
        <v>4</v>
      </c>
      <c r="L30">
        <v>6</v>
      </c>
      <c r="M30">
        <v>5</v>
      </c>
      <c r="N30">
        <v>6</v>
      </c>
      <c r="O30" t="s">
        <v>124</v>
      </c>
      <c r="P30" t="s">
        <v>125</v>
      </c>
      <c r="Q30" t="s">
        <v>156</v>
      </c>
      <c r="R30" t="s">
        <v>157</v>
      </c>
      <c r="S30" t="s">
        <v>158</v>
      </c>
      <c r="T30" t="s">
        <v>142</v>
      </c>
    </row>
    <row r="31" spans="1:20" x14ac:dyDescent="0.2">
      <c r="A31" s="2">
        <v>28</v>
      </c>
      <c r="B31" t="s">
        <v>347</v>
      </c>
      <c r="C31" s="228">
        <v>36.071428571428562</v>
      </c>
      <c r="D31" s="228">
        <v>40</v>
      </c>
      <c r="E31" s="228">
        <v>57.142857142857139</v>
      </c>
      <c r="F31" s="228">
        <v>68.571428571428555</v>
      </c>
      <c r="G31" s="228">
        <v>76.666666666666657</v>
      </c>
      <c r="H31" s="228">
        <v>278.45238095238091</v>
      </c>
      <c r="I31" t="s">
        <v>1005</v>
      </c>
      <c r="J31" t="s">
        <v>889</v>
      </c>
      <c r="K31">
        <v>2</v>
      </c>
      <c r="L31">
        <v>3</v>
      </c>
      <c r="M31">
        <v>7</v>
      </c>
      <c r="N31">
        <v>8</v>
      </c>
      <c r="O31" t="s">
        <v>124</v>
      </c>
      <c r="P31" t="s">
        <v>125</v>
      </c>
      <c r="Q31" t="s">
        <v>168</v>
      </c>
      <c r="R31" t="s">
        <v>157</v>
      </c>
      <c r="S31" t="s">
        <v>158</v>
      </c>
      <c r="T31" t="s">
        <v>152</v>
      </c>
    </row>
    <row r="32" spans="1:20" x14ac:dyDescent="0.2">
      <c r="A32" s="2">
        <v>29</v>
      </c>
      <c r="B32" t="s">
        <v>356</v>
      </c>
      <c r="C32" s="228">
        <v>49.642857142857132</v>
      </c>
      <c r="D32" s="228">
        <v>45</v>
      </c>
      <c r="E32" s="228">
        <v>40</v>
      </c>
      <c r="F32" s="228">
        <v>42.857142857142854</v>
      </c>
      <c r="G32" s="228">
        <v>59.999999999999993</v>
      </c>
      <c r="H32" s="228">
        <v>237.5</v>
      </c>
      <c r="I32" t="s">
        <v>1005</v>
      </c>
      <c r="J32" t="s">
        <v>889</v>
      </c>
      <c r="K32">
        <v>8</v>
      </c>
      <c r="L32">
        <v>9</v>
      </c>
      <c r="M32">
        <v>5</v>
      </c>
      <c r="N32">
        <v>5</v>
      </c>
      <c r="O32" t="s">
        <v>124</v>
      </c>
      <c r="P32" t="s">
        <v>147</v>
      </c>
      <c r="Q32" t="s">
        <v>135</v>
      </c>
      <c r="R32" t="s">
        <v>136</v>
      </c>
      <c r="S32" t="s">
        <v>138</v>
      </c>
      <c r="T32" t="s">
        <v>152</v>
      </c>
    </row>
    <row r="33" spans="1:20" x14ac:dyDescent="0.2">
      <c r="A33" s="2">
        <v>30</v>
      </c>
      <c r="B33" t="s">
        <v>500</v>
      </c>
      <c r="C33" s="228">
        <v>64.464285714285722</v>
      </c>
      <c r="D33" s="228">
        <v>50</v>
      </c>
      <c r="E33" s="228">
        <v>54.285714285714278</v>
      </c>
      <c r="F33" s="228">
        <v>51.428571428571423</v>
      </c>
      <c r="G33" s="228">
        <v>66.666666666666671</v>
      </c>
      <c r="H33" s="228">
        <v>286.84523809523807</v>
      </c>
      <c r="I33" t="s">
        <v>1005</v>
      </c>
      <c r="J33" t="s">
        <v>889</v>
      </c>
      <c r="K33">
        <v>7</v>
      </c>
      <c r="L33">
        <v>7</v>
      </c>
      <c r="M33">
        <v>5</v>
      </c>
      <c r="N33">
        <v>7</v>
      </c>
      <c r="O33" t="s">
        <v>230</v>
      </c>
      <c r="P33" t="s">
        <v>125</v>
      </c>
      <c r="Q33" t="s">
        <v>168</v>
      </c>
      <c r="R33" t="s">
        <v>136</v>
      </c>
      <c r="S33" t="s">
        <v>138</v>
      </c>
      <c r="T33" t="s">
        <v>193</v>
      </c>
    </row>
    <row r="34" spans="1:20" x14ac:dyDescent="0.2">
      <c r="A34" s="2">
        <v>31</v>
      </c>
      <c r="B34" t="s">
        <v>372</v>
      </c>
      <c r="C34" s="228">
        <v>72.261904761904773</v>
      </c>
      <c r="D34" s="228">
        <v>60</v>
      </c>
      <c r="E34" s="228">
        <v>51.428571428571416</v>
      </c>
      <c r="F34" s="228">
        <v>57.142857142857139</v>
      </c>
      <c r="G34" s="228">
        <v>70</v>
      </c>
      <c r="H34" s="228">
        <v>310.83333333333331</v>
      </c>
      <c r="I34" t="s">
        <v>1006</v>
      </c>
      <c r="J34" t="s">
        <v>890</v>
      </c>
      <c r="K34">
        <v>9</v>
      </c>
      <c r="L34">
        <v>9</v>
      </c>
      <c r="M34">
        <v>9</v>
      </c>
      <c r="N34">
        <v>9</v>
      </c>
      <c r="O34" t="s">
        <v>230</v>
      </c>
      <c r="P34" t="s">
        <v>125</v>
      </c>
      <c r="Q34" t="s">
        <v>156</v>
      </c>
      <c r="R34" t="s">
        <v>157</v>
      </c>
      <c r="S34" t="s">
        <v>158</v>
      </c>
      <c r="T34" t="s">
        <v>152</v>
      </c>
    </row>
    <row r="35" spans="1:20" x14ac:dyDescent="0.2">
      <c r="A35" s="2">
        <v>32</v>
      </c>
      <c r="B35" t="s">
        <v>378</v>
      </c>
      <c r="C35" s="228">
        <v>64.999999999999986</v>
      </c>
      <c r="D35" s="228">
        <v>75</v>
      </c>
      <c r="E35" s="228">
        <v>62.857142857142847</v>
      </c>
      <c r="F35" s="228">
        <v>62.857142857142847</v>
      </c>
      <c r="G35" s="228">
        <v>79.999999999999986</v>
      </c>
      <c r="H35" s="228">
        <v>345.71428571428567</v>
      </c>
      <c r="I35" t="s">
        <v>1006</v>
      </c>
      <c r="J35" t="s">
        <v>890</v>
      </c>
      <c r="K35">
        <v>8</v>
      </c>
      <c r="L35">
        <v>8</v>
      </c>
      <c r="M35">
        <v>8</v>
      </c>
      <c r="N35">
        <v>8</v>
      </c>
      <c r="O35" t="s">
        <v>230</v>
      </c>
      <c r="P35" t="s">
        <v>125</v>
      </c>
      <c r="Q35" t="s">
        <v>156</v>
      </c>
      <c r="R35" t="s">
        <v>157</v>
      </c>
      <c r="S35" t="s">
        <v>158</v>
      </c>
      <c r="T35" t="s">
        <v>119</v>
      </c>
    </row>
    <row r="36" spans="1:20" x14ac:dyDescent="0.2">
      <c r="A36" s="2">
        <v>33</v>
      </c>
      <c r="B36" t="s">
        <v>384</v>
      </c>
      <c r="C36" s="228">
        <v>64.642857142857153</v>
      </c>
      <c r="D36" s="228">
        <v>50</v>
      </c>
      <c r="E36" s="228">
        <v>59.999999999999986</v>
      </c>
      <c r="F36" s="228">
        <v>71.428571428571431</v>
      </c>
      <c r="G36" s="228">
        <v>70</v>
      </c>
      <c r="H36" s="228">
        <v>316.07142857142856</v>
      </c>
      <c r="I36" t="s">
        <v>1006</v>
      </c>
      <c r="J36" t="s">
        <v>890</v>
      </c>
      <c r="K36">
        <v>8</v>
      </c>
      <c r="L36">
        <v>8</v>
      </c>
      <c r="M36">
        <v>8</v>
      </c>
      <c r="N36">
        <v>8</v>
      </c>
      <c r="O36" t="s">
        <v>230</v>
      </c>
      <c r="P36" t="s">
        <v>125</v>
      </c>
      <c r="Q36" t="s">
        <v>135</v>
      </c>
      <c r="R36" t="s">
        <v>157</v>
      </c>
      <c r="S36" t="s">
        <v>158</v>
      </c>
      <c r="T36" t="s">
        <v>152</v>
      </c>
    </row>
    <row r="37" spans="1:20" x14ac:dyDescent="0.2">
      <c r="A37" s="2">
        <v>34</v>
      </c>
      <c r="B37" t="s">
        <v>390</v>
      </c>
      <c r="C37" s="228">
        <v>42.142857142857153</v>
      </c>
      <c r="D37" s="228">
        <v>40</v>
      </c>
      <c r="E37" s="228">
        <v>57.142857142857125</v>
      </c>
      <c r="F37" s="228">
        <v>62.857142857142847</v>
      </c>
      <c r="G37" s="228">
        <v>50.000000000000007</v>
      </c>
      <c r="H37" s="228">
        <v>252.14285714285711</v>
      </c>
      <c r="I37" t="s">
        <v>1005</v>
      </c>
      <c r="J37" t="s">
        <v>889</v>
      </c>
      <c r="K37">
        <v>7</v>
      </c>
      <c r="L37">
        <v>8</v>
      </c>
      <c r="M37">
        <v>8</v>
      </c>
      <c r="N37">
        <v>8</v>
      </c>
      <c r="O37" t="s">
        <v>230</v>
      </c>
      <c r="P37" t="s">
        <v>125</v>
      </c>
      <c r="Q37" t="s">
        <v>135</v>
      </c>
      <c r="R37" t="s">
        <v>136</v>
      </c>
      <c r="S37" t="s">
        <v>138</v>
      </c>
      <c r="T37" t="s">
        <v>119</v>
      </c>
    </row>
    <row r="38" spans="1:20" x14ac:dyDescent="0.2">
      <c r="A38" s="2">
        <v>35</v>
      </c>
      <c r="B38" t="s">
        <v>398</v>
      </c>
      <c r="C38" s="228">
        <v>35.952380952380949</v>
      </c>
      <c r="D38" s="228">
        <v>25</v>
      </c>
      <c r="E38" s="228">
        <v>20</v>
      </c>
      <c r="F38" s="228">
        <v>40</v>
      </c>
      <c r="G38" s="228">
        <v>49.999999999999993</v>
      </c>
      <c r="H38" s="228">
        <v>170.95238095238093</v>
      </c>
      <c r="I38" t="s">
        <v>873</v>
      </c>
      <c r="J38" t="s">
        <v>888</v>
      </c>
      <c r="K38">
        <v>7</v>
      </c>
      <c r="L38">
        <v>7</v>
      </c>
      <c r="M38">
        <v>6</v>
      </c>
      <c r="N38">
        <v>7</v>
      </c>
      <c r="O38" t="s">
        <v>230</v>
      </c>
      <c r="P38" t="s">
        <v>125</v>
      </c>
      <c r="Q38" t="s">
        <v>135</v>
      </c>
      <c r="R38" t="s">
        <v>136</v>
      </c>
      <c r="S38" t="s">
        <v>158</v>
      </c>
      <c r="T38" t="s">
        <v>142</v>
      </c>
    </row>
    <row r="39" spans="1:20" x14ac:dyDescent="0.2">
      <c r="A39" s="2">
        <v>36</v>
      </c>
      <c r="B39" t="s">
        <v>406</v>
      </c>
      <c r="C39" s="228"/>
      <c r="D39" s="228"/>
      <c r="E39" s="228"/>
      <c r="F39" s="228"/>
      <c r="G39" s="228"/>
      <c r="H39" s="228"/>
      <c r="O39" t="s">
        <v>230</v>
      </c>
      <c r="P39" t="s">
        <v>125</v>
      </c>
      <c r="Q39" t="s">
        <v>135</v>
      </c>
      <c r="R39" t="s">
        <v>136</v>
      </c>
      <c r="S39" t="s">
        <v>138</v>
      </c>
      <c r="T39" t="s">
        <v>142</v>
      </c>
    </row>
    <row r="40" spans="1:20" x14ac:dyDescent="0.2">
      <c r="A40" s="2">
        <v>37</v>
      </c>
      <c r="B40" t="s">
        <v>411</v>
      </c>
      <c r="C40" s="228">
        <v>52.380952380952372</v>
      </c>
      <c r="D40" s="228">
        <v>60</v>
      </c>
      <c r="E40" s="228">
        <v>48.571428571428562</v>
      </c>
      <c r="F40" s="228">
        <v>57.142857142857132</v>
      </c>
      <c r="G40" s="228">
        <v>49.999999999999993</v>
      </c>
      <c r="H40" s="228">
        <v>268.09523809523807</v>
      </c>
      <c r="I40" t="s">
        <v>1005</v>
      </c>
      <c r="J40" t="s">
        <v>889</v>
      </c>
      <c r="K40">
        <v>7</v>
      </c>
      <c r="L40">
        <v>6</v>
      </c>
      <c r="M40">
        <v>7</v>
      </c>
      <c r="N40">
        <v>7</v>
      </c>
      <c r="O40" t="s">
        <v>230</v>
      </c>
      <c r="P40" t="s">
        <v>125</v>
      </c>
      <c r="Q40" t="s">
        <v>135</v>
      </c>
      <c r="R40" t="s">
        <v>136</v>
      </c>
      <c r="S40" t="s">
        <v>138</v>
      </c>
      <c r="T40" t="s">
        <v>193</v>
      </c>
    </row>
    <row r="41" spans="1:20" x14ac:dyDescent="0.2">
      <c r="A41" s="2">
        <v>38</v>
      </c>
      <c r="B41" t="s">
        <v>418</v>
      </c>
      <c r="C41" s="228">
        <v>29.285714285714274</v>
      </c>
      <c r="D41" s="228">
        <v>25</v>
      </c>
      <c r="E41" s="228">
        <v>59.999999999999986</v>
      </c>
      <c r="F41" s="228">
        <v>77.142857142857139</v>
      </c>
      <c r="G41" s="228">
        <v>73.333333333333329</v>
      </c>
      <c r="H41" s="228">
        <v>264.7619047619047</v>
      </c>
      <c r="I41" t="s">
        <v>1005</v>
      </c>
      <c r="J41" t="s">
        <v>889</v>
      </c>
      <c r="K41">
        <v>7</v>
      </c>
      <c r="L41">
        <v>7</v>
      </c>
      <c r="M41">
        <v>7</v>
      </c>
      <c r="N41">
        <v>9</v>
      </c>
      <c r="O41" t="s">
        <v>230</v>
      </c>
      <c r="P41" t="s">
        <v>125</v>
      </c>
      <c r="Q41" t="s">
        <v>135</v>
      </c>
      <c r="R41" t="s">
        <v>136</v>
      </c>
      <c r="S41" t="s">
        <v>138</v>
      </c>
      <c r="T41" t="s">
        <v>193</v>
      </c>
    </row>
    <row r="42" spans="1:20" x14ac:dyDescent="0.2">
      <c r="A42" s="2">
        <v>39</v>
      </c>
      <c r="B42" t="s">
        <v>425</v>
      </c>
      <c r="C42" s="228">
        <v>31.726190476190471</v>
      </c>
      <c r="D42" s="228">
        <v>30</v>
      </c>
      <c r="E42" s="228">
        <v>45.714285714285701</v>
      </c>
      <c r="F42" s="228">
        <v>31.428571428571427</v>
      </c>
      <c r="G42" s="228">
        <v>56.666666666666671</v>
      </c>
      <c r="H42" s="228">
        <v>195.53571428571428</v>
      </c>
      <c r="I42" t="s">
        <v>873</v>
      </c>
      <c r="J42" t="s">
        <v>888</v>
      </c>
      <c r="K42">
        <v>8</v>
      </c>
      <c r="L42">
        <v>8</v>
      </c>
      <c r="M42">
        <v>1</v>
      </c>
      <c r="N42">
        <v>4</v>
      </c>
      <c r="O42" t="s">
        <v>230</v>
      </c>
      <c r="P42" t="s">
        <v>125</v>
      </c>
      <c r="Q42" t="s">
        <v>156</v>
      </c>
      <c r="R42" t="s">
        <v>157</v>
      </c>
      <c r="S42" t="s">
        <v>158</v>
      </c>
      <c r="T42" t="s">
        <v>193</v>
      </c>
    </row>
    <row r="43" spans="1:20" x14ac:dyDescent="0.2">
      <c r="A43" s="2">
        <v>40</v>
      </c>
      <c r="B43" t="s">
        <v>434</v>
      </c>
      <c r="C43" s="228"/>
      <c r="D43" s="228"/>
      <c r="E43" s="228"/>
      <c r="F43" s="228"/>
      <c r="G43" s="228"/>
      <c r="H43" s="228"/>
      <c r="K43">
        <v>8</v>
      </c>
      <c r="L43">
        <v>8</v>
      </c>
      <c r="O43" t="s">
        <v>230</v>
      </c>
      <c r="P43" t="s">
        <v>125</v>
      </c>
      <c r="Q43" t="s">
        <v>156</v>
      </c>
      <c r="R43" t="s">
        <v>157</v>
      </c>
      <c r="S43" t="s">
        <v>158</v>
      </c>
      <c r="T43" t="s">
        <v>119</v>
      </c>
    </row>
    <row r="44" spans="1:20" x14ac:dyDescent="0.2">
      <c r="A44" s="2">
        <v>41</v>
      </c>
      <c r="B44" t="s">
        <v>441</v>
      </c>
      <c r="C44" s="228">
        <v>54.940476190476183</v>
      </c>
      <c r="D44" s="228">
        <v>70</v>
      </c>
      <c r="E44" s="228">
        <v>62.857142857142847</v>
      </c>
      <c r="F44" s="228">
        <v>77.142857142857139</v>
      </c>
      <c r="G44" s="228">
        <v>70</v>
      </c>
      <c r="H44" s="228">
        <v>334.94047619047615</v>
      </c>
      <c r="I44" t="s">
        <v>1006</v>
      </c>
      <c r="J44" t="s">
        <v>890</v>
      </c>
      <c r="K44">
        <v>7</v>
      </c>
      <c r="L44">
        <v>8</v>
      </c>
      <c r="M44">
        <v>8</v>
      </c>
      <c r="N44">
        <v>9</v>
      </c>
      <c r="O44" t="s">
        <v>230</v>
      </c>
      <c r="P44" t="s">
        <v>125</v>
      </c>
      <c r="Q44" t="s">
        <v>135</v>
      </c>
      <c r="R44" t="s">
        <v>136</v>
      </c>
      <c r="S44" t="s">
        <v>158</v>
      </c>
      <c r="T44" t="s">
        <v>142</v>
      </c>
    </row>
    <row r="45" spans="1:20" x14ac:dyDescent="0.2">
      <c r="A45" s="2">
        <v>42</v>
      </c>
      <c r="B45" t="s">
        <v>448</v>
      </c>
      <c r="C45" s="228"/>
      <c r="D45" s="228"/>
      <c r="E45" s="228"/>
      <c r="F45" s="228"/>
      <c r="G45" s="228"/>
      <c r="H45" s="228"/>
      <c r="O45" t="s">
        <v>124</v>
      </c>
      <c r="P45" t="s">
        <v>125</v>
      </c>
      <c r="Q45" t="s">
        <v>168</v>
      </c>
      <c r="R45" t="s">
        <v>157</v>
      </c>
      <c r="S45" t="s">
        <v>158</v>
      </c>
      <c r="T45" t="s">
        <v>152</v>
      </c>
    </row>
    <row r="46" spans="1:20" x14ac:dyDescent="0.2">
      <c r="A46" s="2">
        <v>43</v>
      </c>
      <c r="B46" t="s">
        <v>453</v>
      </c>
      <c r="C46" s="228">
        <v>42.916666666666657</v>
      </c>
      <c r="D46" s="228">
        <v>40</v>
      </c>
      <c r="E46" s="228">
        <v>51.428571428571416</v>
      </c>
      <c r="F46" s="228">
        <v>62.857142857142847</v>
      </c>
      <c r="G46" s="228">
        <v>70</v>
      </c>
      <c r="H46" s="228">
        <v>267.20238095238091</v>
      </c>
      <c r="I46" t="s">
        <v>1005</v>
      </c>
      <c r="J46" t="s">
        <v>889</v>
      </c>
      <c r="K46">
        <v>4</v>
      </c>
      <c r="L46">
        <v>7</v>
      </c>
      <c r="M46">
        <v>5</v>
      </c>
      <c r="N46">
        <v>9</v>
      </c>
      <c r="O46" t="s">
        <v>146</v>
      </c>
      <c r="P46" t="s">
        <v>147</v>
      </c>
      <c r="Q46" t="s">
        <v>135</v>
      </c>
      <c r="R46" t="s">
        <v>136</v>
      </c>
      <c r="S46" t="s">
        <v>138</v>
      </c>
      <c r="T46" t="s">
        <v>119</v>
      </c>
    </row>
    <row r="47" spans="1:20" x14ac:dyDescent="0.2">
      <c r="A47" s="2">
        <v>44</v>
      </c>
      <c r="B47" t="s">
        <v>460</v>
      </c>
      <c r="C47" s="228">
        <v>58.333333333333336</v>
      </c>
      <c r="D47" s="228">
        <v>60</v>
      </c>
      <c r="E47" s="228">
        <v>59.999999999999993</v>
      </c>
      <c r="F47" s="228">
        <v>68.571428571428569</v>
      </c>
      <c r="G47" s="228">
        <v>66.666666666666657</v>
      </c>
      <c r="H47" s="228">
        <v>313.57142857142856</v>
      </c>
      <c r="I47" t="s">
        <v>1006</v>
      </c>
      <c r="J47" t="s">
        <v>890</v>
      </c>
      <c r="K47">
        <v>7</v>
      </c>
      <c r="L47">
        <v>8</v>
      </c>
      <c r="M47">
        <v>7</v>
      </c>
      <c r="N47">
        <v>8</v>
      </c>
      <c r="O47" t="s">
        <v>124</v>
      </c>
      <c r="P47" t="s">
        <v>147</v>
      </c>
      <c r="Q47" t="s">
        <v>156</v>
      </c>
      <c r="R47" t="s">
        <v>157</v>
      </c>
      <c r="S47" t="s">
        <v>158</v>
      </c>
      <c r="T47" t="s">
        <v>193</v>
      </c>
    </row>
    <row r="48" spans="1:20" x14ac:dyDescent="0.2">
      <c r="A48" s="2">
        <v>45</v>
      </c>
      <c r="B48" t="s">
        <v>501</v>
      </c>
      <c r="C48" s="228">
        <v>61.964285714285701</v>
      </c>
      <c r="D48" s="228">
        <v>45</v>
      </c>
      <c r="E48" s="228">
        <v>54.285714285714278</v>
      </c>
      <c r="F48" s="228">
        <v>48.571428571428562</v>
      </c>
      <c r="G48" s="228">
        <v>70</v>
      </c>
      <c r="H48" s="228">
        <v>279.82142857142856</v>
      </c>
      <c r="I48" t="s">
        <v>1005</v>
      </c>
      <c r="J48" t="s">
        <v>889</v>
      </c>
      <c r="K48">
        <v>8</v>
      </c>
      <c r="L48">
        <v>8</v>
      </c>
      <c r="M48">
        <v>8</v>
      </c>
      <c r="N48">
        <v>8</v>
      </c>
      <c r="O48" t="s">
        <v>124</v>
      </c>
      <c r="P48" t="s">
        <v>125</v>
      </c>
      <c r="Q48" t="s">
        <v>135</v>
      </c>
      <c r="R48" t="s">
        <v>136</v>
      </c>
      <c r="S48" t="s">
        <v>474</v>
      </c>
      <c r="T48" t="s">
        <v>193</v>
      </c>
    </row>
  </sheetData>
  <mergeCells count="2">
    <mergeCell ref="K2:L2"/>
    <mergeCell ref="M2:N2"/>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U106"/>
  <sheetViews>
    <sheetView topLeftCell="CH1" workbookViewId="0">
      <selection activeCell="CU4" sqref="CU4:CU48"/>
    </sheetView>
  </sheetViews>
  <sheetFormatPr baseColWidth="10" defaultColWidth="8.83203125" defaultRowHeight="15" x14ac:dyDescent="0.2"/>
  <cols>
    <col min="1" max="1" width="17.5" style="2" customWidth="1"/>
    <col min="2" max="2" width="13.5" style="2" customWidth="1"/>
    <col min="3" max="5" width="19.5" style="2" customWidth="1"/>
    <col min="6" max="6" width="17" style="2" customWidth="1"/>
    <col min="7" max="7" width="41.5" style="2" customWidth="1"/>
    <col min="8" max="10" width="9.1640625" style="2"/>
    <col min="11" max="11" width="11.6640625" style="2" customWidth="1"/>
    <col min="12" max="12" width="20.83203125" style="2" customWidth="1"/>
    <col min="13" max="13" width="15" style="2" customWidth="1"/>
    <col min="14" max="14" width="20" style="2" customWidth="1"/>
    <col min="15" max="15" width="22.5" style="2" customWidth="1"/>
    <col min="16" max="16" width="10.6640625" style="2" customWidth="1"/>
    <col min="17" max="17" width="36.83203125" style="2" customWidth="1"/>
    <col min="18" max="18" width="28.5" style="2" customWidth="1"/>
    <col min="19" max="19" width="14.5" style="2" customWidth="1"/>
    <col min="20" max="20" width="11.6640625" style="2" customWidth="1"/>
    <col min="21" max="43" width="25.1640625" style="2" customWidth="1"/>
    <col min="44" max="44" width="27.83203125" style="2" customWidth="1"/>
    <col min="45" max="45" width="26.5" style="2" customWidth="1"/>
    <col min="46" max="46" width="19.5" customWidth="1"/>
    <col min="47" max="47" width="18.1640625" customWidth="1"/>
    <col min="48" max="48" width="28.1640625" customWidth="1"/>
    <col min="49" max="49" width="23" customWidth="1"/>
    <col min="50" max="50" width="22.6640625" customWidth="1"/>
    <col min="51" max="51" width="16.5" customWidth="1"/>
    <col min="52" max="52" width="18" customWidth="1"/>
    <col min="53" max="53" width="19.1640625" customWidth="1"/>
    <col min="54" max="54" width="22.5" customWidth="1"/>
    <col min="55" max="55" width="20.83203125" customWidth="1"/>
    <col min="56" max="56" width="19.33203125" customWidth="1"/>
    <col min="57" max="57" width="21.33203125" customWidth="1"/>
    <col min="58" max="58" width="22.6640625" customWidth="1"/>
    <col min="59" max="59" width="16.1640625" customWidth="1"/>
    <col min="60" max="60" width="22.6640625" customWidth="1"/>
    <col min="61" max="61" width="17.1640625" customWidth="1"/>
    <col min="62" max="62" width="17" customWidth="1"/>
    <col min="63" max="63" width="15.1640625" customWidth="1"/>
    <col min="64" max="64" width="20.83203125" customWidth="1"/>
    <col min="65" max="65" width="18.1640625" customWidth="1"/>
    <col min="66" max="66" width="16.5" customWidth="1"/>
    <col min="67" max="67" width="26.33203125" customWidth="1"/>
    <col min="68" max="80" width="22.6640625" customWidth="1"/>
    <col min="81" max="81" width="38" customWidth="1"/>
    <col min="82" max="82" width="31.33203125" customWidth="1"/>
    <col min="83" max="83" width="22.6640625" customWidth="1"/>
    <col min="84" max="84" width="31.5" customWidth="1"/>
    <col min="85" max="86" width="22.6640625" customWidth="1"/>
    <col min="87" max="87" width="20.83203125" customWidth="1"/>
    <col min="88" max="88" width="22.5" customWidth="1"/>
    <col min="89" max="89" width="26.1640625" customWidth="1"/>
    <col min="90" max="90" width="26.6640625" customWidth="1"/>
    <col min="91" max="91" width="14.33203125" customWidth="1"/>
    <col min="92" max="92" width="17.1640625" customWidth="1"/>
    <col min="93" max="93" width="20.6640625" customWidth="1"/>
    <col min="94" max="94" width="31.6640625" customWidth="1"/>
    <col min="95" max="95" width="11.5" customWidth="1"/>
    <col min="96" max="96" width="17.5" customWidth="1"/>
    <col min="97" max="97" width="26.5" customWidth="1"/>
    <col min="98" max="98" width="18.33203125" customWidth="1"/>
    <col min="99" max="99" width="11.6640625" customWidth="1"/>
  </cols>
  <sheetData>
    <row r="1" spans="1:99" x14ac:dyDescent="0.2">
      <c r="A1" s="334" t="s">
        <v>476</v>
      </c>
      <c r="B1" s="334"/>
      <c r="C1" s="334"/>
      <c r="D1" s="334"/>
      <c r="E1" s="334"/>
      <c r="F1" s="334"/>
      <c r="G1" s="334"/>
      <c r="H1" s="334"/>
      <c r="I1" s="334"/>
      <c r="J1" s="334"/>
      <c r="K1" s="334"/>
      <c r="L1" s="334"/>
      <c r="M1" s="334"/>
      <c r="N1" s="334"/>
      <c r="O1" s="334"/>
      <c r="P1" s="334"/>
      <c r="Q1" s="334"/>
      <c r="R1" s="334"/>
      <c r="S1" s="334"/>
      <c r="T1" s="334"/>
      <c r="U1" s="335" t="s">
        <v>477</v>
      </c>
      <c r="V1" s="335"/>
      <c r="W1" s="335"/>
      <c r="X1" s="335"/>
      <c r="Y1" s="335"/>
      <c r="Z1" s="335"/>
      <c r="AA1" s="335"/>
      <c r="AB1" s="335"/>
      <c r="AC1" s="335"/>
      <c r="AD1" s="335"/>
      <c r="AE1" s="335"/>
      <c r="AF1" s="335"/>
      <c r="AG1" s="335"/>
      <c r="AH1" s="335"/>
      <c r="AI1" s="335"/>
      <c r="AJ1" s="335"/>
      <c r="AK1" s="335"/>
      <c r="AL1" s="335"/>
      <c r="AM1" s="335"/>
      <c r="AN1" s="335"/>
      <c r="AO1" s="335"/>
      <c r="AP1" s="335"/>
      <c r="AQ1" s="335"/>
      <c r="AR1" s="336" t="s">
        <v>478</v>
      </c>
      <c r="AS1" s="336"/>
      <c r="AT1" s="336"/>
      <c r="AU1" s="336"/>
      <c r="AV1" s="336"/>
      <c r="AW1" s="336"/>
      <c r="AX1" s="336"/>
      <c r="AY1" s="336"/>
      <c r="AZ1" s="336"/>
      <c r="BA1" s="336"/>
      <c r="BB1" s="336"/>
      <c r="BC1" s="336"/>
      <c r="BD1" s="336"/>
      <c r="BE1" s="336"/>
      <c r="BF1" s="336"/>
      <c r="BG1" s="336"/>
      <c r="BH1" s="336"/>
      <c r="BI1" s="336"/>
      <c r="BJ1" s="336"/>
      <c r="BK1" s="336"/>
      <c r="BL1" s="336"/>
      <c r="BM1" s="336"/>
      <c r="BN1" s="336"/>
      <c r="BO1" s="336"/>
      <c r="BP1" s="336"/>
      <c r="BQ1" s="336"/>
      <c r="BR1" s="336"/>
      <c r="BS1" s="336"/>
      <c r="BT1" s="336"/>
      <c r="BU1" s="336"/>
      <c r="BV1" s="336"/>
      <c r="BW1" s="336"/>
      <c r="BX1" s="336"/>
      <c r="BY1" s="336"/>
      <c r="BZ1" s="336"/>
      <c r="CA1" s="336"/>
      <c r="CB1" s="336"/>
      <c r="CC1" s="336"/>
      <c r="CD1" s="336"/>
      <c r="CE1" s="336"/>
      <c r="CF1" s="336"/>
      <c r="CG1" s="336"/>
      <c r="CH1" s="336"/>
      <c r="CI1" s="336"/>
      <c r="CJ1" s="336"/>
      <c r="CK1" s="336"/>
      <c r="CL1" s="336"/>
      <c r="CM1" s="336"/>
      <c r="CN1" s="336"/>
      <c r="CO1" s="336"/>
      <c r="CP1" s="336"/>
      <c r="CQ1" s="333" t="s">
        <v>479</v>
      </c>
      <c r="CR1" s="333"/>
      <c r="CS1" s="333"/>
      <c r="CT1" s="333"/>
    </row>
    <row r="2" spans="1:99" s="5" customFormat="1" ht="135" x14ac:dyDescent="0.15">
      <c r="A2" s="4" t="s">
        <v>0</v>
      </c>
      <c r="B2" s="4" t="s">
        <v>1</v>
      </c>
      <c r="C2" s="4" t="s">
        <v>2</v>
      </c>
      <c r="D2" s="4" t="s">
        <v>3</v>
      </c>
      <c r="E2" s="9" t="s">
        <v>493</v>
      </c>
      <c r="F2" s="4" t="s">
        <v>4</v>
      </c>
      <c r="G2" s="4" t="s">
        <v>5</v>
      </c>
      <c r="H2" s="4" t="s">
        <v>6</v>
      </c>
      <c r="I2" s="4" t="s">
        <v>7</v>
      </c>
      <c r="J2" s="4" t="s">
        <v>8</v>
      </c>
      <c r="K2" s="4" t="s">
        <v>480</v>
      </c>
      <c r="L2" s="4" t="s">
        <v>10</v>
      </c>
      <c r="M2" s="4" t="s">
        <v>11</v>
      </c>
      <c r="N2" s="4" t="s">
        <v>12</v>
      </c>
      <c r="O2" s="4" t="s">
        <v>13</v>
      </c>
      <c r="P2" s="4" t="s">
        <v>14</v>
      </c>
      <c r="Q2" s="4" t="s">
        <v>15</v>
      </c>
      <c r="R2" s="4" t="s">
        <v>16</v>
      </c>
      <c r="S2" s="4" t="s">
        <v>17</v>
      </c>
      <c r="T2" s="4" t="s">
        <v>18</v>
      </c>
      <c r="U2" s="337" t="s">
        <v>481</v>
      </c>
      <c r="V2" s="338"/>
      <c r="W2" s="338"/>
      <c r="X2" s="338"/>
      <c r="Y2" s="339"/>
      <c r="Z2" s="337" t="s">
        <v>482</v>
      </c>
      <c r="AA2" s="338"/>
      <c r="AB2" s="339"/>
      <c r="AC2" s="337" t="s">
        <v>483</v>
      </c>
      <c r="AD2" s="338"/>
      <c r="AE2" s="339"/>
      <c r="AF2" s="337" t="s">
        <v>484</v>
      </c>
      <c r="AG2" s="338"/>
      <c r="AH2" s="338"/>
      <c r="AI2" s="339"/>
      <c r="AJ2" s="337" t="s">
        <v>485</v>
      </c>
      <c r="AK2" s="338"/>
      <c r="AL2" s="338"/>
      <c r="AM2" s="338"/>
      <c r="AN2" s="339"/>
      <c r="AO2" s="337" t="s">
        <v>486</v>
      </c>
      <c r="AP2" s="338"/>
      <c r="AQ2" s="339"/>
      <c r="AR2" s="4" t="s">
        <v>25</v>
      </c>
      <c r="AS2" s="4" t="s">
        <v>26</v>
      </c>
      <c r="AT2" s="4" t="s">
        <v>27</v>
      </c>
      <c r="AU2" s="4" t="s">
        <v>28</v>
      </c>
      <c r="AV2" s="4" t="s">
        <v>29</v>
      </c>
      <c r="AW2" s="4" t="s">
        <v>30</v>
      </c>
      <c r="AX2" s="4" t="s">
        <v>31</v>
      </c>
      <c r="AY2" s="4"/>
      <c r="AZ2" s="4"/>
      <c r="BA2" s="4"/>
      <c r="BB2" s="4" t="s">
        <v>32</v>
      </c>
      <c r="BC2" s="4"/>
      <c r="BD2" s="4"/>
      <c r="BE2" s="4"/>
      <c r="BF2" s="4" t="s">
        <v>33</v>
      </c>
      <c r="BG2" s="4"/>
      <c r="BH2" s="4" t="s">
        <v>34</v>
      </c>
      <c r="BI2" s="4" t="s">
        <v>35</v>
      </c>
      <c r="BJ2" s="4"/>
      <c r="BK2" s="4"/>
      <c r="BL2" s="4"/>
      <c r="BM2" s="4"/>
      <c r="BN2" s="4"/>
      <c r="BO2" s="4" t="s">
        <v>487</v>
      </c>
      <c r="BP2" s="4" t="s">
        <v>37</v>
      </c>
      <c r="BQ2" s="4" t="s">
        <v>38</v>
      </c>
      <c r="BR2" s="4" t="s">
        <v>39</v>
      </c>
      <c r="BS2" s="4" t="s">
        <v>40</v>
      </c>
      <c r="BT2" s="4" t="s">
        <v>41</v>
      </c>
      <c r="BU2" s="4" t="s">
        <v>42</v>
      </c>
      <c r="BV2" s="4" t="s">
        <v>43</v>
      </c>
      <c r="BW2" s="4" t="s">
        <v>44</v>
      </c>
      <c r="BX2" s="4" t="s">
        <v>45</v>
      </c>
      <c r="BY2" s="4" t="s">
        <v>46</v>
      </c>
      <c r="BZ2" s="4" t="s">
        <v>47</v>
      </c>
      <c r="CA2" s="4" t="s">
        <v>48</v>
      </c>
      <c r="CB2" s="4"/>
      <c r="CC2" s="4" t="s">
        <v>49</v>
      </c>
      <c r="CD2" s="4" t="s">
        <v>50</v>
      </c>
      <c r="CE2" s="4" t="s">
        <v>51</v>
      </c>
      <c r="CF2" s="4" t="s">
        <v>52</v>
      </c>
      <c r="CG2" s="4" t="s">
        <v>53</v>
      </c>
      <c r="CH2" s="4" t="s">
        <v>54</v>
      </c>
      <c r="CI2" s="4"/>
      <c r="CJ2" s="4"/>
      <c r="CK2" s="4" t="s">
        <v>55</v>
      </c>
      <c r="CL2" s="4" t="s">
        <v>56</v>
      </c>
      <c r="CM2" s="4" t="s">
        <v>57</v>
      </c>
      <c r="CN2" s="4"/>
      <c r="CO2" s="4"/>
      <c r="CP2" s="4" t="s">
        <v>58</v>
      </c>
      <c r="CQ2" s="4" t="s">
        <v>488</v>
      </c>
      <c r="CR2" s="4" t="s">
        <v>489</v>
      </c>
      <c r="CS2" s="4" t="s">
        <v>61</v>
      </c>
      <c r="CT2" s="4" t="s">
        <v>490</v>
      </c>
      <c r="CU2" s="4" t="s">
        <v>63</v>
      </c>
    </row>
    <row r="3" spans="1:99" s="8" customFormat="1" ht="135" x14ac:dyDescent="0.2">
      <c r="A3" s="6"/>
      <c r="B3" s="6"/>
      <c r="C3" s="6"/>
      <c r="D3" s="6"/>
      <c r="E3" s="10" t="s">
        <v>494</v>
      </c>
      <c r="F3" s="6"/>
      <c r="G3" s="6"/>
      <c r="H3" s="6"/>
      <c r="I3" s="6"/>
      <c r="J3" s="6"/>
      <c r="K3" s="6" t="s">
        <v>64</v>
      </c>
      <c r="L3" s="6" t="s">
        <v>65</v>
      </c>
      <c r="M3" s="6" t="s">
        <v>65</v>
      </c>
      <c r="N3" s="6" t="s">
        <v>65</v>
      </c>
      <c r="O3" s="6" t="s">
        <v>65</v>
      </c>
      <c r="P3" s="6" t="s">
        <v>65</v>
      </c>
      <c r="Q3" s="6" t="s">
        <v>66</v>
      </c>
      <c r="R3" s="6" t="s">
        <v>66</v>
      </c>
      <c r="S3" s="6" t="s">
        <v>64</v>
      </c>
      <c r="T3" s="6" t="s">
        <v>64</v>
      </c>
      <c r="U3" s="7" t="s">
        <v>67</v>
      </c>
      <c r="V3" s="7" t="s">
        <v>68</v>
      </c>
      <c r="W3" s="7" t="s">
        <v>69</v>
      </c>
      <c r="X3" s="7" t="s">
        <v>70</v>
      </c>
      <c r="Y3" s="7" t="s">
        <v>71</v>
      </c>
      <c r="Z3" s="7" t="s">
        <v>72</v>
      </c>
      <c r="AA3" s="7" t="s">
        <v>73</v>
      </c>
      <c r="AB3" s="7" t="s">
        <v>74</v>
      </c>
      <c r="AC3" s="7" t="s">
        <v>75</v>
      </c>
      <c r="AD3" s="7" t="s">
        <v>76</v>
      </c>
      <c r="AE3" s="7" t="s">
        <v>77</v>
      </c>
      <c r="AF3" s="7" t="s">
        <v>78</v>
      </c>
      <c r="AG3" s="7" t="s">
        <v>79</v>
      </c>
      <c r="AH3" s="7" t="s">
        <v>80</v>
      </c>
      <c r="AI3" s="7" t="s">
        <v>81</v>
      </c>
      <c r="AJ3" s="7" t="s">
        <v>82</v>
      </c>
      <c r="AK3" s="7" t="s">
        <v>83</v>
      </c>
      <c r="AL3" s="7" t="s">
        <v>84</v>
      </c>
      <c r="AM3" s="7" t="s">
        <v>85</v>
      </c>
      <c r="AN3" s="7" t="s">
        <v>86</v>
      </c>
      <c r="AO3" s="7" t="s">
        <v>87</v>
      </c>
      <c r="AP3" s="7" t="s">
        <v>88</v>
      </c>
      <c r="AQ3" s="7" t="s">
        <v>89</v>
      </c>
      <c r="AR3" s="6" t="s">
        <v>64</v>
      </c>
      <c r="AS3" s="6" t="s">
        <v>64</v>
      </c>
      <c r="AT3" s="7" t="s">
        <v>66</v>
      </c>
      <c r="AU3" s="7" t="s">
        <v>66</v>
      </c>
      <c r="AV3" s="7" t="s">
        <v>66</v>
      </c>
      <c r="AW3" s="6" t="s">
        <v>64</v>
      </c>
      <c r="AX3" s="7" t="s">
        <v>491</v>
      </c>
      <c r="AY3" s="7" t="s">
        <v>91</v>
      </c>
      <c r="AZ3" s="7" t="s">
        <v>92</v>
      </c>
      <c r="BA3" s="7" t="s">
        <v>93</v>
      </c>
      <c r="BB3" s="7" t="s">
        <v>94</v>
      </c>
      <c r="BC3" s="7" t="s">
        <v>95</v>
      </c>
      <c r="BD3" s="7" t="s">
        <v>96</v>
      </c>
      <c r="BE3" s="7" t="s">
        <v>97</v>
      </c>
      <c r="BF3" s="7" t="s">
        <v>98</v>
      </c>
      <c r="BG3" s="7" t="s">
        <v>99</v>
      </c>
      <c r="BH3" s="7" t="s">
        <v>64</v>
      </c>
      <c r="BI3" s="7" t="s">
        <v>100</v>
      </c>
      <c r="BJ3" s="7" t="s">
        <v>101</v>
      </c>
      <c r="BK3" s="7" t="s">
        <v>102</v>
      </c>
      <c r="BL3" s="7" t="s">
        <v>103</v>
      </c>
      <c r="BM3" s="7" t="s">
        <v>104</v>
      </c>
      <c r="BN3" s="7" t="s">
        <v>105</v>
      </c>
      <c r="BO3" s="7" t="s">
        <v>64</v>
      </c>
      <c r="BP3" s="7" t="s">
        <v>64</v>
      </c>
      <c r="BQ3" s="7" t="s">
        <v>64</v>
      </c>
      <c r="BR3" s="7" t="s">
        <v>64</v>
      </c>
      <c r="BS3" s="7" t="s">
        <v>64</v>
      </c>
      <c r="BT3" s="7" t="s">
        <v>64</v>
      </c>
      <c r="BU3" s="7" t="s">
        <v>64</v>
      </c>
      <c r="BV3" s="7" t="s">
        <v>64</v>
      </c>
      <c r="BW3" s="7" t="s">
        <v>64</v>
      </c>
      <c r="BX3" s="7" t="s">
        <v>64</v>
      </c>
      <c r="BY3" s="7" t="s">
        <v>64</v>
      </c>
      <c r="BZ3" s="7" t="s">
        <v>64</v>
      </c>
      <c r="CA3" s="7" t="s">
        <v>106</v>
      </c>
      <c r="CB3" s="7" t="s">
        <v>492</v>
      </c>
      <c r="CC3" s="7" t="s">
        <v>64</v>
      </c>
      <c r="CD3" s="7" t="s">
        <v>64</v>
      </c>
      <c r="CE3" s="7" t="s">
        <v>64</v>
      </c>
      <c r="CF3" s="7" t="s">
        <v>64</v>
      </c>
      <c r="CG3" s="7" t="s">
        <v>64</v>
      </c>
      <c r="CH3" s="7" t="s">
        <v>108</v>
      </c>
      <c r="CI3" s="7" t="s">
        <v>109</v>
      </c>
      <c r="CJ3" s="7" t="s">
        <v>110</v>
      </c>
      <c r="CK3" s="7" t="s">
        <v>64</v>
      </c>
      <c r="CL3" s="7" t="s">
        <v>64</v>
      </c>
      <c r="CM3" s="7" t="s">
        <v>111</v>
      </c>
      <c r="CN3" s="7" t="s">
        <v>112</v>
      </c>
      <c r="CO3" s="7" t="s">
        <v>113</v>
      </c>
      <c r="CP3" s="7" t="s">
        <v>66</v>
      </c>
      <c r="CQ3" s="6"/>
      <c r="CR3" s="6"/>
      <c r="CS3" s="6"/>
      <c r="CT3" s="6"/>
      <c r="CU3" s="6"/>
    </row>
    <row r="4" spans="1:99" x14ac:dyDescent="0.2">
      <c r="A4" s="67">
        <v>12749699617</v>
      </c>
      <c r="B4" s="67">
        <v>406120268</v>
      </c>
      <c r="C4" s="68">
        <v>44364.401770833334</v>
      </c>
      <c r="D4" s="68">
        <v>44364.414467592593</v>
      </c>
      <c r="E4" s="3">
        <f t="shared" ref="E4:E48" si="0">D4-C4</f>
        <v>1.2696759258687962E-2</v>
      </c>
      <c r="F4" s="67" t="s">
        <v>114</v>
      </c>
      <c r="G4" s="67" t="s">
        <v>115</v>
      </c>
      <c r="H4" s="67"/>
      <c r="I4" s="67"/>
      <c r="J4" s="67"/>
      <c r="K4" s="67" t="s">
        <v>116</v>
      </c>
      <c r="L4" s="67" t="s">
        <v>117</v>
      </c>
      <c r="M4" s="67" t="s">
        <v>118</v>
      </c>
      <c r="N4" s="69" t="s">
        <v>119</v>
      </c>
      <c r="O4" s="69" t="s">
        <v>120</v>
      </c>
      <c r="P4" s="67" t="s">
        <v>121</v>
      </c>
      <c r="Q4" s="67" t="s">
        <v>122</v>
      </c>
      <c r="R4" s="67" t="s">
        <v>123</v>
      </c>
      <c r="S4" s="67" t="s">
        <v>124</v>
      </c>
      <c r="T4" s="67" t="s">
        <v>125</v>
      </c>
      <c r="U4" s="67" t="s">
        <v>116</v>
      </c>
      <c r="V4" s="67" t="s">
        <v>126</v>
      </c>
      <c r="W4" s="67" t="s">
        <v>116</v>
      </c>
      <c r="X4" s="67" t="s">
        <v>116</v>
      </c>
      <c r="Y4" s="67" t="s">
        <v>126</v>
      </c>
      <c r="Z4" s="67" t="s">
        <v>126</v>
      </c>
      <c r="AA4" s="67" t="s">
        <v>116</v>
      </c>
      <c r="AB4" s="67" t="s">
        <v>116</v>
      </c>
      <c r="AC4" s="67" t="s">
        <v>116</v>
      </c>
      <c r="AD4" s="67" t="s">
        <v>116</v>
      </c>
      <c r="AE4" s="67" t="s">
        <v>116</v>
      </c>
      <c r="AF4" s="67" t="s">
        <v>116</v>
      </c>
      <c r="AG4" s="67" t="s">
        <v>116</v>
      </c>
      <c r="AH4" s="67" t="s">
        <v>116</v>
      </c>
      <c r="AI4" s="67" t="s">
        <v>126</v>
      </c>
      <c r="AJ4" s="67" t="s">
        <v>126</v>
      </c>
      <c r="AK4" s="67" t="s">
        <v>126</v>
      </c>
      <c r="AL4" s="67" t="s">
        <v>126</v>
      </c>
      <c r="AM4" s="67" t="s">
        <v>126</v>
      </c>
      <c r="AN4" s="67" t="s">
        <v>126</v>
      </c>
      <c r="AO4" s="67" t="s">
        <v>116</v>
      </c>
      <c r="AP4" s="67" t="s">
        <v>126</v>
      </c>
      <c r="AQ4" s="67" t="s">
        <v>116</v>
      </c>
      <c r="AR4" s="67">
        <v>5</v>
      </c>
      <c r="AS4" s="67">
        <v>5</v>
      </c>
      <c r="AT4" s="67" t="s">
        <v>127</v>
      </c>
      <c r="AU4" s="67" t="s">
        <v>128</v>
      </c>
      <c r="AV4" s="67" t="s">
        <v>129</v>
      </c>
      <c r="AW4" s="67" t="s">
        <v>130</v>
      </c>
      <c r="AX4" s="67" t="s">
        <v>131</v>
      </c>
      <c r="AY4" s="67" t="s">
        <v>131</v>
      </c>
      <c r="AZ4" s="67" t="s">
        <v>130</v>
      </c>
      <c r="BA4" s="67" t="s">
        <v>132</v>
      </c>
      <c r="BB4" s="67" t="s">
        <v>132</v>
      </c>
      <c r="BC4" s="67" t="s">
        <v>130</v>
      </c>
      <c r="BD4" s="67" t="s">
        <v>130</v>
      </c>
      <c r="BE4" s="67" t="s">
        <v>132</v>
      </c>
      <c r="BF4" s="67" t="s">
        <v>130</v>
      </c>
      <c r="BG4" s="67" t="s">
        <v>131</v>
      </c>
      <c r="BH4" s="67" t="s">
        <v>131</v>
      </c>
      <c r="BI4" s="67" t="s">
        <v>130</v>
      </c>
      <c r="BJ4" s="67" t="s">
        <v>131</v>
      </c>
      <c r="BK4" s="67" t="s">
        <v>130</v>
      </c>
      <c r="BL4" s="67" t="s">
        <v>131</v>
      </c>
      <c r="BM4" s="67" t="s">
        <v>131</v>
      </c>
      <c r="BN4" s="67" t="s">
        <v>130</v>
      </c>
      <c r="BO4" s="67" t="s">
        <v>130</v>
      </c>
      <c r="BP4" s="67" t="s">
        <v>131</v>
      </c>
      <c r="BQ4" s="67" t="s">
        <v>131</v>
      </c>
      <c r="BR4" s="67" t="s">
        <v>131</v>
      </c>
      <c r="BS4" s="67" t="s">
        <v>131</v>
      </c>
      <c r="BT4" s="67" t="s">
        <v>131</v>
      </c>
      <c r="BU4" s="67" t="s">
        <v>131</v>
      </c>
      <c r="BV4" s="67" t="s">
        <v>131</v>
      </c>
      <c r="BW4" s="67" t="s">
        <v>131</v>
      </c>
      <c r="BX4" s="67" t="s">
        <v>131</v>
      </c>
      <c r="BY4" s="67" t="s">
        <v>131</v>
      </c>
      <c r="BZ4" s="67" t="s">
        <v>131</v>
      </c>
      <c r="CA4" s="67" t="s">
        <v>130</v>
      </c>
      <c r="CB4" s="67" t="s">
        <v>130</v>
      </c>
      <c r="CC4" s="67" t="s">
        <v>130</v>
      </c>
      <c r="CD4" s="67" t="s">
        <v>130</v>
      </c>
      <c r="CE4" s="67" t="s">
        <v>131</v>
      </c>
      <c r="CF4" s="67" t="s">
        <v>130</v>
      </c>
      <c r="CG4" s="67" t="s">
        <v>132</v>
      </c>
      <c r="CH4" s="67" t="s">
        <v>130</v>
      </c>
      <c r="CI4" s="67" t="s">
        <v>131</v>
      </c>
      <c r="CJ4" s="67" t="s">
        <v>131</v>
      </c>
      <c r="CK4" s="67">
        <v>6</v>
      </c>
      <c r="CL4" s="67">
        <v>6</v>
      </c>
      <c r="CM4" s="67" t="s">
        <v>133</v>
      </c>
      <c r="CN4" s="67" t="s">
        <v>134</v>
      </c>
      <c r="CO4" s="67" t="s">
        <v>134</v>
      </c>
      <c r="CP4" s="76"/>
      <c r="CQ4" s="71" t="s">
        <v>135</v>
      </c>
      <c r="CR4" s="71" t="s">
        <v>136</v>
      </c>
      <c r="CS4" s="72" t="s">
        <v>137</v>
      </c>
      <c r="CT4" s="72" t="s">
        <v>126</v>
      </c>
      <c r="CU4" s="197" t="s">
        <v>138</v>
      </c>
    </row>
    <row r="5" spans="1:99" x14ac:dyDescent="0.2">
      <c r="A5" s="67">
        <v>12852454060</v>
      </c>
      <c r="B5" s="67">
        <v>406120268</v>
      </c>
      <c r="C5" s="68">
        <v>44406.510636574072</v>
      </c>
      <c r="D5" s="68">
        <v>44407.36440972222</v>
      </c>
      <c r="E5" s="3">
        <f t="shared" si="0"/>
        <v>0.85377314814832062</v>
      </c>
      <c r="F5" s="67" t="s">
        <v>139</v>
      </c>
      <c r="G5" s="67" t="s">
        <v>140</v>
      </c>
      <c r="H5" s="67"/>
      <c r="I5" s="67"/>
      <c r="J5" s="67"/>
      <c r="K5" s="67" t="s">
        <v>116</v>
      </c>
      <c r="L5" s="67" t="s">
        <v>141</v>
      </c>
      <c r="M5" s="58">
        <v>43584</v>
      </c>
      <c r="N5" s="67" t="s">
        <v>142</v>
      </c>
      <c r="O5" s="67" t="s">
        <v>143</v>
      </c>
      <c r="P5" s="67" t="s">
        <v>121</v>
      </c>
      <c r="Q5" s="67" t="s">
        <v>144</v>
      </c>
      <c r="R5" s="67" t="s">
        <v>145</v>
      </c>
      <c r="S5" s="67" t="s">
        <v>146</v>
      </c>
      <c r="T5" s="67" t="s">
        <v>147</v>
      </c>
      <c r="U5" s="67" t="s">
        <v>126</v>
      </c>
      <c r="V5" s="67" t="s">
        <v>116</v>
      </c>
      <c r="W5" s="67" t="s">
        <v>126</v>
      </c>
      <c r="X5" s="67" t="s">
        <v>116</v>
      </c>
      <c r="Y5" s="67" t="s">
        <v>116</v>
      </c>
      <c r="Z5" s="67" t="s">
        <v>116</v>
      </c>
      <c r="AA5" s="67" t="s">
        <v>116</v>
      </c>
      <c r="AB5" s="67" t="s">
        <v>116</v>
      </c>
      <c r="AC5" s="67" t="s">
        <v>116</v>
      </c>
      <c r="AD5" s="67" t="s">
        <v>116</v>
      </c>
      <c r="AE5" s="67" t="s">
        <v>126</v>
      </c>
      <c r="AF5" s="67" t="s">
        <v>116</v>
      </c>
      <c r="AG5" s="67" t="s">
        <v>116</v>
      </c>
      <c r="AH5" s="67" t="s">
        <v>116</v>
      </c>
      <c r="AI5" s="67" t="s">
        <v>116</v>
      </c>
      <c r="AJ5" s="67" t="s">
        <v>116</v>
      </c>
      <c r="AK5" s="67" t="s">
        <v>126</v>
      </c>
      <c r="AL5" s="67" t="s">
        <v>126</v>
      </c>
      <c r="AM5" s="67" t="s">
        <v>126</v>
      </c>
      <c r="AN5" s="67" t="s">
        <v>126</v>
      </c>
      <c r="AO5" s="67" t="s">
        <v>116</v>
      </c>
      <c r="AP5" s="67" t="s">
        <v>116</v>
      </c>
      <c r="AQ5" s="67" t="s">
        <v>116</v>
      </c>
      <c r="AR5" s="67">
        <v>7</v>
      </c>
      <c r="AS5" s="67">
        <v>7</v>
      </c>
      <c r="AT5" s="67" t="s">
        <v>148</v>
      </c>
      <c r="AU5" s="67" t="s">
        <v>148</v>
      </c>
      <c r="AV5" s="67" t="s">
        <v>148</v>
      </c>
      <c r="AW5" s="67" t="s">
        <v>131</v>
      </c>
      <c r="AX5" s="67" t="s">
        <v>131</v>
      </c>
      <c r="AY5" s="67" t="s">
        <v>131</v>
      </c>
      <c r="AZ5" s="67" t="s">
        <v>131</v>
      </c>
      <c r="BA5" s="67" t="s">
        <v>132</v>
      </c>
      <c r="BB5" s="67" t="s">
        <v>130</v>
      </c>
      <c r="BC5" s="67" t="s">
        <v>130</v>
      </c>
      <c r="BD5" s="67" t="s">
        <v>131</v>
      </c>
      <c r="BE5" s="67" t="s">
        <v>131</v>
      </c>
      <c r="BF5" s="67" t="s">
        <v>131</v>
      </c>
      <c r="BG5" s="67" t="s">
        <v>131</v>
      </c>
      <c r="BH5" s="67" t="s">
        <v>149</v>
      </c>
      <c r="BI5" s="67" t="s">
        <v>149</v>
      </c>
      <c r="BJ5" s="67" t="s">
        <v>149</v>
      </c>
      <c r="BK5" s="67" t="s">
        <v>149</v>
      </c>
      <c r="BL5" s="67" t="s">
        <v>149</v>
      </c>
      <c r="BM5" s="67" t="s">
        <v>131</v>
      </c>
      <c r="BN5" s="67" t="s">
        <v>131</v>
      </c>
      <c r="BO5" s="67" t="s">
        <v>130</v>
      </c>
      <c r="BP5" s="67" t="s">
        <v>131</v>
      </c>
      <c r="BQ5" s="67" t="s">
        <v>131</v>
      </c>
      <c r="BR5" s="67" t="s">
        <v>131</v>
      </c>
      <c r="BS5" s="67" t="s">
        <v>131</v>
      </c>
      <c r="BT5" s="67" t="s">
        <v>131</v>
      </c>
      <c r="BU5" s="67" t="s">
        <v>131</v>
      </c>
      <c r="BV5" s="67" t="s">
        <v>130</v>
      </c>
      <c r="BW5" s="67" t="s">
        <v>131</v>
      </c>
      <c r="BX5" s="67" t="s">
        <v>131</v>
      </c>
      <c r="BY5" s="67" t="s">
        <v>131</v>
      </c>
      <c r="BZ5" s="67" t="s">
        <v>130</v>
      </c>
      <c r="CA5" s="67" t="s">
        <v>131</v>
      </c>
      <c r="CB5" s="67" t="s">
        <v>131</v>
      </c>
      <c r="CC5" s="67" t="s">
        <v>130</v>
      </c>
      <c r="CD5" s="67" t="s">
        <v>130</v>
      </c>
      <c r="CE5" s="67" t="s">
        <v>130</v>
      </c>
      <c r="CF5" s="67" t="s">
        <v>131</v>
      </c>
      <c r="CG5" s="67" t="s">
        <v>132</v>
      </c>
      <c r="CH5" s="67" t="s">
        <v>131</v>
      </c>
      <c r="CI5" s="67" t="s">
        <v>131</v>
      </c>
      <c r="CJ5" s="67" t="s">
        <v>131</v>
      </c>
      <c r="CK5" s="67">
        <v>7</v>
      </c>
      <c r="CL5" s="67">
        <v>7</v>
      </c>
      <c r="CM5" s="67" t="s">
        <v>133</v>
      </c>
      <c r="CN5" s="67" t="s">
        <v>133</v>
      </c>
      <c r="CO5" s="67" t="s">
        <v>133</v>
      </c>
      <c r="CP5" s="76"/>
      <c r="CQ5" s="73" t="s">
        <v>135</v>
      </c>
      <c r="CR5" s="73" t="s">
        <v>136</v>
      </c>
      <c r="CS5" s="72" t="s">
        <v>137</v>
      </c>
      <c r="CT5" s="73" t="s">
        <v>116</v>
      </c>
      <c r="CU5" s="197" t="s">
        <v>138</v>
      </c>
    </row>
    <row r="6" spans="1:99" x14ac:dyDescent="0.2">
      <c r="A6" s="2">
        <v>12771324525</v>
      </c>
      <c r="B6" s="2">
        <v>406120268</v>
      </c>
      <c r="C6" s="3">
        <v>44372.393136574072</v>
      </c>
      <c r="D6" s="3">
        <v>44372.402025462965</v>
      </c>
      <c r="E6" s="3">
        <f t="shared" si="0"/>
        <v>8.8888888931251131E-3</v>
      </c>
      <c r="F6" s="2" t="s">
        <v>150</v>
      </c>
      <c r="G6" s="2" t="s">
        <v>151</v>
      </c>
      <c r="K6" s="2" t="s">
        <v>116</v>
      </c>
      <c r="L6" s="2" t="s">
        <v>117</v>
      </c>
      <c r="M6" s="2" t="s">
        <v>118</v>
      </c>
      <c r="N6" s="70" t="s">
        <v>152</v>
      </c>
      <c r="O6" s="70" t="s">
        <v>153</v>
      </c>
      <c r="P6" s="2" t="s">
        <v>121</v>
      </c>
      <c r="Q6" s="2" t="s">
        <v>154</v>
      </c>
      <c r="R6" s="2" t="s">
        <v>155</v>
      </c>
      <c r="S6" s="2" t="s">
        <v>124</v>
      </c>
      <c r="T6" s="2" t="s">
        <v>125</v>
      </c>
      <c r="U6" s="2" t="s">
        <v>116</v>
      </c>
      <c r="V6" s="2" t="s">
        <v>116</v>
      </c>
      <c r="W6" s="2" t="s">
        <v>126</v>
      </c>
      <c r="X6" s="2" t="s">
        <v>116</v>
      </c>
      <c r="Y6" s="2" t="s">
        <v>116</v>
      </c>
      <c r="Z6" s="2" t="s">
        <v>116</v>
      </c>
      <c r="AA6" s="2" t="s">
        <v>116</v>
      </c>
      <c r="AB6" s="2" t="s">
        <v>116</v>
      </c>
      <c r="AC6" s="2" t="s">
        <v>116</v>
      </c>
      <c r="AD6" s="2" t="s">
        <v>116</v>
      </c>
      <c r="AE6" s="2" t="s">
        <v>116</v>
      </c>
      <c r="AF6" s="2" t="s">
        <v>116</v>
      </c>
      <c r="AG6" s="2" t="s">
        <v>116</v>
      </c>
      <c r="AH6" s="2" t="s">
        <v>116</v>
      </c>
      <c r="AI6" s="2" t="s">
        <v>126</v>
      </c>
      <c r="AJ6" s="2" t="s">
        <v>126</v>
      </c>
      <c r="AK6" s="2" t="s">
        <v>116</v>
      </c>
      <c r="AL6" s="2" t="s">
        <v>116</v>
      </c>
      <c r="AM6" s="2" t="s">
        <v>116</v>
      </c>
      <c r="AN6" s="2" t="s">
        <v>126</v>
      </c>
      <c r="AO6" s="2" t="s">
        <v>116</v>
      </c>
      <c r="AP6" s="2" t="s">
        <v>116</v>
      </c>
      <c r="AQ6" s="2" t="s">
        <v>116</v>
      </c>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12"/>
      <c r="CQ6" s="72" t="s">
        <v>156</v>
      </c>
      <c r="CR6" s="72" t="s">
        <v>157</v>
      </c>
      <c r="CS6" s="72" t="s">
        <v>137</v>
      </c>
      <c r="CT6" s="72" t="s">
        <v>126</v>
      </c>
      <c r="CU6" s="198" t="s">
        <v>158</v>
      </c>
    </row>
    <row r="7" spans="1:99" x14ac:dyDescent="0.2">
      <c r="A7" s="2">
        <v>12844147289</v>
      </c>
      <c r="B7" s="2">
        <v>406120268</v>
      </c>
      <c r="C7" s="3">
        <v>44403.605127314811</v>
      </c>
      <c r="D7" s="3">
        <v>44403.61446759259</v>
      </c>
      <c r="E7" s="3">
        <f t="shared" si="0"/>
        <v>9.340277778392192E-3</v>
      </c>
      <c r="F7" s="2" t="s">
        <v>159</v>
      </c>
      <c r="G7" s="2" t="s">
        <v>160</v>
      </c>
      <c r="K7" s="2" t="s">
        <v>116</v>
      </c>
      <c r="L7" s="2" t="s">
        <v>141</v>
      </c>
      <c r="M7" s="62">
        <v>43673</v>
      </c>
      <c r="N7" s="2" t="s">
        <v>142</v>
      </c>
      <c r="O7" s="2" t="s">
        <v>161</v>
      </c>
      <c r="P7" s="2" t="s">
        <v>121</v>
      </c>
      <c r="Q7" s="2" t="s">
        <v>162</v>
      </c>
      <c r="R7" s="2" t="s">
        <v>163</v>
      </c>
      <c r="S7" s="2" t="s">
        <v>124</v>
      </c>
      <c r="T7" s="2" t="s">
        <v>125</v>
      </c>
      <c r="U7" s="2" t="s">
        <v>116</v>
      </c>
      <c r="V7" s="2" t="s">
        <v>116</v>
      </c>
      <c r="W7" s="2" t="s">
        <v>116</v>
      </c>
      <c r="X7" s="2" t="s">
        <v>116</v>
      </c>
      <c r="Y7" s="2" t="s">
        <v>126</v>
      </c>
      <c r="Z7" s="2" t="s">
        <v>116</v>
      </c>
      <c r="AA7" s="2" t="s">
        <v>116</v>
      </c>
      <c r="AB7" s="2" t="s">
        <v>116</v>
      </c>
      <c r="AC7" s="2" t="s">
        <v>116</v>
      </c>
      <c r="AD7" s="2" t="s">
        <v>116</v>
      </c>
      <c r="AE7" s="2" t="s">
        <v>116</v>
      </c>
      <c r="AF7" s="2" t="s">
        <v>116</v>
      </c>
      <c r="AG7" s="2" t="s">
        <v>116</v>
      </c>
      <c r="AH7" s="2" t="s">
        <v>116</v>
      </c>
      <c r="AI7" s="2" t="s">
        <v>116</v>
      </c>
      <c r="AJ7" s="2" t="s">
        <v>116</v>
      </c>
      <c r="AK7" s="2" t="s">
        <v>116</v>
      </c>
      <c r="AL7" s="2" t="s">
        <v>116</v>
      </c>
      <c r="AM7" s="2" t="s">
        <v>116</v>
      </c>
      <c r="AN7" s="2" t="s">
        <v>116</v>
      </c>
      <c r="AO7" s="2" t="s">
        <v>116</v>
      </c>
      <c r="AP7" s="2" t="s">
        <v>126</v>
      </c>
      <c r="AQ7" s="2" t="s">
        <v>126</v>
      </c>
      <c r="AR7" s="2">
        <v>9</v>
      </c>
      <c r="AS7" s="2">
        <v>6</v>
      </c>
      <c r="AT7" s="2" t="s">
        <v>164</v>
      </c>
      <c r="AU7" s="2" t="s">
        <v>165</v>
      </c>
      <c r="AV7" s="2" t="s">
        <v>166</v>
      </c>
      <c r="AW7" s="2" t="s">
        <v>131</v>
      </c>
      <c r="AX7" s="2" t="s">
        <v>149</v>
      </c>
      <c r="AY7" s="2" t="s">
        <v>149</v>
      </c>
      <c r="AZ7" s="2" t="s">
        <v>131</v>
      </c>
      <c r="BA7" s="2" t="s">
        <v>130</v>
      </c>
      <c r="BB7" s="2" t="s">
        <v>131</v>
      </c>
      <c r="BC7" s="2" t="s">
        <v>130</v>
      </c>
      <c r="BD7" s="2" t="s">
        <v>131</v>
      </c>
      <c r="BE7" s="2" t="s">
        <v>149</v>
      </c>
      <c r="BF7" s="2" t="s">
        <v>149</v>
      </c>
      <c r="BG7" s="2" t="s">
        <v>149</v>
      </c>
      <c r="BH7" s="2" t="s">
        <v>149</v>
      </c>
      <c r="BI7" s="2" t="s">
        <v>149</v>
      </c>
      <c r="BJ7" s="2" t="s">
        <v>130</v>
      </c>
      <c r="BK7" s="2" t="s">
        <v>149</v>
      </c>
      <c r="BL7" s="2" t="s">
        <v>131</v>
      </c>
      <c r="BM7" s="2" t="s">
        <v>131</v>
      </c>
      <c r="BN7" s="2" t="s">
        <v>130</v>
      </c>
      <c r="BO7" s="2" t="s">
        <v>130</v>
      </c>
      <c r="BP7" s="2" t="s">
        <v>149</v>
      </c>
      <c r="BQ7" s="2" t="s">
        <v>130</v>
      </c>
      <c r="BR7" s="2" t="s">
        <v>130</v>
      </c>
      <c r="BS7" s="2" t="s">
        <v>132</v>
      </c>
      <c r="BT7" s="2" t="s">
        <v>131</v>
      </c>
      <c r="BU7" s="2" t="s">
        <v>131</v>
      </c>
      <c r="BV7" s="2" t="s">
        <v>132</v>
      </c>
      <c r="BW7" s="2" t="s">
        <v>132</v>
      </c>
      <c r="BX7" s="2" t="s">
        <v>130</v>
      </c>
      <c r="BY7" s="2" t="s">
        <v>132</v>
      </c>
      <c r="BZ7" s="2" t="s">
        <v>149</v>
      </c>
      <c r="CA7" s="2" t="s">
        <v>130</v>
      </c>
      <c r="CB7" s="2" t="s">
        <v>149</v>
      </c>
      <c r="CC7" s="2" t="s">
        <v>131</v>
      </c>
      <c r="CD7" s="2" t="s">
        <v>130</v>
      </c>
      <c r="CE7" s="2" t="s">
        <v>132</v>
      </c>
      <c r="CF7" s="2" t="s">
        <v>130</v>
      </c>
      <c r="CG7" s="2" t="s">
        <v>132</v>
      </c>
      <c r="CH7" s="2" t="s">
        <v>130</v>
      </c>
      <c r="CI7" s="2" t="s">
        <v>130</v>
      </c>
      <c r="CJ7" s="2" t="s">
        <v>130</v>
      </c>
      <c r="CK7" s="2">
        <v>6</v>
      </c>
      <c r="CL7" s="2">
        <v>6</v>
      </c>
      <c r="CM7" s="2" t="s">
        <v>167</v>
      </c>
      <c r="CN7" s="2" t="s">
        <v>167</v>
      </c>
      <c r="CO7" s="2" t="s">
        <v>167</v>
      </c>
      <c r="CP7" s="12"/>
      <c r="CQ7" s="74" t="s">
        <v>168</v>
      </c>
      <c r="CR7" s="74" t="s">
        <v>136</v>
      </c>
      <c r="CS7" s="72" t="s">
        <v>137</v>
      </c>
      <c r="CT7" s="74" t="s">
        <v>116</v>
      </c>
      <c r="CU7" s="198" t="s">
        <v>138</v>
      </c>
    </row>
    <row r="8" spans="1:99" x14ac:dyDescent="0.2">
      <c r="A8" s="2">
        <v>12761554582</v>
      </c>
      <c r="B8" s="2">
        <v>406120268</v>
      </c>
      <c r="C8" s="3">
        <v>44369.398425925923</v>
      </c>
      <c r="D8" s="3">
        <v>44369.412916666668</v>
      </c>
      <c r="E8" s="3">
        <f t="shared" si="0"/>
        <v>1.4490740744804498E-2</v>
      </c>
      <c r="F8" s="2" t="s">
        <v>169</v>
      </c>
      <c r="G8" s="2" t="s">
        <v>170</v>
      </c>
      <c r="K8" s="2" t="s">
        <v>116</v>
      </c>
      <c r="L8" s="2" t="s">
        <v>141</v>
      </c>
      <c r="M8" s="62">
        <v>44354</v>
      </c>
      <c r="N8" s="2" t="s">
        <v>142</v>
      </c>
      <c r="O8" s="2" t="s">
        <v>171</v>
      </c>
      <c r="P8" s="2" t="s">
        <v>121</v>
      </c>
      <c r="Q8" s="2" t="s">
        <v>172</v>
      </c>
      <c r="R8" s="2" t="s">
        <v>173</v>
      </c>
      <c r="S8" s="2" t="s">
        <v>146</v>
      </c>
      <c r="T8" s="2" t="s">
        <v>174</v>
      </c>
      <c r="U8" s="2" t="s">
        <v>126</v>
      </c>
      <c r="V8" s="2" t="s">
        <v>116</v>
      </c>
      <c r="W8" s="2" t="s">
        <v>116</v>
      </c>
      <c r="X8" s="2" t="s">
        <v>116</v>
      </c>
      <c r="Y8" s="2" t="s">
        <v>116</v>
      </c>
      <c r="Z8" s="2" t="s">
        <v>116</v>
      </c>
      <c r="AA8" s="2" t="s">
        <v>116</v>
      </c>
      <c r="AB8" s="2" t="s">
        <v>116</v>
      </c>
      <c r="AC8" s="2" t="s">
        <v>116</v>
      </c>
      <c r="AD8" s="2" t="s">
        <v>116</v>
      </c>
      <c r="AE8" s="2" t="s">
        <v>116</v>
      </c>
      <c r="AF8" s="2" t="s">
        <v>116</v>
      </c>
      <c r="AG8" s="2" t="s">
        <v>116</v>
      </c>
      <c r="AH8" s="2" t="s">
        <v>116</v>
      </c>
      <c r="AI8" s="2" t="s">
        <v>116</v>
      </c>
      <c r="AJ8" s="2" t="s">
        <v>116</v>
      </c>
      <c r="AK8" s="2" t="s">
        <v>116</v>
      </c>
      <c r="AL8" s="2" t="s">
        <v>116</v>
      </c>
      <c r="AM8" s="2" t="s">
        <v>126</v>
      </c>
      <c r="AN8" s="2" t="s">
        <v>126</v>
      </c>
      <c r="AO8" s="2" t="s">
        <v>126</v>
      </c>
      <c r="AP8" s="2" t="s">
        <v>116</v>
      </c>
      <c r="AQ8" s="2" t="s">
        <v>116</v>
      </c>
      <c r="AR8" s="2">
        <v>7</v>
      </c>
      <c r="AS8" s="2">
        <v>9</v>
      </c>
      <c r="AT8" s="2" t="s">
        <v>175</v>
      </c>
      <c r="AU8" s="2" t="s">
        <v>176</v>
      </c>
      <c r="AV8" s="2" t="s">
        <v>177</v>
      </c>
      <c r="AW8" s="2" t="s">
        <v>132</v>
      </c>
      <c r="AX8" s="2" t="s">
        <v>132</v>
      </c>
      <c r="AY8" s="2" t="s">
        <v>132</v>
      </c>
      <c r="AZ8" s="2" t="s">
        <v>132</v>
      </c>
      <c r="BA8" s="2" t="s">
        <v>132</v>
      </c>
      <c r="BB8" s="2" t="s">
        <v>132</v>
      </c>
      <c r="BC8" s="2" t="s">
        <v>130</v>
      </c>
      <c r="BD8" s="2" t="s">
        <v>132</v>
      </c>
      <c r="BE8" s="2" t="s">
        <v>132</v>
      </c>
      <c r="BF8" s="2" t="s">
        <v>132</v>
      </c>
      <c r="BG8" s="2" t="s">
        <v>132</v>
      </c>
      <c r="BH8" s="2" t="s">
        <v>132</v>
      </c>
      <c r="BI8" s="2" t="s">
        <v>132</v>
      </c>
      <c r="BJ8" s="2" t="s">
        <v>132</v>
      </c>
      <c r="BK8" s="2" t="s">
        <v>132</v>
      </c>
      <c r="BL8" s="2" t="s">
        <v>132</v>
      </c>
      <c r="BM8" s="2" t="s">
        <v>132</v>
      </c>
      <c r="BN8" s="2" t="s">
        <v>132</v>
      </c>
      <c r="BO8" s="2" t="s">
        <v>132</v>
      </c>
      <c r="BP8" s="2" t="s">
        <v>130</v>
      </c>
      <c r="BQ8" s="2" t="s">
        <v>130</v>
      </c>
      <c r="BR8" s="2" t="s">
        <v>130</v>
      </c>
      <c r="BS8" s="2" t="s">
        <v>132</v>
      </c>
      <c r="BT8" s="2" t="s">
        <v>132</v>
      </c>
      <c r="BU8" s="2" t="s">
        <v>130</v>
      </c>
      <c r="BV8" s="2" t="s">
        <v>130</v>
      </c>
      <c r="BW8" s="2" t="s">
        <v>132</v>
      </c>
      <c r="BX8" s="2" t="s">
        <v>130</v>
      </c>
      <c r="BY8" s="2" t="s">
        <v>132</v>
      </c>
      <c r="BZ8" s="2" t="s">
        <v>132</v>
      </c>
      <c r="CA8" s="2" t="s">
        <v>132</v>
      </c>
      <c r="CB8" s="2" t="s">
        <v>132</v>
      </c>
      <c r="CC8" s="2" t="s">
        <v>132</v>
      </c>
      <c r="CD8" s="2" t="s">
        <v>132</v>
      </c>
      <c r="CE8" s="2" t="s">
        <v>132</v>
      </c>
      <c r="CF8" s="2" t="s">
        <v>132</v>
      </c>
      <c r="CG8" s="2" t="s">
        <v>132</v>
      </c>
      <c r="CH8" s="2" t="s">
        <v>132</v>
      </c>
      <c r="CI8" s="2" t="s">
        <v>132</v>
      </c>
      <c r="CJ8" s="2" t="s">
        <v>132</v>
      </c>
      <c r="CK8" s="2">
        <v>7</v>
      </c>
      <c r="CL8" s="2">
        <v>9</v>
      </c>
      <c r="CM8" s="2" t="s">
        <v>134</v>
      </c>
      <c r="CN8" s="2" t="s">
        <v>167</v>
      </c>
      <c r="CO8" s="2" t="s">
        <v>133</v>
      </c>
      <c r="CP8" s="12"/>
      <c r="CQ8" s="74" t="s">
        <v>168</v>
      </c>
      <c r="CR8" s="74" t="s">
        <v>136</v>
      </c>
      <c r="CS8" s="72" t="s">
        <v>137</v>
      </c>
      <c r="CT8" s="74" t="s">
        <v>116</v>
      </c>
      <c r="CU8" s="198" t="s">
        <v>158</v>
      </c>
    </row>
    <row r="9" spans="1:99" x14ac:dyDescent="0.2">
      <c r="A9" s="2">
        <v>12849461342</v>
      </c>
      <c r="B9" s="2">
        <v>406120268</v>
      </c>
      <c r="C9" s="3">
        <v>44405.466956018521</v>
      </c>
      <c r="D9" s="3">
        <v>44405.482523148145</v>
      </c>
      <c r="E9" s="3">
        <f t="shared" si="0"/>
        <v>1.5567129623377696E-2</v>
      </c>
      <c r="F9" s="2" t="s">
        <v>178</v>
      </c>
      <c r="G9" s="2" t="s">
        <v>179</v>
      </c>
      <c r="K9" s="2" t="s">
        <v>116</v>
      </c>
      <c r="L9" s="2" t="s">
        <v>141</v>
      </c>
      <c r="M9" s="62">
        <v>43593</v>
      </c>
      <c r="N9" s="2" t="s">
        <v>152</v>
      </c>
      <c r="O9" s="2" t="s">
        <v>180</v>
      </c>
      <c r="P9" s="2" t="s">
        <v>121</v>
      </c>
      <c r="Q9" s="2" t="s">
        <v>181</v>
      </c>
      <c r="R9" s="2" t="s">
        <v>182</v>
      </c>
      <c r="S9" s="2" t="s">
        <v>124</v>
      </c>
      <c r="T9" s="2" t="s">
        <v>174</v>
      </c>
      <c r="U9" s="2" t="s">
        <v>116</v>
      </c>
      <c r="V9" s="2" t="s">
        <v>116</v>
      </c>
      <c r="W9" s="2" t="s">
        <v>116</v>
      </c>
      <c r="X9" s="2" t="s">
        <v>116</v>
      </c>
      <c r="Y9" s="2" t="s">
        <v>116</v>
      </c>
      <c r="Z9" s="2" t="s">
        <v>116</v>
      </c>
      <c r="AA9" s="2" t="s">
        <v>116</v>
      </c>
      <c r="AB9" s="2" t="s">
        <v>116</v>
      </c>
      <c r="AC9" s="2" t="s">
        <v>116</v>
      </c>
      <c r="AD9" s="2" t="s">
        <v>116</v>
      </c>
      <c r="AE9" s="2" t="s">
        <v>116</v>
      </c>
      <c r="AF9" s="2" t="s">
        <v>116</v>
      </c>
      <c r="AG9" s="2" t="s">
        <v>116</v>
      </c>
      <c r="AH9" s="2" t="s">
        <v>116</v>
      </c>
      <c r="AI9" s="2" t="s">
        <v>116</v>
      </c>
      <c r="AJ9" s="2" t="s">
        <v>116</v>
      </c>
      <c r="AK9" s="2" t="s">
        <v>116</v>
      </c>
      <c r="AL9" s="2" t="s">
        <v>126</v>
      </c>
      <c r="AM9" s="2" t="s">
        <v>116</v>
      </c>
      <c r="AN9" s="2" t="s">
        <v>126</v>
      </c>
      <c r="AO9" s="2" t="s">
        <v>116</v>
      </c>
      <c r="AP9" s="2" t="s">
        <v>116</v>
      </c>
      <c r="AQ9" s="2" t="s">
        <v>116</v>
      </c>
      <c r="AR9" s="2">
        <v>9</v>
      </c>
      <c r="AS9" s="2">
        <v>9</v>
      </c>
      <c r="AT9" s="2" t="s">
        <v>183</v>
      </c>
      <c r="AU9" s="2" t="s">
        <v>184</v>
      </c>
      <c r="AV9" s="2" t="s">
        <v>185</v>
      </c>
      <c r="AW9" s="2" t="s">
        <v>132</v>
      </c>
      <c r="AX9" s="2" t="s">
        <v>130</v>
      </c>
      <c r="AY9" s="2" t="s">
        <v>130</v>
      </c>
      <c r="AZ9" s="2" t="s">
        <v>130</v>
      </c>
      <c r="BA9" s="2" t="s">
        <v>132</v>
      </c>
      <c r="BB9" s="2" t="s">
        <v>130</v>
      </c>
      <c r="BC9" s="2" t="s">
        <v>130</v>
      </c>
      <c r="BD9" s="2" t="s">
        <v>130</v>
      </c>
      <c r="BE9" s="2" t="s">
        <v>130</v>
      </c>
      <c r="BF9" s="2" t="s">
        <v>130</v>
      </c>
      <c r="BG9" s="2" t="s">
        <v>130</v>
      </c>
      <c r="BH9" s="2" t="s">
        <v>131</v>
      </c>
      <c r="BI9" s="2" t="s">
        <v>130</v>
      </c>
      <c r="BJ9" s="2" t="s">
        <v>130</v>
      </c>
      <c r="BK9" s="2" t="s">
        <v>130</v>
      </c>
      <c r="BL9" s="2" t="s">
        <v>131</v>
      </c>
      <c r="BM9" s="2" t="s">
        <v>131</v>
      </c>
      <c r="BN9" s="2" t="s">
        <v>130</v>
      </c>
      <c r="BO9" s="2" t="s">
        <v>130</v>
      </c>
      <c r="BP9" s="2" t="s">
        <v>131</v>
      </c>
      <c r="BQ9" s="2" t="s">
        <v>130</v>
      </c>
      <c r="BR9" s="2" t="s">
        <v>130</v>
      </c>
      <c r="BS9" s="2" t="s">
        <v>130</v>
      </c>
      <c r="BT9" s="2" t="s">
        <v>130</v>
      </c>
      <c r="BU9" s="2" t="s">
        <v>130</v>
      </c>
      <c r="BV9" s="2" t="s">
        <v>131</v>
      </c>
      <c r="BW9" s="2" t="s">
        <v>130</v>
      </c>
      <c r="BX9" s="2" t="s">
        <v>130</v>
      </c>
      <c r="BY9" s="2" t="s">
        <v>130</v>
      </c>
      <c r="BZ9" s="2" t="s">
        <v>130</v>
      </c>
      <c r="CA9" s="2" t="s">
        <v>132</v>
      </c>
      <c r="CB9" s="2" t="s">
        <v>130</v>
      </c>
      <c r="CC9" s="2" t="s">
        <v>132</v>
      </c>
      <c r="CD9" s="2" t="s">
        <v>132</v>
      </c>
      <c r="CE9" s="2" t="s">
        <v>130</v>
      </c>
      <c r="CF9" s="2" t="s">
        <v>131</v>
      </c>
      <c r="CG9" s="2" t="s">
        <v>132</v>
      </c>
      <c r="CH9" s="2" t="s">
        <v>132</v>
      </c>
      <c r="CI9" s="2" t="s">
        <v>132</v>
      </c>
      <c r="CJ9" s="2" t="s">
        <v>132</v>
      </c>
      <c r="CK9" s="2">
        <v>8</v>
      </c>
      <c r="CL9" s="2">
        <v>9</v>
      </c>
      <c r="CM9" s="2" t="s">
        <v>134</v>
      </c>
      <c r="CN9" s="2" t="s">
        <v>134</v>
      </c>
      <c r="CO9" s="2" t="s">
        <v>134</v>
      </c>
      <c r="CP9" s="12"/>
      <c r="CQ9" s="74" t="s">
        <v>135</v>
      </c>
      <c r="CR9" s="74" t="s">
        <v>136</v>
      </c>
      <c r="CS9" s="72" t="s">
        <v>137</v>
      </c>
      <c r="CT9" s="74" t="s">
        <v>116</v>
      </c>
      <c r="CU9" s="198" t="s">
        <v>138</v>
      </c>
    </row>
    <row r="10" spans="1:99" x14ac:dyDescent="0.2">
      <c r="A10" s="2">
        <v>12854900709</v>
      </c>
      <c r="B10" s="2">
        <v>406120268</v>
      </c>
      <c r="C10" s="3">
        <v>44407.346134259256</v>
      </c>
      <c r="D10" s="3">
        <v>44407.349872685183</v>
      </c>
      <c r="E10" s="3">
        <f t="shared" si="0"/>
        <v>3.7384259267128073E-3</v>
      </c>
      <c r="F10" s="2" t="s">
        <v>186</v>
      </c>
      <c r="G10" s="2" t="s">
        <v>187</v>
      </c>
      <c r="K10" s="2" t="s">
        <v>116</v>
      </c>
      <c r="L10" s="2" t="s">
        <v>141</v>
      </c>
      <c r="M10" s="62">
        <v>43678</v>
      </c>
      <c r="N10" s="2" t="s">
        <v>119</v>
      </c>
      <c r="O10" s="2" t="s">
        <v>188</v>
      </c>
      <c r="P10" s="2" t="s">
        <v>121</v>
      </c>
      <c r="Q10" s="2" t="s">
        <v>189</v>
      </c>
      <c r="R10" s="2" t="s">
        <v>190</v>
      </c>
      <c r="S10" s="2" t="s">
        <v>146</v>
      </c>
      <c r="T10" s="2" t="s">
        <v>125</v>
      </c>
      <c r="U10" s="2" t="s">
        <v>126</v>
      </c>
      <c r="V10" s="2" t="s">
        <v>116</v>
      </c>
      <c r="W10" s="2" t="s">
        <v>126</v>
      </c>
      <c r="X10" s="2" t="s">
        <v>116</v>
      </c>
      <c r="Y10" s="2" t="s">
        <v>116</v>
      </c>
      <c r="Z10" s="2" t="s">
        <v>116</v>
      </c>
      <c r="AA10" s="2" t="s">
        <v>116</v>
      </c>
      <c r="AB10" s="2" t="s">
        <v>126</v>
      </c>
      <c r="AC10" s="2" t="s">
        <v>116</v>
      </c>
      <c r="AD10" s="2" t="s">
        <v>116</v>
      </c>
      <c r="AE10" s="2" t="s">
        <v>116</v>
      </c>
      <c r="AF10" s="2" t="s">
        <v>116</v>
      </c>
      <c r="AG10" s="2" t="s">
        <v>116</v>
      </c>
      <c r="AH10" s="2" t="s">
        <v>116</v>
      </c>
      <c r="AI10" s="2" t="s">
        <v>126</v>
      </c>
      <c r="AJ10" s="2" t="s">
        <v>116</v>
      </c>
      <c r="AK10" s="2" t="s">
        <v>116</v>
      </c>
      <c r="AL10" s="2" t="s">
        <v>126</v>
      </c>
      <c r="AM10" s="2" t="s">
        <v>116</v>
      </c>
      <c r="AN10" s="2" t="s">
        <v>116</v>
      </c>
      <c r="AO10" s="2" t="s">
        <v>116</v>
      </c>
      <c r="AP10" s="2" t="s">
        <v>116</v>
      </c>
      <c r="AQ10" s="2" t="s">
        <v>126</v>
      </c>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12"/>
      <c r="CQ10" s="74" t="s">
        <v>135</v>
      </c>
      <c r="CR10" s="74" t="s">
        <v>157</v>
      </c>
      <c r="CS10" s="72" t="s">
        <v>137</v>
      </c>
      <c r="CT10" s="74" t="s">
        <v>116</v>
      </c>
      <c r="CU10" s="198" t="s">
        <v>158</v>
      </c>
    </row>
    <row r="11" spans="1:99" x14ac:dyDescent="0.2">
      <c r="A11" s="2">
        <v>12761596810</v>
      </c>
      <c r="B11" s="2">
        <v>406120268</v>
      </c>
      <c r="C11" s="3">
        <v>44369.410370370373</v>
      </c>
      <c r="D11" s="3">
        <v>44369.423020833332</v>
      </c>
      <c r="E11" s="3">
        <f t="shared" si="0"/>
        <v>1.265046295884531E-2</v>
      </c>
      <c r="F11" s="2" t="s">
        <v>191</v>
      </c>
      <c r="G11" s="2" t="s">
        <v>192</v>
      </c>
      <c r="K11" s="2" t="s">
        <v>116</v>
      </c>
      <c r="L11" s="2" t="s">
        <v>117</v>
      </c>
      <c r="M11" s="2" t="s">
        <v>118</v>
      </c>
      <c r="N11" s="70" t="s">
        <v>193</v>
      </c>
      <c r="O11" s="70" t="s">
        <v>194</v>
      </c>
      <c r="P11" s="2" t="s">
        <v>121</v>
      </c>
      <c r="Q11" s="2" t="s">
        <v>195</v>
      </c>
      <c r="R11" s="2" t="s">
        <v>196</v>
      </c>
      <c r="S11" s="2" t="s">
        <v>124</v>
      </c>
      <c r="T11" s="2" t="s">
        <v>125</v>
      </c>
      <c r="U11" s="2" t="s">
        <v>126</v>
      </c>
      <c r="V11" s="2" t="s">
        <v>116</v>
      </c>
      <c r="W11" s="2" t="s">
        <v>116</v>
      </c>
      <c r="X11" s="2" t="s">
        <v>116</v>
      </c>
      <c r="Y11" s="2" t="s">
        <v>116</v>
      </c>
      <c r="Z11" s="2" t="s">
        <v>116</v>
      </c>
      <c r="AA11" s="2" t="s">
        <v>116</v>
      </c>
      <c r="AB11" s="2" t="s">
        <v>126</v>
      </c>
      <c r="AC11" s="2" t="s">
        <v>116</v>
      </c>
      <c r="AD11" s="2" t="s">
        <v>116</v>
      </c>
      <c r="AE11" s="2" t="s">
        <v>116</v>
      </c>
      <c r="AF11" s="2" t="s">
        <v>116</v>
      </c>
      <c r="AG11" s="2" t="s">
        <v>116</v>
      </c>
      <c r="AH11" s="2" t="s">
        <v>116</v>
      </c>
      <c r="AI11" s="2" t="s">
        <v>116</v>
      </c>
      <c r="AJ11" s="2" t="s">
        <v>116</v>
      </c>
      <c r="AK11" s="2" t="s">
        <v>116</v>
      </c>
      <c r="AL11" s="2" t="s">
        <v>116</v>
      </c>
      <c r="AM11" s="2" t="s">
        <v>126</v>
      </c>
      <c r="AN11" s="2" t="s">
        <v>126</v>
      </c>
      <c r="AO11" s="2" t="s">
        <v>116</v>
      </c>
      <c r="AP11" s="2" t="s">
        <v>116</v>
      </c>
      <c r="AQ11" s="2" t="s">
        <v>126</v>
      </c>
      <c r="AR11" s="2">
        <v>9</v>
      </c>
      <c r="AS11" s="2">
        <v>8</v>
      </c>
      <c r="AT11" s="2" t="s">
        <v>197</v>
      </c>
      <c r="AU11" s="2" t="s">
        <v>198</v>
      </c>
      <c r="AV11" s="2" t="s">
        <v>199</v>
      </c>
      <c r="AW11" s="2" t="s">
        <v>132</v>
      </c>
      <c r="AX11" s="2" t="s">
        <v>132</v>
      </c>
      <c r="AY11" s="2" t="s">
        <v>132</v>
      </c>
      <c r="AZ11" s="2" t="s">
        <v>130</v>
      </c>
      <c r="BA11" s="2" t="s">
        <v>132</v>
      </c>
      <c r="BB11" s="2" t="s">
        <v>132</v>
      </c>
      <c r="BC11" s="2" t="s">
        <v>132</v>
      </c>
      <c r="BD11" s="2" t="s">
        <v>132</v>
      </c>
      <c r="BE11" s="2" t="s">
        <v>131</v>
      </c>
      <c r="BF11" s="2" t="s">
        <v>130</v>
      </c>
      <c r="BG11" s="2" t="s">
        <v>130</v>
      </c>
      <c r="BH11" s="2" t="s">
        <v>130</v>
      </c>
      <c r="BI11" s="2" t="s">
        <v>132</v>
      </c>
      <c r="BJ11" s="2" t="s">
        <v>130</v>
      </c>
      <c r="BK11" s="2" t="s">
        <v>130</v>
      </c>
      <c r="BL11" s="2" t="s">
        <v>130</v>
      </c>
      <c r="BM11" s="2" t="s">
        <v>130</v>
      </c>
      <c r="BN11" s="2" t="s">
        <v>131</v>
      </c>
      <c r="BO11" s="2" t="s">
        <v>132</v>
      </c>
      <c r="BP11" s="2" t="s">
        <v>130</v>
      </c>
      <c r="BQ11" s="2" t="s">
        <v>132</v>
      </c>
      <c r="BR11" s="2" t="s">
        <v>130</v>
      </c>
      <c r="BS11" s="2" t="s">
        <v>131</v>
      </c>
      <c r="BT11" s="2" t="s">
        <v>130</v>
      </c>
      <c r="BU11" s="2" t="s">
        <v>130</v>
      </c>
      <c r="BV11" s="2" t="s">
        <v>132</v>
      </c>
      <c r="BW11" s="2" t="s">
        <v>132</v>
      </c>
      <c r="BX11" s="2" t="s">
        <v>132</v>
      </c>
      <c r="BY11" s="2" t="s">
        <v>132</v>
      </c>
      <c r="BZ11" s="2" t="s">
        <v>130</v>
      </c>
      <c r="CA11" s="2" t="s">
        <v>130</v>
      </c>
      <c r="CB11" s="2" t="s">
        <v>130</v>
      </c>
      <c r="CC11" s="2" t="s">
        <v>130</v>
      </c>
      <c r="CD11" s="2" t="s">
        <v>130</v>
      </c>
      <c r="CE11" s="2" t="s">
        <v>132</v>
      </c>
      <c r="CF11" s="2" t="s">
        <v>131</v>
      </c>
      <c r="CG11" s="2" t="s">
        <v>132</v>
      </c>
      <c r="CH11" s="2" t="s">
        <v>132</v>
      </c>
      <c r="CI11" s="2" t="s">
        <v>132</v>
      </c>
      <c r="CJ11" s="2" t="s">
        <v>132</v>
      </c>
      <c r="CK11" s="2">
        <v>9</v>
      </c>
      <c r="CL11" s="2">
        <v>9</v>
      </c>
      <c r="CM11" s="2" t="s">
        <v>133</v>
      </c>
      <c r="CN11" s="2" t="s">
        <v>133</v>
      </c>
      <c r="CO11" s="2" t="s">
        <v>134</v>
      </c>
      <c r="CP11" s="12"/>
      <c r="CQ11" s="72" t="s">
        <v>168</v>
      </c>
      <c r="CR11" s="72" t="s">
        <v>157</v>
      </c>
      <c r="CS11" s="72" t="s">
        <v>137</v>
      </c>
      <c r="CT11" s="72" t="s">
        <v>126</v>
      </c>
      <c r="CU11" s="198" t="s">
        <v>158</v>
      </c>
    </row>
    <row r="12" spans="1:99" x14ac:dyDescent="0.2">
      <c r="A12" s="2">
        <v>12752930594</v>
      </c>
      <c r="B12" s="2">
        <v>406120268</v>
      </c>
      <c r="C12" s="3">
        <v>44365.388298611113</v>
      </c>
      <c r="D12" s="3">
        <v>44403.638020833336</v>
      </c>
      <c r="E12" s="3">
        <f t="shared" si="0"/>
        <v>38.249722222222772</v>
      </c>
      <c r="F12" s="2" t="s">
        <v>200</v>
      </c>
      <c r="G12" s="2" t="s">
        <v>201</v>
      </c>
      <c r="K12" s="2" t="s">
        <v>116</v>
      </c>
      <c r="L12" s="2" t="s">
        <v>117</v>
      </c>
      <c r="M12" s="2" t="s">
        <v>118</v>
      </c>
      <c r="N12" s="70" t="s">
        <v>119</v>
      </c>
      <c r="O12" s="70" t="s">
        <v>202</v>
      </c>
      <c r="P12" s="2" t="s">
        <v>121</v>
      </c>
      <c r="Q12" s="2" t="s">
        <v>495</v>
      </c>
      <c r="R12" s="2" t="s">
        <v>496</v>
      </c>
      <c r="S12" s="2" t="s">
        <v>124</v>
      </c>
      <c r="T12" s="2" t="s">
        <v>125</v>
      </c>
      <c r="U12" s="2" t="s">
        <v>126</v>
      </c>
      <c r="V12" s="2" t="s">
        <v>116</v>
      </c>
      <c r="W12" s="2" t="s">
        <v>116</v>
      </c>
      <c r="X12" s="2" t="s">
        <v>116</v>
      </c>
      <c r="Y12" s="2" t="s">
        <v>126</v>
      </c>
      <c r="Z12" s="2" t="s">
        <v>116</v>
      </c>
      <c r="AA12" s="2" t="s">
        <v>116</v>
      </c>
      <c r="AB12" s="2" t="s">
        <v>116</v>
      </c>
      <c r="AC12" s="2" t="s">
        <v>116</v>
      </c>
      <c r="AD12" s="2" t="s">
        <v>116</v>
      </c>
      <c r="AE12" s="2" t="s">
        <v>116</v>
      </c>
      <c r="AF12" s="2" t="s">
        <v>116</v>
      </c>
      <c r="AG12" s="2" t="s">
        <v>116</v>
      </c>
      <c r="AH12" s="2" t="s">
        <v>116</v>
      </c>
      <c r="AI12" s="2" t="s">
        <v>126</v>
      </c>
      <c r="AJ12" s="2" t="s">
        <v>126</v>
      </c>
      <c r="AK12" s="2" t="s">
        <v>126</v>
      </c>
      <c r="AL12" s="2" t="s">
        <v>126</v>
      </c>
      <c r="AM12" s="2" t="s">
        <v>126</v>
      </c>
      <c r="AN12" s="2" t="s">
        <v>126</v>
      </c>
      <c r="AO12" s="2" t="s">
        <v>126</v>
      </c>
      <c r="AP12" s="2" t="s">
        <v>116</v>
      </c>
      <c r="AQ12" s="2" t="s">
        <v>126</v>
      </c>
      <c r="AR12" s="2">
        <v>6</v>
      </c>
      <c r="AS12" s="2">
        <v>6</v>
      </c>
      <c r="AT12" s="2" t="s">
        <v>205</v>
      </c>
      <c r="AU12" s="2" t="s">
        <v>206</v>
      </c>
      <c r="AV12" s="2" t="s">
        <v>207</v>
      </c>
      <c r="AW12" s="2" t="s">
        <v>131</v>
      </c>
      <c r="AX12" s="2" t="s">
        <v>149</v>
      </c>
      <c r="AY12" s="2" t="s">
        <v>130</v>
      </c>
      <c r="AZ12" s="2" t="s">
        <v>131</v>
      </c>
      <c r="BA12" s="2" t="s">
        <v>132</v>
      </c>
      <c r="BB12" s="2" t="s">
        <v>130</v>
      </c>
      <c r="BC12" s="2" t="s">
        <v>130</v>
      </c>
      <c r="BD12" s="2" t="s">
        <v>149</v>
      </c>
      <c r="BE12" s="2" t="s">
        <v>130</v>
      </c>
      <c r="BF12" s="2" t="s">
        <v>149</v>
      </c>
      <c r="BG12" s="2" t="s">
        <v>149</v>
      </c>
      <c r="BH12" s="2" t="s">
        <v>149</v>
      </c>
      <c r="BI12" s="2" t="s">
        <v>149</v>
      </c>
      <c r="BJ12" s="2" t="s">
        <v>149</v>
      </c>
      <c r="BK12" s="2" t="s">
        <v>149</v>
      </c>
      <c r="BL12" s="2" t="s">
        <v>149</v>
      </c>
      <c r="BM12" s="2" t="s">
        <v>131</v>
      </c>
      <c r="BN12" s="2" t="s">
        <v>131</v>
      </c>
      <c r="BO12" s="2" t="s">
        <v>131</v>
      </c>
      <c r="BP12" s="2" t="s">
        <v>131</v>
      </c>
      <c r="BQ12" s="2" t="s">
        <v>130</v>
      </c>
      <c r="BR12" s="2" t="s">
        <v>130</v>
      </c>
      <c r="BS12" s="2" t="s">
        <v>130</v>
      </c>
      <c r="BT12" s="2" t="s">
        <v>130</v>
      </c>
      <c r="BU12" s="2" t="s">
        <v>130</v>
      </c>
      <c r="BV12" s="2" t="s">
        <v>132</v>
      </c>
      <c r="BW12" s="2" t="s">
        <v>132</v>
      </c>
      <c r="BX12" s="2" t="s">
        <v>131</v>
      </c>
      <c r="BY12" s="2" t="s">
        <v>132</v>
      </c>
      <c r="BZ12" s="2" t="s">
        <v>149</v>
      </c>
      <c r="CA12" s="2" t="s">
        <v>132</v>
      </c>
      <c r="CB12" s="2" t="s">
        <v>130</v>
      </c>
      <c r="CC12" s="2" t="s">
        <v>132</v>
      </c>
      <c r="CD12" s="2" t="s">
        <v>132</v>
      </c>
      <c r="CE12" s="2" t="s">
        <v>132</v>
      </c>
      <c r="CF12" s="2" t="s">
        <v>131</v>
      </c>
      <c r="CG12" s="2" t="s">
        <v>132</v>
      </c>
      <c r="CH12" s="2" t="s">
        <v>132</v>
      </c>
      <c r="CI12" s="2" t="s">
        <v>132</v>
      </c>
      <c r="CJ12" s="2" t="s">
        <v>132</v>
      </c>
      <c r="CK12" s="2">
        <v>7</v>
      </c>
      <c r="CL12" s="2">
        <v>7</v>
      </c>
      <c r="CM12" s="2" t="s">
        <v>134</v>
      </c>
      <c r="CN12" s="2" t="s">
        <v>134</v>
      </c>
      <c r="CO12" s="2" t="s">
        <v>134</v>
      </c>
      <c r="CP12" s="12"/>
      <c r="CQ12" s="72" t="s">
        <v>135</v>
      </c>
      <c r="CR12" s="72" t="s">
        <v>136</v>
      </c>
      <c r="CS12" s="72" t="s">
        <v>137</v>
      </c>
      <c r="CT12" s="72" t="s">
        <v>126</v>
      </c>
      <c r="CU12" s="198" t="s">
        <v>158</v>
      </c>
    </row>
    <row r="13" spans="1:99" x14ac:dyDescent="0.2">
      <c r="A13" s="2">
        <v>12843756850</v>
      </c>
      <c r="B13" s="2">
        <v>406120268</v>
      </c>
      <c r="C13" s="3">
        <v>44403.366076388891</v>
      </c>
      <c r="D13" s="3">
        <v>44403.399675925924</v>
      </c>
      <c r="E13" s="3">
        <f t="shared" si="0"/>
        <v>3.3599537033296656E-2</v>
      </c>
      <c r="F13" s="2" t="s">
        <v>208</v>
      </c>
      <c r="G13" s="2" t="s">
        <v>209</v>
      </c>
      <c r="K13" s="2" t="s">
        <v>116</v>
      </c>
      <c r="L13" s="2" t="s">
        <v>141</v>
      </c>
      <c r="M13" s="62">
        <v>43672</v>
      </c>
      <c r="N13" s="2" t="s">
        <v>119</v>
      </c>
      <c r="O13" s="2" t="s">
        <v>210</v>
      </c>
      <c r="P13" s="2" t="s">
        <v>121</v>
      </c>
      <c r="Q13" s="2" t="s">
        <v>211</v>
      </c>
      <c r="R13" s="2" t="s">
        <v>212</v>
      </c>
      <c r="S13" s="2" t="s">
        <v>124</v>
      </c>
      <c r="T13" s="2" t="s">
        <v>174</v>
      </c>
      <c r="U13" s="2" t="s">
        <v>126</v>
      </c>
      <c r="V13" s="2" t="s">
        <v>116</v>
      </c>
      <c r="W13" s="2" t="s">
        <v>116</v>
      </c>
      <c r="X13" s="2" t="s">
        <v>116</v>
      </c>
      <c r="Y13" s="2" t="s">
        <v>116</v>
      </c>
      <c r="Z13" s="2" t="s">
        <v>116</v>
      </c>
      <c r="AA13" s="2" t="s">
        <v>116</v>
      </c>
      <c r="AB13" s="2" t="s">
        <v>116</v>
      </c>
      <c r="AC13" s="2" t="s">
        <v>116</v>
      </c>
      <c r="AD13" s="2" t="s">
        <v>116</v>
      </c>
      <c r="AE13" s="2" t="s">
        <v>116</v>
      </c>
      <c r="AF13" s="2" t="s">
        <v>116</v>
      </c>
      <c r="AG13" s="2" t="s">
        <v>116</v>
      </c>
      <c r="AH13" s="2" t="s">
        <v>116</v>
      </c>
      <c r="AI13" s="2" t="s">
        <v>116</v>
      </c>
      <c r="AJ13" s="2" t="s">
        <v>116</v>
      </c>
      <c r="AK13" s="2" t="s">
        <v>126</v>
      </c>
      <c r="AL13" s="2" t="s">
        <v>116</v>
      </c>
      <c r="AM13" s="2" t="s">
        <v>126</v>
      </c>
      <c r="AN13" s="2" t="s">
        <v>126</v>
      </c>
      <c r="AO13" s="2" t="s">
        <v>116</v>
      </c>
      <c r="AP13" s="2" t="s">
        <v>116</v>
      </c>
      <c r="AQ13" s="2" t="s">
        <v>126</v>
      </c>
      <c r="AR13" s="2">
        <v>9</v>
      </c>
      <c r="AS13" s="2">
        <v>9</v>
      </c>
      <c r="AT13" s="2" t="s">
        <v>213</v>
      </c>
      <c r="AU13" s="2" t="s">
        <v>214</v>
      </c>
      <c r="AV13" s="2" t="s">
        <v>215</v>
      </c>
      <c r="AW13" s="2" t="s">
        <v>130</v>
      </c>
      <c r="AX13" s="2" t="s">
        <v>130</v>
      </c>
      <c r="AY13" s="2" t="s">
        <v>132</v>
      </c>
      <c r="AZ13" s="2" t="s">
        <v>132</v>
      </c>
      <c r="BA13" s="2" t="s">
        <v>132</v>
      </c>
      <c r="BB13" s="2" t="s">
        <v>132</v>
      </c>
      <c r="BC13" s="2" t="s">
        <v>132</v>
      </c>
      <c r="BD13" s="2" t="s">
        <v>130</v>
      </c>
      <c r="BE13" s="2" t="s">
        <v>130</v>
      </c>
      <c r="BF13" s="2" t="s">
        <v>130</v>
      </c>
      <c r="BG13" s="2" t="s">
        <v>130</v>
      </c>
      <c r="BH13" s="2" t="s">
        <v>132</v>
      </c>
      <c r="BI13" s="2" t="s">
        <v>132</v>
      </c>
      <c r="BJ13" s="2" t="s">
        <v>130</v>
      </c>
      <c r="BK13" s="2" t="s">
        <v>130</v>
      </c>
      <c r="BL13" s="2" t="s">
        <v>130</v>
      </c>
      <c r="BM13" s="2" t="s">
        <v>130</v>
      </c>
      <c r="BN13" s="2" t="s">
        <v>130</v>
      </c>
      <c r="BO13" s="2" t="s">
        <v>132</v>
      </c>
      <c r="BP13" s="2" t="s">
        <v>130</v>
      </c>
      <c r="BQ13" s="2" t="s">
        <v>132</v>
      </c>
      <c r="BR13" s="2" t="s">
        <v>130</v>
      </c>
      <c r="BS13" s="2" t="s">
        <v>132</v>
      </c>
      <c r="BT13" s="2" t="s">
        <v>130</v>
      </c>
      <c r="BU13" s="2" t="s">
        <v>130</v>
      </c>
      <c r="BV13" s="2" t="s">
        <v>132</v>
      </c>
      <c r="BW13" s="2" t="s">
        <v>130</v>
      </c>
      <c r="BX13" s="2" t="s">
        <v>131</v>
      </c>
      <c r="BY13" s="2" t="s">
        <v>130</v>
      </c>
      <c r="BZ13" s="2" t="s">
        <v>132</v>
      </c>
      <c r="CA13" s="2" t="s">
        <v>132</v>
      </c>
      <c r="CB13" s="2" t="s">
        <v>132</v>
      </c>
      <c r="CC13" s="2" t="s">
        <v>132</v>
      </c>
      <c r="CD13" s="2" t="s">
        <v>132</v>
      </c>
      <c r="CE13" s="2" t="s">
        <v>132</v>
      </c>
      <c r="CF13" s="2" t="s">
        <v>132</v>
      </c>
      <c r="CG13" s="2" t="s">
        <v>132</v>
      </c>
      <c r="CH13" s="2" t="s">
        <v>132</v>
      </c>
      <c r="CI13" s="2" t="s">
        <v>132</v>
      </c>
      <c r="CJ13" s="2" t="s">
        <v>130</v>
      </c>
      <c r="CK13" s="2">
        <v>9</v>
      </c>
      <c r="CL13" s="2">
        <v>9</v>
      </c>
      <c r="CM13" s="2" t="s">
        <v>216</v>
      </c>
      <c r="CN13" s="2" t="s">
        <v>133</v>
      </c>
      <c r="CO13" s="2" t="s">
        <v>133</v>
      </c>
      <c r="CP13" s="12"/>
      <c r="CQ13" s="74" t="s">
        <v>135</v>
      </c>
      <c r="CR13" s="74" t="s">
        <v>136</v>
      </c>
      <c r="CS13" s="72" t="s">
        <v>137</v>
      </c>
      <c r="CT13" s="74" t="s">
        <v>116</v>
      </c>
      <c r="CU13" s="198" t="s">
        <v>138</v>
      </c>
    </row>
    <row r="14" spans="1:99" x14ac:dyDescent="0.2">
      <c r="A14" s="2">
        <v>12777133616</v>
      </c>
      <c r="B14" s="2">
        <v>406120268</v>
      </c>
      <c r="C14" s="3">
        <v>44375.524375000001</v>
      </c>
      <c r="D14" s="3">
        <v>44375.535231481481</v>
      </c>
      <c r="E14" s="3">
        <f t="shared" si="0"/>
        <v>1.0856481480004732E-2</v>
      </c>
      <c r="F14" s="2" t="s">
        <v>217</v>
      </c>
      <c r="G14" s="2" t="s">
        <v>218</v>
      </c>
      <c r="K14" s="2" t="s">
        <v>116</v>
      </c>
      <c r="L14" s="2" t="s">
        <v>141</v>
      </c>
      <c r="M14" s="62">
        <v>43472</v>
      </c>
      <c r="N14" s="2" t="s">
        <v>193</v>
      </c>
      <c r="O14" s="2" t="s">
        <v>219</v>
      </c>
      <c r="P14" s="2" t="s">
        <v>121</v>
      </c>
      <c r="Q14" s="2" t="s">
        <v>220</v>
      </c>
      <c r="R14" s="2" t="s">
        <v>221</v>
      </c>
      <c r="S14" s="2" t="s">
        <v>124</v>
      </c>
      <c r="T14" s="2" t="s">
        <v>147</v>
      </c>
      <c r="U14" s="2" t="s">
        <v>126</v>
      </c>
      <c r="V14" s="2" t="s">
        <v>116</v>
      </c>
      <c r="W14" s="2" t="s">
        <v>116</v>
      </c>
      <c r="X14" s="2" t="s">
        <v>116</v>
      </c>
      <c r="Y14" s="2" t="s">
        <v>126</v>
      </c>
      <c r="Z14" s="2" t="s">
        <v>116</v>
      </c>
      <c r="AA14" s="2" t="s">
        <v>116</v>
      </c>
      <c r="AB14" s="2" t="s">
        <v>116</v>
      </c>
      <c r="AC14" s="2" t="s">
        <v>116</v>
      </c>
      <c r="AD14" s="2" t="s">
        <v>116</v>
      </c>
      <c r="AE14" s="2" t="s">
        <v>126</v>
      </c>
      <c r="AF14" s="2" t="s">
        <v>116</v>
      </c>
      <c r="AG14" s="2" t="s">
        <v>116</v>
      </c>
      <c r="AH14" s="2" t="s">
        <v>116</v>
      </c>
      <c r="AI14" s="2" t="s">
        <v>116</v>
      </c>
      <c r="AJ14" s="2" t="s">
        <v>116</v>
      </c>
      <c r="AK14" s="2" t="s">
        <v>116</v>
      </c>
      <c r="AL14" s="2" t="s">
        <v>116</v>
      </c>
      <c r="AM14" s="2" t="s">
        <v>126</v>
      </c>
      <c r="AN14" s="2" t="s">
        <v>126</v>
      </c>
      <c r="AO14" s="2" t="s">
        <v>116</v>
      </c>
      <c r="AP14" s="2" t="s">
        <v>126</v>
      </c>
      <c r="AQ14" s="2" t="s">
        <v>126</v>
      </c>
      <c r="AR14" s="2">
        <v>6</v>
      </c>
      <c r="AS14" s="2">
        <v>6</v>
      </c>
      <c r="AT14" s="2" t="s">
        <v>222</v>
      </c>
      <c r="AU14" s="2" t="s">
        <v>223</v>
      </c>
      <c r="AV14" s="2" t="s">
        <v>224</v>
      </c>
      <c r="AW14" s="2" t="s">
        <v>131</v>
      </c>
      <c r="AX14" s="2" t="s">
        <v>130</v>
      </c>
      <c r="AY14" s="2" t="s">
        <v>130</v>
      </c>
      <c r="AZ14" s="2" t="s">
        <v>131</v>
      </c>
      <c r="BA14" s="2" t="s">
        <v>132</v>
      </c>
      <c r="BB14" s="2" t="s">
        <v>130</v>
      </c>
      <c r="BC14" s="2" t="s">
        <v>130</v>
      </c>
      <c r="BD14" s="2" t="s">
        <v>131</v>
      </c>
      <c r="BE14" s="2" t="s">
        <v>131</v>
      </c>
      <c r="BF14" s="2" t="s">
        <v>131</v>
      </c>
      <c r="BG14" s="2" t="s">
        <v>149</v>
      </c>
      <c r="BH14" s="2" t="s">
        <v>149</v>
      </c>
      <c r="BI14" s="2" t="s">
        <v>131</v>
      </c>
      <c r="BJ14" s="2" t="s">
        <v>131</v>
      </c>
      <c r="BK14" s="2" t="s">
        <v>131</v>
      </c>
      <c r="BL14" s="2" t="s">
        <v>131</v>
      </c>
      <c r="BM14" s="2" t="s">
        <v>131</v>
      </c>
      <c r="BN14" s="2" t="s">
        <v>131</v>
      </c>
      <c r="BO14" s="2" t="s">
        <v>130</v>
      </c>
      <c r="BP14" s="2" t="s">
        <v>131</v>
      </c>
      <c r="BQ14" s="2" t="s">
        <v>131</v>
      </c>
      <c r="BR14" s="2" t="s">
        <v>131</v>
      </c>
      <c r="BS14" s="2" t="s">
        <v>130</v>
      </c>
      <c r="BT14" s="2" t="s">
        <v>130</v>
      </c>
      <c r="BU14" s="2" t="s">
        <v>130</v>
      </c>
      <c r="BV14" s="2" t="s">
        <v>130</v>
      </c>
      <c r="BW14" s="2" t="s">
        <v>130</v>
      </c>
      <c r="BX14" s="2" t="s">
        <v>131</v>
      </c>
      <c r="BY14" s="2" t="s">
        <v>130</v>
      </c>
      <c r="BZ14" s="2" t="s">
        <v>130</v>
      </c>
      <c r="CA14" s="2" t="s">
        <v>130</v>
      </c>
      <c r="CB14" s="2" t="s">
        <v>131</v>
      </c>
      <c r="CC14" s="2" t="s">
        <v>130</v>
      </c>
      <c r="CD14" s="2" t="s">
        <v>130</v>
      </c>
      <c r="CE14" s="2" t="s">
        <v>132</v>
      </c>
      <c r="CF14" s="2" t="s">
        <v>130</v>
      </c>
      <c r="CG14" s="2" t="s">
        <v>132</v>
      </c>
      <c r="CH14" s="2" t="s">
        <v>131</v>
      </c>
      <c r="CI14" s="2" t="s">
        <v>131</v>
      </c>
      <c r="CJ14" s="2" t="s">
        <v>131</v>
      </c>
      <c r="CK14" s="2">
        <v>7</v>
      </c>
      <c r="CL14" s="2">
        <v>7</v>
      </c>
      <c r="CM14" s="2" t="s">
        <v>134</v>
      </c>
      <c r="CN14" s="2" t="s">
        <v>134</v>
      </c>
      <c r="CO14" s="2" t="s">
        <v>134</v>
      </c>
      <c r="CP14" s="12"/>
      <c r="CQ14" s="74" t="s">
        <v>156</v>
      </c>
      <c r="CR14" s="74" t="s">
        <v>157</v>
      </c>
      <c r="CS14" s="72" t="s">
        <v>137</v>
      </c>
      <c r="CT14" s="74" t="s">
        <v>116</v>
      </c>
      <c r="CU14" s="198" t="s">
        <v>158</v>
      </c>
    </row>
    <row r="15" spans="1:99" x14ac:dyDescent="0.2">
      <c r="A15" s="2">
        <v>12846353002</v>
      </c>
      <c r="B15" s="2">
        <v>406120268</v>
      </c>
      <c r="C15" s="3">
        <v>44404.353356481479</v>
      </c>
      <c r="D15" s="3">
        <v>44404.399560185186</v>
      </c>
      <c r="E15" s="3">
        <f t="shared" si="0"/>
        <v>4.6203703706851229E-2</v>
      </c>
      <c r="F15" s="2" t="s">
        <v>225</v>
      </c>
      <c r="G15" s="2" t="s">
        <v>226</v>
      </c>
      <c r="K15" s="2" t="s">
        <v>116</v>
      </c>
      <c r="L15" s="2" t="s">
        <v>141</v>
      </c>
      <c r="M15" s="62">
        <v>44131</v>
      </c>
      <c r="N15" s="2" t="s">
        <v>119</v>
      </c>
      <c r="O15" s="2" t="s">
        <v>227</v>
      </c>
      <c r="P15" s="2" t="s">
        <v>121</v>
      </c>
      <c r="Q15" s="2" t="s">
        <v>228</v>
      </c>
      <c r="R15" s="2" t="s">
        <v>229</v>
      </c>
      <c r="S15" s="2" t="s">
        <v>230</v>
      </c>
      <c r="T15" s="2" t="s">
        <v>125</v>
      </c>
      <c r="U15" s="2" t="s">
        <v>116</v>
      </c>
      <c r="V15" s="2" t="s">
        <v>116</v>
      </c>
      <c r="W15" s="2" t="s">
        <v>116</v>
      </c>
      <c r="X15" s="2" t="s">
        <v>116</v>
      </c>
      <c r="Y15" s="2" t="s">
        <v>116</v>
      </c>
      <c r="Z15" s="2" t="s">
        <v>116</v>
      </c>
      <c r="AA15" s="2" t="s">
        <v>116</v>
      </c>
      <c r="AB15" s="2" t="s">
        <v>116</v>
      </c>
      <c r="AC15" s="2" t="s">
        <v>116</v>
      </c>
      <c r="AD15" s="2" t="s">
        <v>116</v>
      </c>
      <c r="AE15" s="2" t="s">
        <v>116</v>
      </c>
      <c r="AF15" s="2" t="s">
        <v>116</v>
      </c>
      <c r="AG15" s="2" t="s">
        <v>116</v>
      </c>
      <c r="AH15" s="2" t="s">
        <v>116</v>
      </c>
      <c r="AI15" s="2" t="s">
        <v>116</v>
      </c>
      <c r="AJ15" s="2" t="s">
        <v>116</v>
      </c>
      <c r="AK15" s="2" t="s">
        <v>116</v>
      </c>
      <c r="AL15" s="2" t="s">
        <v>116</v>
      </c>
      <c r="AM15" s="2" t="s">
        <v>116</v>
      </c>
      <c r="AN15" s="2" t="s">
        <v>116</v>
      </c>
      <c r="AO15" s="2" t="s">
        <v>116</v>
      </c>
      <c r="AP15" s="2" t="s">
        <v>116</v>
      </c>
      <c r="AQ15" s="2" t="s">
        <v>116</v>
      </c>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12"/>
      <c r="CQ15" s="74" t="s">
        <v>135</v>
      </c>
      <c r="CR15" s="74" t="s">
        <v>136</v>
      </c>
      <c r="CS15" s="72" t="s">
        <v>137</v>
      </c>
      <c r="CT15" s="74" t="s">
        <v>116</v>
      </c>
      <c r="CU15" s="198" t="s">
        <v>138</v>
      </c>
    </row>
    <row r="16" spans="1:99" x14ac:dyDescent="0.2">
      <c r="A16" s="2">
        <v>12765947413</v>
      </c>
      <c r="B16" s="2">
        <v>406120268</v>
      </c>
      <c r="C16" s="3">
        <v>44370.892604166664</v>
      </c>
      <c r="D16" s="3">
        <v>44370.912962962961</v>
      </c>
      <c r="E16" s="3">
        <f t="shared" si="0"/>
        <v>2.0358796296932269E-2</v>
      </c>
      <c r="F16" s="2" t="s">
        <v>231</v>
      </c>
      <c r="G16" s="2" t="s">
        <v>232</v>
      </c>
      <c r="K16" s="2" t="s">
        <v>116</v>
      </c>
      <c r="L16" s="2" t="s">
        <v>117</v>
      </c>
      <c r="M16" s="2" t="s">
        <v>118</v>
      </c>
      <c r="N16" s="70" t="s">
        <v>119</v>
      </c>
      <c r="O16" s="70" t="s">
        <v>120</v>
      </c>
      <c r="P16" s="2" t="s">
        <v>121</v>
      </c>
      <c r="Q16" s="2" t="s">
        <v>233</v>
      </c>
      <c r="R16" s="2" t="s">
        <v>234</v>
      </c>
      <c r="S16" s="2" t="s">
        <v>124</v>
      </c>
      <c r="T16" s="2" t="s">
        <v>174</v>
      </c>
      <c r="U16" s="2" t="s">
        <v>126</v>
      </c>
      <c r="V16" s="2" t="s">
        <v>126</v>
      </c>
      <c r="W16" s="2" t="s">
        <v>116</v>
      </c>
      <c r="X16" s="2" t="s">
        <v>116</v>
      </c>
      <c r="Y16" s="2" t="s">
        <v>126</v>
      </c>
      <c r="Z16" s="2" t="s">
        <v>116</v>
      </c>
      <c r="AA16" s="2" t="s">
        <v>116</v>
      </c>
      <c r="AB16" s="2" t="s">
        <v>116</v>
      </c>
      <c r="AC16" s="2" t="s">
        <v>116</v>
      </c>
      <c r="AD16" s="2" t="s">
        <v>116</v>
      </c>
      <c r="AE16" s="2" t="s">
        <v>116</v>
      </c>
      <c r="AF16" s="2" t="s">
        <v>116</v>
      </c>
      <c r="AG16" s="2" t="s">
        <v>116</v>
      </c>
      <c r="AH16" s="2" t="s">
        <v>116</v>
      </c>
      <c r="AI16" s="2" t="s">
        <v>116</v>
      </c>
      <c r="AJ16" s="2" t="s">
        <v>126</v>
      </c>
      <c r="AK16" s="2" t="s">
        <v>116</v>
      </c>
      <c r="AL16" s="2" t="s">
        <v>126</v>
      </c>
      <c r="AM16" s="2" t="s">
        <v>126</v>
      </c>
      <c r="AN16" s="2" t="s">
        <v>126</v>
      </c>
      <c r="AO16" s="2" t="s">
        <v>116</v>
      </c>
      <c r="AP16" s="2" t="s">
        <v>126</v>
      </c>
      <c r="AQ16" s="2" t="s">
        <v>116</v>
      </c>
      <c r="AR16" s="2">
        <v>8</v>
      </c>
      <c r="AS16" s="2">
        <v>10</v>
      </c>
      <c r="AT16" s="2" t="s">
        <v>236</v>
      </c>
      <c r="AU16" s="2" t="s">
        <v>237</v>
      </c>
      <c r="AV16" s="2" t="s">
        <v>238</v>
      </c>
      <c r="AW16" s="2" t="s">
        <v>132</v>
      </c>
      <c r="AX16" s="2" t="s">
        <v>132</v>
      </c>
      <c r="AY16" s="2" t="s">
        <v>132</v>
      </c>
      <c r="AZ16" s="2" t="s">
        <v>132</v>
      </c>
      <c r="BA16" s="2" t="s">
        <v>132</v>
      </c>
      <c r="BB16" s="2" t="s">
        <v>132</v>
      </c>
      <c r="BC16" s="2" t="s">
        <v>132</v>
      </c>
      <c r="BD16" s="2" t="s">
        <v>132</v>
      </c>
      <c r="BE16" s="2" t="s">
        <v>132</v>
      </c>
      <c r="BF16" s="2" t="s">
        <v>132</v>
      </c>
      <c r="BG16" s="2" t="s">
        <v>132</v>
      </c>
      <c r="BH16" s="2" t="s">
        <v>130</v>
      </c>
      <c r="BI16" s="2" t="s">
        <v>132</v>
      </c>
      <c r="BJ16" s="2" t="s">
        <v>132</v>
      </c>
      <c r="BK16" s="2" t="s">
        <v>132</v>
      </c>
      <c r="BL16" s="2" t="s">
        <v>132</v>
      </c>
      <c r="BM16" s="2" t="s">
        <v>132</v>
      </c>
      <c r="BN16" s="2" t="s">
        <v>132</v>
      </c>
      <c r="BO16" s="2" t="s">
        <v>132</v>
      </c>
      <c r="BP16" s="2" t="s">
        <v>130</v>
      </c>
      <c r="BQ16" s="2" t="s">
        <v>132</v>
      </c>
      <c r="BR16" s="2" t="s">
        <v>132</v>
      </c>
      <c r="BS16" s="2" t="s">
        <v>132</v>
      </c>
      <c r="BT16" s="2" t="s">
        <v>132</v>
      </c>
      <c r="BU16" s="2" t="s">
        <v>132</v>
      </c>
      <c r="BV16" s="2" t="s">
        <v>132</v>
      </c>
      <c r="BW16" s="2" t="s">
        <v>132</v>
      </c>
      <c r="BX16" s="2" t="s">
        <v>132</v>
      </c>
      <c r="BY16" s="2" t="s">
        <v>132</v>
      </c>
      <c r="BZ16" s="2" t="s">
        <v>132</v>
      </c>
      <c r="CA16" s="2" t="s">
        <v>132</v>
      </c>
      <c r="CB16" s="2" t="s">
        <v>132</v>
      </c>
      <c r="CC16" s="2" t="s">
        <v>132</v>
      </c>
      <c r="CD16" s="2" t="s">
        <v>132</v>
      </c>
      <c r="CE16" s="2" t="s">
        <v>132</v>
      </c>
      <c r="CF16" s="2" t="s">
        <v>132</v>
      </c>
      <c r="CG16" s="2" t="s">
        <v>132</v>
      </c>
      <c r="CH16" s="2" t="s">
        <v>132</v>
      </c>
      <c r="CI16" s="2" t="s">
        <v>132</v>
      </c>
      <c r="CJ16" s="2" t="s">
        <v>132</v>
      </c>
      <c r="CK16" s="2">
        <v>10</v>
      </c>
      <c r="CL16" s="2">
        <v>10</v>
      </c>
      <c r="CM16" s="2">
        <v>5</v>
      </c>
      <c r="CN16" s="2" t="s">
        <v>167</v>
      </c>
      <c r="CO16" s="2" t="s">
        <v>167</v>
      </c>
      <c r="CP16" s="12"/>
      <c r="CQ16" s="72" t="s">
        <v>135</v>
      </c>
      <c r="CR16" s="72" t="s">
        <v>136</v>
      </c>
      <c r="CS16" s="72" t="s">
        <v>137</v>
      </c>
      <c r="CT16" s="72" t="s">
        <v>126</v>
      </c>
      <c r="CU16" s="197" t="s">
        <v>138</v>
      </c>
    </row>
    <row r="17" spans="1:99" x14ac:dyDescent="0.2">
      <c r="A17" s="2">
        <v>12855013124</v>
      </c>
      <c r="B17" s="2">
        <v>406120268</v>
      </c>
      <c r="C17" s="3">
        <v>44407.377372685187</v>
      </c>
      <c r="D17" s="3">
        <v>44407.389247685183</v>
      </c>
      <c r="E17" s="3">
        <f t="shared" si="0"/>
        <v>1.187499999650754E-2</v>
      </c>
      <c r="F17" s="2" t="s">
        <v>239</v>
      </c>
      <c r="G17" s="2" t="s">
        <v>240</v>
      </c>
      <c r="K17" s="2" t="s">
        <v>116</v>
      </c>
      <c r="L17" s="2" t="s">
        <v>141</v>
      </c>
      <c r="M17" s="62">
        <v>43664</v>
      </c>
      <c r="N17" s="2" t="s">
        <v>193</v>
      </c>
      <c r="O17" s="2" t="s">
        <v>241</v>
      </c>
      <c r="P17" s="2" t="s">
        <v>121</v>
      </c>
      <c r="Q17" s="2" t="s">
        <v>242</v>
      </c>
      <c r="R17" s="2" t="s">
        <v>243</v>
      </c>
      <c r="S17" s="2" t="s">
        <v>124</v>
      </c>
      <c r="T17" s="2" t="s">
        <v>174</v>
      </c>
      <c r="U17" s="2" t="s">
        <v>116</v>
      </c>
      <c r="V17" s="2" t="s">
        <v>116</v>
      </c>
      <c r="W17" s="2" t="s">
        <v>116</v>
      </c>
      <c r="X17" s="2" t="s">
        <v>116</v>
      </c>
      <c r="Y17" s="2" t="s">
        <v>116</v>
      </c>
      <c r="Z17" s="2" t="s">
        <v>116</v>
      </c>
      <c r="AA17" s="2" t="s">
        <v>116</v>
      </c>
      <c r="AB17" s="2" t="s">
        <v>116</v>
      </c>
      <c r="AC17" s="2" t="s">
        <v>116</v>
      </c>
      <c r="AD17" s="2" t="s">
        <v>116</v>
      </c>
      <c r="AE17" s="2" t="s">
        <v>116</v>
      </c>
      <c r="AF17" s="2" t="s">
        <v>116</v>
      </c>
      <c r="AG17" s="2" t="s">
        <v>116</v>
      </c>
      <c r="AH17" s="2" t="s">
        <v>116</v>
      </c>
      <c r="AI17" s="2" t="s">
        <v>116</v>
      </c>
      <c r="AJ17" s="2" t="s">
        <v>116</v>
      </c>
      <c r="AK17" s="2" t="s">
        <v>116</v>
      </c>
      <c r="AL17" s="2" t="s">
        <v>116</v>
      </c>
      <c r="AM17" s="2" t="s">
        <v>116</v>
      </c>
      <c r="AN17" s="2" t="s">
        <v>116</v>
      </c>
      <c r="AO17" s="2" t="s">
        <v>116</v>
      </c>
      <c r="AP17" s="2" t="s">
        <v>116</v>
      </c>
      <c r="AQ17" s="2" t="s">
        <v>116</v>
      </c>
      <c r="AR17" s="2">
        <v>9</v>
      </c>
      <c r="AS17" s="2">
        <v>9</v>
      </c>
      <c r="AT17" s="2" t="s">
        <v>244</v>
      </c>
      <c r="AU17" s="2" t="s">
        <v>245</v>
      </c>
      <c r="AV17" s="2" t="s">
        <v>246</v>
      </c>
      <c r="AW17" s="2" t="s">
        <v>130</v>
      </c>
      <c r="AX17" s="2" t="s">
        <v>132</v>
      </c>
      <c r="AY17" s="2" t="s">
        <v>132</v>
      </c>
      <c r="AZ17" s="2" t="s">
        <v>132</v>
      </c>
      <c r="BA17" s="2" t="s">
        <v>132</v>
      </c>
      <c r="BB17" s="2" t="s">
        <v>130</v>
      </c>
      <c r="BC17" s="2" t="s">
        <v>132</v>
      </c>
      <c r="BD17" s="2" t="s">
        <v>130</v>
      </c>
      <c r="BE17" s="2" t="s">
        <v>132</v>
      </c>
      <c r="BF17" s="2" t="s">
        <v>132</v>
      </c>
      <c r="BG17" s="2" t="s">
        <v>132</v>
      </c>
      <c r="BH17" s="2" t="s">
        <v>130</v>
      </c>
      <c r="BI17" s="2" t="s">
        <v>132</v>
      </c>
      <c r="BJ17" s="2" t="s">
        <v>132</v>
      </c>
      <c r="BK17" s="2" t="s">
        <v>132</v>
      </c>
      <c r="BL17" s="2" t="s">
        <v>132</v>
      </c>
      <c r="BM17" s="2" t="s">
        <v>132</v>
      </c>
      <c r="BN17" s="2" t="s">
        <v>132</v>
      </c>
      <c r="BO17" s="2" t="s">
        <v>132</v>
      </c>
      <c r="BP17" s="2" t="s">
        <v>132</v>
      </c>
      <c r="BQ17" s="2" t="s">
        <v>130</v>
      </c>
      <c r="BR17" s="2" t="s">
        <v>132</v>
      </c>
      <c r="BS17" s="2" t="s">
        <v>130</v>
      </c>
      <c r="BT17" s="2" t="s">
        <v>130</v>
      </c>
      <c r="BU17" s="2" t="s">
        <v>130</v>
      </c>
      <c r="BV17" s="2" t="s">
        <v>132</v>
      </c>
      <c r="BW17" s="2" t="s">
        <v>130</v>
      </c>
      <c r="BX17" s="2" t="s">
        <v>149</v>
      </c>
      <c r="BY17" s="2" t="s">
        <v>130</v>
      </c>
      <c r="BZ17" s="2" t="s">
        <v>132</v>
      </c>
      <c r="CA17" s="2" t="s">
        <v>132</v>
      </c>
      <c r="CB17" s="2" t="s">
        <v>132</v>
      </c>
      <c r="CC17" s="2" t="s">
        <v>132</v>
      </c>
      <c r="CD17" s="2" t="s">
        <v>132</v>
      </c>
      <c r="CE17" s="2" t="s">
        <v>132</v>
      </c>
      <c r="CF17" s="2" t="s">
        <v>132</v>
      </c>
      <c r="CG17" s="2" t="s">
        <v>132</v>
      </c>
      <c r="CH17" s="2" t="s">
        <v>130</v>
      </c>
      <c r="CI17" s="2" t="s">
        <v>132</v>
      </c>
      <c r="CJ17" s="2" t="s">
        <v>132</v>
      </c>
      <c r="CK17" s="2">
        <v>9</v>
      </c>
      <c r="CL17" s="2">
        <v>10</v>
      </c>
      <c r="CM17" s="2" t="s">
        <v>134</v>
      </c>
      <c r="CN17" s="2" t="s">
        <v>134</v>
      </c>
      <c r="CO17" s="2" t="s">
        <v>216</v>
      </c>
      <c r="CP17" s="12"/>
      <c r="CQ17" s="74" t="s">
        <v>135</v>
      </c>
      <c r="CR17" s="74" t="s">
        <v>136</v>
      </c>
      <c r="CS17" s="72" t="s">
        <v>137</v>
      </c>
      <c r="CT17" s="74" t="s">
        <v>116</v>
      </c>
      <c r="CU17" s="198" t="s">
        <v>138</v>
      </c>
    </row>
    <row r="18" spans="1:99" x14ac:dyDescent="0.2">
      <c r="A18" s="2">
        <v>12828218139</v>
      </c>
      <c r="B18" s="2">
        <v>406120268</v>
      </c>
      <c r="C18" s="3">
        <v>44396.495127314818</v>
      </c>
      <c r="D18" s="3">
        <v>44396.604861111111</v>
      </c>
      <c r="E18" s="3">
        <f t="shared" si="0"/>
        <v>0.10973379629285773</v>
      </c>
      <c r="F18" s="2" t="s">
        <v>247</v>
      </c>
      <c r="G18" s="2" t="s">
        <v>248</v>
      </c>
      <c r="K18" s="2" t="s">
        <v>116</v>
      </c>
      <c r="L18" s="2" t="s">
        <v>141</v>
      </c>
      <c r="M18" s="62">
        <v>43921</v>
      </c>
      <c r="N18" s="2" t="s">
        <v>119</v>
      </c>
      <c r="O18" s="2" t="s">
        <v>249</v>
      </c>
      <c r="P18" s="2" t="s">
        <v>121</v>
      </c>
      <c r="Q18" s="2" t="s">
        <v>250</v>
      </c>
      <c r="R18" s="2" t="s">
        <v>251</v>
      </c>
      <c r="S18" s="2" t="s">
        <v>124</v>
      </c>
      <c r="T18" s="2" t="s">
        <v>125</v>
      </c>
      <c r="U18" s="2" t="s">
        <v>116</v>
      </c>
      <c r="V18" s="2" t="s">
        <v>116</v>
      </c>
      <c r="W18" s="2" t="s">
        <v>116</v>
      </c>
      <c r="X18" s="2" t="s">
        <v>116</v>
      </c>
      <c r="Y18" s="2" t="s">
        <v>126</v>
      </c>
      <c r="Z18" s="2" t="s">
        <v>116</v>
      </c>
      <c r="AA18" s="2" t="s">
        <v>116</v>
      </c>
      <c r="AB18" s="2" t="s">
        <v>116</v>
      </c>
      <c r="AC18" s="2" t="s">
        <v>116</v>
      </c>
      <c r="AD18" s="2" t="s">
        <v>116</v>
      </c>
      <c r="AE18" s="2" t="s">
        <v>116</v>
      </c>
      <c r="AF18" s="2" t="s">
        <v>116</v>
      </c>
      <c r="AG18" s="2" t="s">
        <v>116</v>
      </c>
      <c r="AH18" s="2" t="s">
        <v>116</v>
      </c>
      <c r="AI18" s="2" t="s">
        <v>116</v>
      </c>
      <c r="AJ18" s="2" t="s">
        <v>116</v>
      </c>
      <c r="AK18" s="2" t="s">
        <v>116</v>
      </c>
      <c r="AL18" s="2" t="s">
        <v>116</v>
      </c>
      <c r="AM18" s="2" t="s">
        <v>126</v>
      </c>
      <c r="AN18" s="2" t="s">
        <v>126</v>
      </c>
      <c r="AO18" s="2" t="s">
        <v>116</v>
      </c>
      <c r="AP18" s="2" t="s">
        <v>116</v>
      </c>
      <c r="AQ18" s="2" t="s">
        <v>126</v>
      </c>
      <c r="AR18" s="2">
        <v>8</v>
      </c>
      <c r="AS18" s="2">
        <v>8</v>
      </c>
      <c r="AT18" s="2" t="s">
        <v>252</v>
      </c>
      <c r="AU18" s="2" t="s">
        <v>253</v>
      </c>
      <c r="AV18" s="2" t="s">
        <v>254</v>
      </c>
      <c r="AW18" s="2" t="s">
        <v>131</v>
      </c>
      <c r="AX18" s="2" t="s">
        <v>149</v>
      </c>
      <c r="AY18" s="2" t="s">
        <v>131</v>
      </c>
      <c r="AZ18" s="2" t="s">
        <v>130</v>
      </c>
      <c r="BA18" s="2" t="s">
        <v>132</v>
      </c>
      <c r="BB18" s="2" t="s">
        <v>130</v>
      </c>
      <c r="BC18" s="2" t="s">
        <v>132</v>
      </c>
      <c r="BD18" s="2" t="s">
        <v>130</v>
      </c>
      <c r="BE18" s="2" t="s">
        <v>131</v>
      </c>
      <c r="BF18" s="2" t="s">
        <v>130</v>
      </c>
      <c r="BG18" s="2" t="s">
        <v>132</v>
      </c>
      <c r="BH18" s="2" t="s">
        <v>131</v>
      </c>
      <c r="BI18" s="2" t="s">
        <v>130</v>
      </c>
      <c r="BJ18" s="2" t="s">
        <v>132</v>
      </c>
      <c r="BK18" s="2" t="s">
        <v>149</v>
      </c>
      <c r="BL18" s="2" t="s">
        <v>130</v>
      </c>
      <c r="BM18" s="2" t="s">
        <v>131</v>
      </c>
      <c r="BN18" s="2" t="s">
        <v>132</v>
      </c>
      <c r="BO18" s="2" t="s">
        <v>149</v>
      </c>
      <c r="BP18" s="2" t="s">
        <v>132</v>
      </c>
      <c r="BQ18" s="2" t="s">
        <v>149</v>
      </c>
      <c r="BR18" s="2" t="s">
        <v>131</v>
      </c>
      <c r="BS18" s="2" t="s">
        <v>131</v>
      </c>
      <c r="BT18" s="2" t="s">
        <v>131</v>
      </c>
      <c r="BU18" s="2" t="s">
        <v>131</v>
      </c>
      <c r="BV18" s="2" t="s">
        <v>130</v>
      </c>
      <c r="BW18" s="2" t="s">
        <v>132</v>
      </c>
      <c r="BX18" s="2" t="s">
        <v>130</v>
      </c>
      <c r="BY18" s="2" t="s">
        <v>132</v>
      </c>
      <c r="BZ18" s="2" t="s">
        <v>131</v>
      </c>
      <c r="CA18" s="2" t="s">
        <v>132</v>
      </c>
      <c r="CB18" s="2" t="s">
        <v>130</v>
      </c>
      <c r="CC18" s="2" t="s">
        <v>132</v>
      </c>
      <c r="CD18" s="2" t="s">
        <v>132</v>
      </c>
      <c r="CE18" s="2" t="s">
        <v>132</v>
      </c>
      <c r="CF18" s="2" t="s">
        <v>130</v>
      </c>
      <c r="CG18" s="2" t="s">
        <v>132</v>
      </c>
      <c r="CH18" s="2" t="s">
        <v>132</v>
      </c>
      <c r="CI18" s="2" t="s">
        <v>132</v>
      </c>
      <c r="CJ18" s="2" t="s">
        <v>130</v>
      </c>
      <c r="CK18" s="2">
        <v>9</v>
      </c>
      <c r="CL18" s="2">
        <v>9</v>
      </c>
      <c r="CM18" s="2" t="s">
        <v>134</v>
      </c>
      <c r="CN18" s="2" t="s">
        <v>167</v>
      </c>
      <c r="CO18" s="2" t="s">
        <v>216</v>
      </c>
      <c r="CP18" s="12" t="s">
        <v>255</v>
      </c>
      <c r="CQ18" s="74" t="s">
        <v>135</v>
      </c>
      <c r="CR18" s="74" t="s">
        <v>157</v>
      </c>
      <c r="CS18" s="72" t="s">
        <v>137</v>
      </c>
      <c r="CT18" s="74" t="s">
        <v>116</v>
      </c>
      <c r="CU18" s="198" t="s">
        <v>158</v>
      </c>
    </row>
    <row r="19" spans="1:99" x14ac:dyDescent="0.2">
      <c r="A19" s="2">
        <v>12827918544</v>
      </c>
      <c r="B19" s="2">
        <v>406120268</v>
      </c>
      <c r="C19" s="3">
        <v>44396.40587962963</v>
      </c>
      <c r="D19" s="3">
        <v>44396.416446759256</v>
      </c>
      <c r="E19" s="3">
        <f t="shared" si="0"/>
        <v>1.056712962599704E-2</v>
      </c>
      <c r="F19" s="2" t="s">
        <v>256</v>
      </c>
      <c r="G19" s="2" t="s">
        <v>257</v>
      </c>
      <c r="K19" s="2" t="s">
        <v>116</v>
      </c>
      <c r="L19" s="2" t="s">
        <v>141</v>
      </c>
      <c r="M19" s="62">
        <v>44313</v>
      </c>
      <c r="N19" s="2" t="s">
        <v>142</v>
      </c>
      <c r="O19" s="2" t="s">
        <v>259</v>
      </c>
      <c r="P19" s="2" t="s">
        <v>121</v>
      </c>
      <c r="Q19" s="2" t="s">
        <v>260</v>
      </c>
      <c r="R19" s="2" t="s">
        <v>261</v>
      </c>
      <c r="S19" s="2" t="s">
        <v>124</v>
      </c>
      <c r="T19" s="2" t="s">
        <v>125</v>
      </c>
      <c r="U19" s="2" t="s">
        <v>116</v>
      </c>
      <c r="V19" s="2" t="s">
        <v>116</v>
      </c>
      <c r="W19" s="2" t="s">
        <v>116</v>
      </c>
      <c r="X19" s="2" t="s">
        <v>126</v>
      </c>
      <c r="Y19" s="2" t="s">
        <v>116</v>
      </c>
      <c r="Z19" s="2" t="s">
        <v>116</v>
      </c>
      <c r="AA19" s="2" t="s">
        <v>116</v>
      </c>
      <c r="AB19" s="2" t="s">
        <v>116</v>
      </c>
      <c r="AC19" s="2" t="s">
        <v>116</v>
      </c>
      <c r="AD19" s="2" t="s">
        <v>116</v>
      </c>
      <c r="AE19" s="2" t="s">
        <v>116</v>
      </c>
      <c r="AF19" s="2" t="s">
        <v>116</v>
      </c>
      <c r="AG19" s="2" t="s">
        <v>116</v>
      </c>
      <c r="AH19" s="2" t="s">
        <v>116</v>
      </c>
      <c r="AI19" s="2" t="s">
        <v>126</v>
      </c>
      <c r="AJ19" s="2" t="s">
        <v>116</v>
      </c>
      <c r="AK19" s="2" t="s">
        <v>116</v>
      </c>
      <c r="AL19" s="2" t="s">
        <v>116</v>
      </c>
      <c r="AM19" s="2" t="s">
        <v>126</v>
      </c>
      <c r="AN19" s="2" t="s">
        <v>126</v>
      </c>
      <c r="AO19" s="2" t="s">
        <v>116</v>
      </c>
      <c r="AP19" s="2" t="s">
        <v>126</v>
      </c>
      <c r="AQ19" s="2" t="s">
        <v>126</v>
      </c>
      <c r="AR19" s="2">
        <v>9</v>
      </c>
      <c r="AS19" s="2">
        <v>9</v>
      </c>
      <c r="AT19" s="2" t="s">
        <v>262</v>
      </c>
      <c r="AU19" s="2" t="s">
        <v>263</v>
      </c>
      <c r="AV19" s="2" t="s">
        <v>264</v>
      </c>
      <c r="AW19" s="2" t="s">
        <v>132</v>
      </c>
      <c r="AX19" s="2" t="s">
        <v>132</v>
      </c>
      <c r="AY19" s="2" t="s">
        <v>130</v>
      </c>
      <c r="AZ19" s="2" t="s">
        <v>132</v>
      </c>
      <c r="BA19" s="2" t="s">
        <v>132</v>
      </c>
      <c r="BB19" s="2" t="s">
        <v>130</v>
      </c>
      <c r="BC19" s="2" t="s">
        <v>132</v>
      </c>
      <c r="BD19" s="2" t="s">
        <v>132</v>
      </c>
      <c r="BE19" s="2" t="s">
        <v>130</v>
      </c>
      <c r="BF19" s="2" t="s">
        <v>132</v>
      </c>
      <c r="BG19" s="2" t="s">
        <v>132</v>
      </c>
      <c r="BH19" s="2" t="s">
        <v>132</v>
      </c>
      <c r="BI19" s="2" t="s">
        <v>132</v>
      </c>
      <c r="BJ19" s="2" t="s">
        <v>132</v>
      </c>
      <c r="BK19" s="2" t="s">
        <v>132</v>
      </c>
      <c r="BL19" s="2" t="s">
        <v>132</v>
      </c>
      <c r="BM19" s="2" t="s">
        <v>130</v>
      </c>
      <c r="BN19" s="2" t="s">
        <v>132</v>
      </c>
      <c r="BO19" s="2" t="s">
        <v>132</v>
      </c>
      <c r="BP19" s="2" t="s">
        <v>130</v>
      </c>
      <c r="BQ19" s="2" t="s">
        <v>132</v>
      </c>
      <c r="BR19" s="2" t="s">
        <v>130</v>
      </c>
      <c r="BS19" s="2" t="s">
        <v>130</v>
      </c>
      <c r="BT19" s="2" t="s">
        <v>131</v>
      </c>
      <c r="BU19" s="2" t="s">
        <v>131</v>
      </c>
      <c r="BV19" s="2" t="s">
        <v>130</v>
      </c>
      <c r="BW19" s="2" t="s">
        <v>130</v>
      </c>
      <c r="BX19" s="2" t="s">
        <v>131</v>
      </c>
      <c r="BY19" s="2" t="s">
        <v>132</v>
      </c>
      <c r="BZ19" s="2" t="s">
        <v>130</v>
      </c>
      <c r="CA19" s="2" t="s">
        <v>130</v>
      </c>
      <c r="CB19" s="2" t="s">
        <v>131</v>
      </c>
      <c r="CC19" s="2" t="s">
        <v>131</v>
      </c>
      <c r="CD19" s="2" t="s">
        <v>130</v>
      </c>
      <c r="CE19" s="2" t="s">
        <v>130</v>
      </c>
      <c r="CF19" s="2" t="s">
        <v>130</v>
      </c>
      <c r="CG19" s="2" t="s">
        <v>132</v>
      </c>
      <c r="CH19" s="2" t="s">
        <v>130</v>
      </c>
      <c r="CI19" s="2" t="s">
        <v>130</v>
      </c>
      <c r="CJ19" s="2" t="s">
        <v>130</v>
      </c>
      <c r="CK19" s="2">
        <v>8</v>
      </c>
      <c r="CL19" s="2">
        <v>8</v>
      </c>
      <c r="CM19" s="2" t="s">
        <v>133</v>
      </c>
      <c r="CN19" s="2" t="s">
        <v>134</v>
      </c>
      <c r="CO19" s="2" t="s">
        <v>134</v>
      </c>
      <c r="CP19" s="12"/>
      <c r="CQ19" s="74" t="s">
        <v>135</v>
      </c>
      <c r="CR19" s="74" t="s">
        <v>136</v>
      </c>
      <c r="CS19" s="72" t="s">
        <v>137</v>
      </c>
      <c r="CT19" s="74" t="s">
        <v>116</v>
      </c>
      <c r="CU19" s="198" t="s">
        <v>138</v>
      </c>
    </row>
    <row r="20" spans="1:99" x14ac:dyDescent="0.2">
      <c r="A20" s="2">
        <v>12765099199</v>
      </c>
      <c r="B20" s="2">
        <v>406120268</v>
      </c>
      <c r="C20" s="3">
        <v>44370.558240740742</v>
      </c>
      <c r="D20" s="3">
        <v>44370.561828703707</v>
      </c>
      <c r="E20" s="3">
        <f t="shared" si="0"/>
        <v>3.5879629649571143E-3</v>
      </c>
      <c r="F20" s="2" t="s">
        <v>265</v>
      </c>
      <c r="G20" s="2" t="s">
        <v>266</v>
      </c>
      <c r="K20" s="2" t="s">
        <v>116</v>
      </c>
      <c r="L20" s="2" t="s">
        <v>141</v>
      </c>
      <c r="M20" s="62">
        <v>44243</v>
      </c>
      <c r="N20" s="2" t="s">
        <v>193</v>
      </c>
      <c r="O20" s="2" t="s">
        <v>267</v>
      </c>
      <c r="P20" s="2" t="s">
        <v>121</v>
      </c>
      <c r="Q20" s="2" t="s">
        <v>268</v>
      </c>
      <c r="R20" s="2" t="s">
        <v>269</v>
      </c>
      <c r="S20" s="2" t="s">
        <v>124</v>
      </c>
      <c r="T20" s="2" t="s">
        <v>125</v>
      </c>
      <c r="U20" s="2" t="s">
        <v>116</v>
      </c>
      <c r="V20" s="2" t="s">
        <v>116</v>
      </c>
      <c r="W20" s="2" t="s">
        <v>126</v>
      </c>
      <c r="X20" s="2" t="s">
        <v>116</v>
      </c>
      <c r="Y20" s="2" t="s">
        <v>116</v>
      </c>
      <c r="Z20" s="2" t="s">
        <v>116</v>
      </c>
      <c r="AA20" s="2" t="s">
        <v>116</v>
      </c>
      <c r="AB20" s="2" t="s">
        <v>116</v>
      </c>
      <c r="AC20" s="2" t="s">
        <v>116</v>
      </c>
      <c r="AD20" s="2" t="s">
        <v>116</v>
      </c>
      <c r="AE20" s="2" t="s">
        <v>116</v>
      </c>
      <c r="AF20" s="2" t="s">
        <v>116</v>
      </c>
      <c r="AG20" s="2" t="s">
        <v>116</v>
      </c>
      <c r="AH20" s="2" t="s">
        <v>116</v>
      </c>
      <c r="AI20" s="2" t="s">
        <v>126</v>
      </c>
      <c r="AJ20" s="2" t="s">
        <v>116</v>
      </c>
      <c r="AK20" s="2" t="s">
        <v>116</v>
      </c>
      <c r="AL20" s="2" t="s">
        <v>126</v>
      </c>
      <c r="AM20" s="2" t="s">
        <v>126</v>
      </c>
      <c r="AN20" s="2" t="s">
        <v>126</v>
      </c>
      <c r="AO20" s="2" t="s">
        <v>116</v>
      </c>
      <c r="AP20" s="2" t="s">
        <v>116</v>
      </c>
      <c r="AQ20" s="2" t="s">
        <v>126</v>
      </c>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12"/>
      <c r="CQ20" s="74" t="s">
        <v>168</v>
      </c>
      <c r="CR20" s="74" t="s">
        <v>136</v>
      </c>
      <c r="CS20" s="72" t="s">
        <v>137</v>
      </c>
      <c r="CT20" s="74" t="s">
        <v>116</v>
      </c>
      <c r="CU20" s="198" t="s">
        <v>138</v>
      </c>
    </row>
    <row r="21" spans="1:99" x14ac:dyDescent="0.2">
      <c r="A21" s="2">
        <v>12761280892</v>
      </c>
      <c r="B21" s="2">
        <v>406120268</v>
      </c>
      <c r="C21" s="3">
        <v>44369.315810185188</v>
      </c>
      <c r="D21" s="3">
        <v>44369.328275462962</v>
      </c>
      <c r="E21" s="3">
        <f t="shared" si="0"/>
        <v>1.2465277774026617E-2</v>
      </c>
      <c r="F21" s="2" t="s">
        <v>265</v>
      </c>
      <c r="G21" s="2" t="s">
        <v>270</v>
      </c>
      <c r="K21" s="2" t="s">
        <v>116</v>
      </c>
      <c r="L21" s="2" t="s">
        <v>141</v>
      </c>
      <c r="M21" s="62">
        <v>43866</v>
      </c>
      <c r="N21" s="2" t="s">
        <v>119</v>
      </c>
      <c r="O21" s="2" t="s">
        <v>120</v>
      </c>
      <c r="P21" s="2" t="s">
        <v>121</v>
      </c>
      <c r="Q21" s="2" t="s">
        <v>271</v>
      </c>
      <c r="R21" s="2" t="s">
        <v>272</v>
      </c>
      <c r="S21" s="2" t="s">
        <v>124</v>
      </c>
      <c r="T21" s="2" t="s">
        <v>125</v>
      </c>
      <c r="U21" s="2" t="s">
        <v>116</v>
      </c>
      <c r="V21" s="2" t="s">
        <v>126</v>
      </c>
      <c r="W21" s="2" t="s">
        <v>126</v>
      </c>
      <c r="X21" s="2" t="s">
        <v>116</v>
      </c>
      <c r="Y21" s="2" t="s">
        <v>126</v>
      </c>
      <c r="Z21" s="2" t="s">
        <v>116</v>
      </c>
      <c r="AA21" s="2" t="s">
        <v>116</v>
      </c>
      <c r="AB21" s="2" t="s">
        <v>116</v>
      </c>
      <c r="AC21" s="2" t="s">
        <v>116</v>
      </c>
      <c r="AD21" s="2" t="s">
        <v>116</v>
      </c>
      <c r="AE21" s="2" t="s">
        <v>116</v>
      </c>
      <c r="AF21" s="2" t="s">
        <v>116</v>
      </c>
      <c r="AG21" s="2" t="s">
        <v>116</v>
      </c>
      <c r="AH21" s="2" t="s">
        <v>116</v>
      </c>
      <c r="AI21" s="2" t="s">
        <v>126</v>
      </c>
      <c r="AJ21" s="2" t="s">
        <v>126</v>
      </c>
      <c r="AK21" s="2" t="s">
        <v>126</v>
      </c>
      <c r="AL21" s="2" t="s">
        <v>126</v>
      </c>
      <c r="AM21" s="2" t="s">
        <v>126</v>
      </c>
      <c r="AN21" s="2" t="s">
        <v>126</v>
      </c>
      <c r="AO21" s="2" t="s">
        <v>116</v>
      </c>
      <c r="AP21" s="2" t="s">
        <v>116</v>
      </c>
      <c r="AQ21" s="2" t="s">
        <v>116</v>
      </c>
      <c r="AR21" s="2">
        <v>9</v>
      </c>
      <c r="AS21" s="2">
        <v>9</v>
      </c>
      <c r="AT21" s="2" t="s">
        <v>273</v>
      </c>
      <c r="AU21" s="2" t="s">
        <v>274</v>
      </c>
      <c r="AV21" s="2" t="s">
        <v>275</v>
      </c>
      <c r="AW21" s="2" t="s">
        <v>132</v>
      </c>
      <c r="AX21" s="2" t="s">
        <v>131</v>
      </c>
      <c r="AY21" s="2" t="s">
        <v>130</v>
      </c>
      <c r="AZ21" s="2" t="s">
        <v>132</v>
      </c>
      <c r="BA21" s="2" t="s">
        <v>132</v>
      </c>
      <c r="BB21" s="2" t="s">
        <v>149</v>
      </c>
      <c r="BC21" s="2" t="s">
        <v>149</v>
      </c>
      <c r="BD21" s="2" t="s">
        <v>149</v>
      </c>
      <c r="BE21" s="2" t="s">
        <v>130</v>
      </c>
      <c r="BF21" s="2" t="s">
        <v>131</v>
      </c>
      <c r="BG21" s="2" t="s">
        <v>131</v>
      </c>
      <c r="BH21" s="2" t="s">
        <v>131</v>
      </c>
      <c r="BI21" s="2" t="s">
        <v>149</v>
      </c>
      <c r="BJ21" s="2" t="s">
        <v>131</v>
      </c>
      <c r="BK21" s="2" t="s">
        <v>149</v>
      </c>
      <c r="BL21" s="2" t="s">
        <v>130</v>
      </c>
      <c r="BM21" s="2" t="s">
        <v>131</v>
      </c>
      <c r="BN21" s="2" t="s">
        <v>132</v>
      </c>
      <c r="BO21" s="2" t="s">
        <v>130</v>
      </c>
      <c r="BP21" s="2" t="s">
        <v>130</v>
      </c>
      <c r="BQ21" s="2" t="s">
        <v>131</v>
      </c>
      <c r="BR21" s="2" t="s">
        <v>131</v>
      </c>
      <c r="BS21" s="2" t="s">
        <v>132</v>
      </c>
      <c r="BT21" s="2" t="s">
        <v>131</v>
      </c>
      <c r="BU21" s="2" t="s">
        <v>131</v>
      </c>
      <c r="BV21" s="2" t="s">
        <v>131</v>
      </c>
      <c r="BW21" s="2" t="s">
        <v>130</v>
      </c>
      <c r="BX21" s="2" t="s">
        <v>149</v>
      </c>
      <c r="BY21" s="2" t="s">
        <v>131</v>
      </c>
      <c r="BZ21" s="2" t="s">
        <v>132</v>
      </c>
      <c r="CA21" s="2" t="s">
        <v>132</v>
      </c>
      <c r="CB21" s="2" t="s">
        <v>130</v>
      </c>
      <c r="CC21" s="2" t="s">
        <v>132</v>
      </c>
      <c r="CD21" s="2" t="s">
        <v>132</v>
      </c>
      <c r="CE21" s="2" t="s">
        <v>132</v>
      </c>
      <c r="CF21" s="2" t="s">
        <v>130</v>
      </c>
      <c r="CG21" s="2" t="s">
        <v>132</v>
      </c>
      <c r="CH21" s="2" t="s">
        <v>131</v>
      </c>
      <c r="CI21" s="2" t="s">
        <v>131</v>
      </c>
      <c r="CJ21" s="2" t="s">
        <v>149</v>
      </c>
      <c r="CK21" s="2">
        <v>7</v>
      </c>
      <c r="CL21" s="2">
        <v>9</v>
      </c>
      <c r="CM21" s="2" t="s">
        <v>167</v>
      </c>
      <c r="CN21" s="2" t="s">
        <v>167</v>
      </c>
      <c r="CO21" s="2" t="s">
        <v>167</v>
      </c>
      <c r="CP21" s="12" t="s">
        <v>276</v>
      </c>
      <c r="CQ21" s="74" t="s">
        <v>135</v>
      </c>
      <c r="CR21" s="74" t="s">
        <v>136</v>
      </c>
      <c r="CS21" s="72" t="s">
        <v>137</v>
      </c>
      <c r="CT21" s="74" t="s">
        <v>116</v>
      </c>
      <c r="CU21" s="197" t="s">
        <v>138</v>
      </c>
    </row>
    <row r="22" spans="1:99" x14ac:dyDescent="0.2">
      <c r="A22" s="2">
        <v>12828139272</v>
      </c>
      <c r="B22" s="2">
        <v>406120268</v>
      </c>
      <c r="C22" s="3">
        <v>44396.528240740743</v>
      </c>
      <c r="D22" s="3">
        <v>44396.52925925926</v>
      </c>
      <c r="E22" s="3">
        <f t="shared" si="0"/>
        <v>1.0185185165028088E-3</v>
      </c>
      <c r="F22" s="2" t="s">
        <v>277</v>
      </c>
      <c r="G22" s="2" t="s">
        <v>278</v>
      </c>
      <c r="K22" s="2" t="s">
        <v>116</v>
      </c>
      <c r="L22" s="2" t="s">
        <v>141</v>
      </c>
      <c r="M22" s="62">
        <v>43669</v>
      </c>
      <c r="N22" s="2" t="s">
        <v>152</v>
      </c>
      <c r="O22" s="2" t="s">
        <v>279</v>
      </c>
      <c r="P22" s="2" t="s">
        <v>121</v>
      </c>
      <c r="Q22" s="2" t="s">
        <v>280</v>
      </c>
      <c r="R22" s="2" t="s">
        <v>281</v>
      </c>
      <c r="S22" s="2" t="s">
        <v>146</v>
      </c>
      <c r="T22" s="2" t="s">
        <v>125</v>
      </c>
      <c r="U22" s="2" t="s">
        <v>116</v>
      </c>
      <c r="V22" s="2" t="s">
        <v>116</v>
      </c>
      <c r="W22" s="2" t="s">
        <v>116</v>
      </c>
      <c r="X22" s="2" t="s">
        <v>116</v>
      </c>
      <c r="Y22" s="2" t="s">
        <v>116</v>
      </c>
      <c r="Z22" s="2" t="s">
        <v>116</v>
      </c>
      <c r="AA22" s="2" t="s">
        <v>116</v>
      </c>
      <c r="AB22" s="2" t="s">
        <v>116</v>
      </c>
      <c r="AC22" s="2" t="s">
        <v>116</v>
      </c>
      <c r="AD22" s="2" t="s">
        <v>116</v>
      </c>
      <c r="AE22" s="2" t="s">
        <v>116</v>
      </c>
      <c r="AF22" s="2" t="s">
        <v>116</v>
      </c>
      <c r="AG22" s="2" t="s">
        <v>116</v>
      </c>
      <c r="AH22" s="2" t="s">
        <v>116</v>
      </c>
      <c r="AI22" s="2" t="s">
        <v>116</v>
      </c>
      <c r="AJ22" s="2" t="s">
        <v>116</v>
      </c>
      <c r="AK22" s="2" t="s">
        <v>116</v>
      </c>
      <c r="AL22" s="2" t="s">
        <v>116</v>
      </c>
      <c r="AM22" s="2" t="s">
        <v>116</v>
      </c>
      <c r="AN22" s="2" t="s">
        <v>116</v>
      </c>
      <c r="AO22" s="2" t="s">
        <v>116</v>
      </c>
      <c r="AP22" s="2" t="s">
        <v>116</v>
      </c>
      <c r="AQ22" s="2" t="s">
        <v>116</v>
      </c>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12"/>
      <c r="CQ22" s="74" t="s">
        <v>168</v>
      </c>
      <c r="CR22" s="74" t="s">
        <v>136</v>
      </c>
      <c r="CS22" s="72" t="s">
        <v>137</v>
      </c>
      <c r="CT22" s="74" t="s">
        <v>116</v>
      </c>
      <c r="CU22" s="198" t="s">
        <v>138</v>
      </c>
    </row>
    <row r="23" spans="1:99" x14ac:dyDescent="0.2">
      <c r="A23" s="2">
        <v>12764737487</v>
      </c>
      <c r="B23" s="2">
        <v>406120268</v>
      </c>
      <c r="C23" s="3">
        <v>44370.411643518521</v>
      </c>
      <c r="D23" s="3">
        <v>44370.41741898148</v>
      </c>
      <c r="E23" s="3">
        <f t="shared" si="0"/>
        <v>5.7754629597184248E-3</v>
      </c>
      <c r="F23" s="2" t="s">
        <v>282</v>
      </c>
      <c r="G23" s="2" t="s">
        <v>283</v>
      </c>
      <c r="K23" s="2" t="s">
        <v>116</v>
      </c>
      <c r="L23" s="2" t="s">
        <v>117</v>
      </c>
      <c r="M23" s="2" t="s">
        <v>118</v>
      </c>
      <c r="N23" s="70" t="s">
        <v>152</v>
      </c>
      <c r="O23" s="70" t="s">
        <v>284</v>
      </c>
      <c r="P23" s="2" t="s">
        <v>121</v>
      </c>
      <c r="Q23" s="2" t="s">
        <v>497</v>
      </c>
      <c r="R23" s="2" t="s">
        <v>286</v>
      </c>
      <c r="S23" s="2" t="s">
        <v>124</v>
      </c>
      <c r="T23" s="2" t="s">
        <v>125</v>
      </c>
      <c r="U23" s="2" t="s">
        <v>126</v>
      </c>
      <c r="V23" s="2" t="s">
        <v>116</v>
      </c>
      <c r="W23" s="2" t="s">
        <v>126</v>
      </c>
      <c r="X23" s="2" t="s">
        <v>116</v>
      </c>
      <c r="Y23" s="2" t="s">
        <v>126</v>
      </c>
      <c r="Z23" s="2" t="s">
        <v>116</v>
      </c>
      <c r="AA23" s="2" t="s">
        <v>116</v>
      </c>
      <c r="AB23" s="2" t="s">
        <v>116</v>
      </c>
      <c r="AC23" s="2" t="s">
        <v>116</v>
      </c>
      <c r="AD23" s="2" t="s">
        <v>126</v>
      </c>
      <c r="AE23" s="2" t="s">
        <v>116</v>
      </c>
      <c r="AF23" s="2" t="s">
        <v>116</v>
      </c>
      <c r="AG23" s="2" t="s">
        <v>126</v>
      </c>
      <c r="AH23" s="2" t="s">
        <v>116</v>
      </c>
      <c r="AI23" s="2" t="s">
        <v>126</v>
      </c>
      <c r="AJ23" s="2" t="s">
        <v>116</v>
      </c>
      <c r="AK23" s="2" t="s">
        <v>116</v>
      </c>
      <c r="AL23" s="2" t="s">
        <v>126</v>
      </c>
      <c r="AM23" s="2" t="s">
        <v>126</v>
      </c>
      <c r="AN23" s="2" t="s">
        <v>116</v>
      </c>
      <c r="AO23" s="2" t="s">
        <v>116</v>
      </c>
      <c r="AP23" s="2" t="s">
        <v>116</v>
      </c>
      <c r="AQ23" s="2" t="s">
        <v>116</v>
      </c>
      <c r="AR23" s="2">
        <v>5</v>
      </c>
      <c r="AS23" s="2">
        <v>5</v>
      </c>
      <c r="AT23" s="2" t="s">
        <v>287</v>
      </c>
      <c r="AU23" s="2" t="s">
        <v>288</v>
      </c>
      <c r="AV23" s="2" t="s">
        <v>289</v>
      </c>
      <c r="AW23" s="2" t="s">
        <v>132</v>
      </c>
      <c r="AX23" s="2" t="s">
        <v>132</v>
      </c>
      <c r="AY23" s="2" t="s">
        <v>132</v>
      </c>
      <c r="AZ23" s="2" t="s">
        <v>132</v>
      </c>
      <c r="BA23" s="2" t="s">
        <v>132</v>
      </c>
      <c r="BB23" s="2" t="s">
        <v>132</v>
      </c>
      <c r="BC23" s="2" t="s">
        <v>132</v>
      </c>
      <c r="BD23" s="2" t="s">
        <v>132</v>
      </c>
      <c r="BE23" s="2" t="s">
        <v>132</v>
      </c>
      <c r="BF23" s="2" t="s">
        <v>130</v>
      </c>
      <c r="BG23" s="2" t="s">
        <v>130</v>
      </c>
      <c r="BH23" s="2" t="s">
        <v>130</v>
      </c>
      <c r="BI23" s="2" t="s">
        <v>130</v>
      </c>
      <c r="BJ23" s="2" t="s">
        <v>130</v>
      </c>
      <c r="BK23" s="2" t="s">
        <v>130</v>
      </c>
      <c r="BL23" s="2" t="s">
        <v>130</v>
      </c>
      <c r="BM23" s="2" t="s">
        <v>130</v>
      </c>
      <c r="BN23" s="2" t="s">
        <v>130</v>
      </c>
      <c r="BO23" s="2" t="s">
        <v>132</v>
      </c>
      <c r="BP23" s="2" t="s">
        <v>131</v>
      </c>
      <c r="BQ23" s="2" t="s">
        <v>131</v>
      </c>
      <c r="BR23" s="2" t="s">
        <v>131</v>
      </c>
      <c r="BS23" s="2" t="s">
        <v>131</v>
      </c>
      <c r="BT23" s="2" t="s">
        <v>130</v>
      </c>
      <c r="BU23" s="2" t="s">
        <v>131</v>
      </c>
      <c r="BV23" s="2" t="s">
        <v>130</v>
      </c>
      <c r="BW23" s="2" t="s">
        <v>130</v>
      </c>
      <c r="BX23" s="2" t="s">
        <v>130</v>
      </c>
      <c r="BY23" s="2" t="s">
        <v>130</v>
      </c>
      <c r="BZ23" s="2" t="s">
        <v>130</v>
      </c>
      <c r="CA23" s="2" t="s">
        <v>130</v>
      </c>
      <c r="CB23" s="2" t="s">
        <v>130</v>
      </c>
      <c r="CC23" s="2" t="s">
        <v>130</v>
      </c>
      <c r="CD23" s="2" t="s">
        <v>130</v>
      </c>
      <c r="CE23" s="2" t="s">
        <v>130</v>
      </c>
      <c r="CF23" s="2" t="s">
        <v>130</v>
      </c>
      <c r="CG23" s="2" t="s">
        <v>132</v>
      </c>
      <c r="CH23" s="2" t="s">
        <v>132</v>
      </c>
      <c r="CI23" s="2" t="s">
        <v>131</v>
      </c>
      <c r="CJ23" s="2" t="s">
        <v>131</v>
      </c>
      <c r="CK23" s="2">
        <v>5</v>
      </c>
      <c r="CL23" s="2">
        <v>5</v>
      </c>
      <c r="CM23" s="2" t="s">
        <v>134</v>
      </c>
      <c r="CN23" s="2" t="s">
        <v>134</v>
      </c>
      <c r="CO23" s="2" t="s">
        <v>134</v>
      </c>
      <c r="CP23" s="12"/>
      <c r="CQ23" s="72" t="s">
        <v>135</v>
      </c>
      <c r="CR23" s="72" t="s">
        <v>136</v>
      </c>
      <c r="CS23" s="72" t="s">
        <v>137</v>
      </c>
      <c r="CT23" s="72" t="s">
        <v>126</v>
      </c>
      <c r="CU23" s="198" t="s">
        <v>138</v>
      </c>
    </row>
    <row r="24" spans="1:99" x14ac:dyDescent="0.2">
      <c r="A24" s="2">
        <v>12761491110</v>
      </c>
      <c r="B24" s="2">
        <v>406120268</v>
      </c>
      <c r="C24" s="3">
        <v>44369.380208333336</v>
      </c>
      <c r="D24" s="3">
        <v>44369.407627314817</v>
      </c>
      <c r="E24" s="3">
        <f t="shared" si="0"/>
        <v>2.7418981480877846E-2</v>
      </c>
      <c r="F24" s="2" t="s">
        <v>290</v>
      </c>
      <c r="G24" s="2" t="s">
        <v>291</v>
      </c>
      <c r="K24" s="2" t="s">
        <v>116</v>
      </c>
      <c r="L24" s="2" t="s">
        <v>117</v>
      </c>
      <c r="M24" s="2" t="s">
        <v>118</v>
      </c>
      <c r="N24" s="70" t="s">
        <v>142</v>
      </c>
      <c r="O24" s="70" t="s">
        <v>292</v>
      </c>
      <c r="P24" s="2" t="s">
        <v>121</v>
      </c>
      <c r="Q24" s="2" t="s">
        <v>293</v>
      </c>
      <c r="R24" s="2" t="s">
        <v>294</v>
      </c>
      <c r="S24" s="2" t="s">
        <v>124</v>
      </c>
      <c r="T24" s="2" t="s">
        <v>125</v>
      </c>
      <c r="U24" s="2" t="s">
        <v>116</v>
      </c>
      <c r="V24" s="2" t="s">
        <v>116</v>
      </c>
      <c r="W24" s="2" t="s">
        <v>116</v>
      </c>
      <c r="X24" s="2" t="s">
        <v>116</v>
      </c>
      <c r="Y24" s="2" t="s">
        <v>116</v>
      </c>
      <c r="Z24" s="2" t="s">
        <v>116</v>
      </c>
      <c r="AA24" s="2" t="s">
        <v>116</v>
      </c>
      <c r="AB24" s="2" t="s">
        <v>126</v>
      </c>
      <c r="AC24" s="2" t="s">
        <v>116</v>
      </c>
      <c r="AD24" s="2" t="s">
        <v>116</v>
      </c>
      <c r="AE24" s="2" t="s">
        <v>116</v>
      </c>
      <c r="AF24" s="2" t="s">
        <v>116</v>
      </c>
      <c r="AG24" s="2" t="s">
        <v>116</v>
      </c>
      <c r="AH24" s="2" t="s">
        <v>116</v>
      </c>
      <c r="AI24" s="2" t="s">
        <v>116</v>
      </c>
      <c r="AJ24" s="2" t="s">
        <v>116</v>
      </c>
      <c r="AK24" s="2" t="s">
        <v>116</v>
      </c>
      <c r="AL24" s="2" t="s">
        <v>116</v>
      </c>
      <c r="AM24" s="2" t="s">
        <v>116</v>
      </c>
      <c r="AN24" s="2" t="s">
        <v>116</v>
      </c>
      <c r="AO24" s="2" t="s">
        <v>116</v>
      </c>
      <c r="AP24" s="2" t="s">
        <v>116</v>
      </c>
      <c r="AQ24" s="2" t="s">
        <v>116</v>
      </c>
      <c r="AR24" s="2">
        <v>9</v>
      </c>
      <c r="AS24" s="2">
        <v>9</v>
      </c>
      <c r="AT24" s="2" t="s">
        <v>295</v>
      </c>
      <c r="AU24" s="2" t="s">
        <v>296</v>
      </c>
      <c r="AV24" s="2" t="s">
        <v>297</v>
      </c>
      <c r="AW24" s="2" t="s">
        <v>132</v>
      </c>
      <c r="AX24" s="2" t="s">
        <v>132</v>
      </c>
      <c r="AY24" s="2" t="s">
        <v>132</v>
      </c>
      <c r="AZ24" s="2" t="s">
        <v>132</v>
      </c>
      <c r="BA24" s="2" t="s">
        <v>132</v>
      </c>
      <c r="BB24" s="2" t="s">
        <v>132</v>
      </c>
      <c r="BC24" s="2" t="s">
        <v>132</v>
      </c>
      <c r="BD24" s="2" t="s">
        <v>132</v>
      </c>
      <c r="BE24" s="2" t="s">
        <v>132</v>
      </c>
      <c r="BF24" s="2" t="s">
        <v>132</v>
      </c>
      <c r="BG24" s="2" t="s">
        <v>132</v>
      </c>
      <c r="BH24" s="2" t="s">
        <v>132</v>
      </c>
      <c r="BI24" s="2" t="s">
        <v>132</v>
      </c>
      <c r="BJ24" s="2" t="s">
        <v>132</v>
      </c>
      <c r="BK24" s="2" t="s">
        <v>132</v>
      </c>
      <c r="BL24" s="2" t="s">
        <v>132</v>
      </c>
      <c r="BM24" s="2" t="s">
        <v>132</v>
      </c>
      <c r="BN24" s="2" t="s">
        <v>132</v>
      </c>
      <c r="BO24" s="2" t="s">
        <v>132</v>
      </c>
      <c r="BP24" s="2" t="s">
        <v>132</v>
      </c>
      <c r="BQ24" s="2" t="s">
        <v>132</v>
      </c>
      <c r="BR24" s="2" t="s">
        <v>132</v>
      </c>
      <c r="BS24" s="2" t="s">
        <v>132</v>
      </c>
      <c r="BT24" s="2" t="s">
        <v>132</v>
      </c>
      <c r="BU24" s="2" t="s">
        <v>132</v>
      </c>
      <c r="BV24" s="2" t="s">
        <v>132</v>
      </c>
      <c r="BW24" s="2" t="s">
        <v>132</v>
      </c>
      <c r="BX24" s="2" t="s">
        <v>132</v>
      </c>
      <c r="BY24" s="2" t="s">
        <v>132</v>
      </c>
      <c r="BZ24" s="2" t="s">
        <v>132</v>
      </c>
      <c r="CA24" s="2" t="s">
        <v>132</v>
      </c>
      <c r="CB24" s="2" t="s">
        <v>131</v>
      </c>
      <c r="CC24" s="2" t="s">
        <v>132</v>
      </c>
      <c r="CD24" s="2" t="s">
        <v>132</v>
      </c>
      <c r="CE24" s="2" t="s">
        <v>132</v>
      </c>
      <c r="CF24" s="2" t="s">
        <v>132</v>
      </c>
      <c r="CG24" s="2" t="s">
        <v>132</v>
      </c>
      <c r="CH24" s="2" t="s">
        <v>132</v>
      </c>
      <c r="CI24" s="2" t="s">
        <v>132</v>
      </c>
      <c r="CJ24" s="2" t="s">
        <v>132</v>
      </c>
      <c r="CK24" s="2">
        <v>9</v>
      </c>
      <c r="CL24" s="2">
        <v>8</v>
      </c>
      <c r="CM24" s="2" t="s">
        <v>167</v>
      </c>
      <c r="CN24" s="2" t="s">
        <v>167</v>
      </c>
      <c r="CO24" s="2" t="s">
        <v>134</v>
      </c>
      <c r="CP24" s="12" t="s">
        <v>298</v>
      </c>
      <c r="CQ24" s="72" t="s">
        <v>135</v>
      </c>
      <c r="CR24" s="72" t="s">
        <v>136</v>
      </c>
      <c r="CS24" s="72" t="s">
        <v>137</v>
      </c>
      <c r="CT24" s="72" t="s">
        <v>126</v>
      </c>
      <c r="CU24" s="198" t="s">
        <v>158</v>
      </c>
    </row>
    <row r="25" spans="1:99" x14ac:dyDescent="0.2">
      <c r="A25" s="2">
        <v>12777704874</v>
      </c>
      <c r="B25" s="2">
        <v>406120268</v>
      </c>
      <c r="C25" s="3">
        <v>44375.822233796294</v>
      </c>
      <c r="D25" s="3">
        <v>44375.825706018521</v>
      </c>
      <c r="E25" s="3">
        <f t="shared" si="0"/>
        <v>3.4722222262644209E-3</v>
      </c>
      <c r="F25" s="2" t="s">
        <v>299</v>
      </c>
      <c r="G25" s="2" t="s">
        <v>300</v>
      </c>
      <c r="K25" s="2" t="s">
        <v>116</v>
      </c>
      <c r="L25" s="2" t="s">
        <v>141</v>
      </c>
      <c r="M25" s="64">
        <v>43670</v>
      </c>
      <c r="N25" s="321" t="s">
        <v>142</v>
      </c>
      <c r="O25" s="321" t="s">
        <v>301</v>
      </c>
      <c r="P25" s="2" t="s">
        <v>121</v>
      </c>
      <c r="Q25" s="2" t="s">
        <v>302</v>
      </c>
      <c r="R25" s="2" t="s">
        <v>303</v>
      </c>
      <c r="S25" s="2" t="s">
        <v>230</v>
      </c>
      <c r="T25" s="2" t="s">
        <v>125</v>
      </c>
      <c r="U25" s="2" t="s">
        <v>126</v>
      </c>
      <c r="V25" s="2" t="s">
        <v>116</v>
      </c>
      <c r="W25" s="2" t="s">
        <v>116</v>
      </c>
      <c r="X25" s="2" t="s">
        <v>126</v>
      </c>
      <c r="Y25" s="2" t="s">
        <v>116</v>
      </c>
      <c r="Z25" s="2" t="s">
        <v>116</v>
      </c>
      <c r="AA25" s="2" t="s">
        <v>116</v>
      </c>
      <c r="AB25" s="2" t="s">
        <v>116</v>
      </c>
      <c r="AC25" s="2" t="s">
        <v>116</v>
      </c>
      <c r="AD25" s="2" t="s">
        <v>116</v>
      </c>
      <c r="AE25" s="2" t="s">
        <v>116</v>
      </c>
      <c r="AF25" s="2" t="s">
        <v>116</v>
      </c>
      <c r="AG25" s="2" t="s">
        <v>116</v>
      </c>
      <c r="AH25" s="2" t="s">
        <v>116</v>
      </c>
      <c r="AI25" s="2" t="s">
        <v>116</v>
      </c>
      <c r="AJ25" s="2" t="s">
        <v>116</v>
      </c>
      <c r="AK25" s="2" t="s">
        <v>126</v>
      </c>
      <c r="AL25" s="2" t="s">
        <v>116</v>
      </c>
      <c r="AM25" s="2" t="s">
        <v>116</v>
      </c>
      <c r="AN25" s="2" t="s">
        <v>116</v>
      </c>
      <c r="AO25" s="2" t="s">
        <v>116</v>
      </c>
      <c r="AP25" s="2" t="s">
        <v>116</v>
      </c>
      <c r="AQ25" s="2" t="s">
        <v>126</v>
      </c>
      <c r="AR25" s="2">
        <v>6</v>
      </c>
      <c r="AS25" s="2">
        <v>6</v>
      </c>
      <c r="AT25" s="2" t="s">
        <v>304</v>
      </c>
      <c r="AU25" s="2" t="s">
        <v>305</v>
      </c>
      <c r="AV25" s="2" t="s">
        <v>306</v>
      </c>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12"/>
      <c r="CQ25" s="74" t="s">
        <v>135</v>
      </c>
      <c r="CR25" s="74" t="s">
        <v>136</v>
      </c>
      <c r="CS25" s="72" t="s">
        <v>137</v>
      </c>
      <c r="CT25" s="74" t="s">
        <v>116</v>
      </c>
      <c r="CU25" s="198" t="s">
        <v>158</v>
      </c>
    </row>
    <row r="26" spans="1:99" x14ac:dyDescent="0.2">
      <c r="A26" s="2">
        <v>12753195612</v>
      </c>
      <c r="B26" s="2">
        <v>406120268</v>
      </c>
      <c r="C26" s="3">
        <v>44365.479224537034</v>
      </c>
      <c r="D26" s="3">
        <v>44365.493217592593</v>
      </c>
      <c r="E26" s="3">
        <f t="shared" si="0"/>
        <v>1.3993055559694767E-2</v>
      </c>
      <c r="F26" s="2" t="s">
        <v>307</v>
      </c>
      <c r="G26" s="2" t="s">
        <v>308</v>
      </c>
      <c r="K26" s="2" t="s">
        <v>116</v>
      </c>
      <c r="L26" s="2" t="s">
        <v>141</v>
      </c>
      <c r="M26" s="64">
        <v>43682</v>
      </c>
      <c r="N26" s="321" t="s">
        <v>152</v>
      </c>
      <c r="O26" s="321" t="s">
        <v>153</v>
      </c>
      <c r="P26" s="2" t="s">
        <v>121</v>
      </c>
      <c r="Q26" s="2" t="s">
        <v>309</v>
      </c>
      <c r="R26" s="2" t="s">
        <v>310</v>
      </c>
      <c r="S26" s="2" t="s">
        <v>124</v>
      </c>
      <c r="T26" s="2" t="s">
        <v>125</v>
      </c>
      <c r="U26" s="2" t="s">
        <v>126</v>
      </c>
      <c r="V26" s="2" t="s">
        <v>126</v>
      </c>
      <c r="W26" s="2" t="s">
        <v>116</v>
      </c>
      <c r="X26" s="2" t="s">
        <v>116</v>
      </c>
      <c r="Y26" s="2" t="s">
        <v>126</v>
      </c>
      <c r="Z26" s="2" t="s">
        <v>116</v>
      </c>
      <c r="AA26" s="2" t="s">
        <v>116</v>
      </c>
      <c r="AB26" s="2" t="s">
        <v>116</v>
      </c>
      <c r="AC26" s="2" t="s">
        <v>126</v>
      </c>
      <c r="AD26" s="2" t="s">
        <v>116</v>
      </c>
      <c r="AE26" s="2" t="s">
        <v>116</v>
      </c>
      <c r="AF26" s="2" t="s">
        <v>116</v>
      </c>
      <c r="AG26" s="2" t="s">
        <v>126</v>
      </c>
      <c r="AH26" s="2" t="s">
        <v>116</v>
      </c>
      <c r="AI26" s="2" t="s">
        <v>116</v>
      </c>
      <c r="AJ26" s="2" t="s">
        <v>116</v>
      </c>
      <c r="AK26" s="2" t="s">
        <v>126</v>
      </c>
      <c r="AL26" s="2" t="s">
        <v>126</v>
      </c>
      <c r="AM26" s="2" t="s">
        <v>126</v>
      </c>
      <c r="AN26" s="2" t="s">
        <v>126</v>
      </c>
      <c r="AO26" s="2" t="s">
        <v>116</v>
      </c>
      <c r="AP26" s="2" t="s">
        <v>126</v>
      </c>
      <c r="AQ26" s="2" t="s">
        <v>126</v>
      </c>
      <c r="AR26" s="2">
        <v>8</v>
      </c>
      <c r="AS26" s="2">
        <v>8</v>
      </c>
      <c r="AT26" s="2" t="s">
        <v>311</v>
      </c>
      <c r="AU26" s="2" t="s">
        <v>312</v>
      </c>
      <c r="AV26" s="2" t="s">
        <v>313</v>
      </c>
      <c r="AW26" s="2" t="s">
        <v>131</v>
      </c>
      <c r="AX26" s="2" t="s">
        <v>130</v>
      </c>
      <c r="AY26" s="2" t="s">
        <v>131</v>
      </c>
      <c r="AZ26" s="2" t="s">
        <v>149</v>
      </c>
      <c r="BA26" s="2" t="s">
        <v>132</v>
      </c>
      <c r="BB26" s="2" t="s">
        <v>131</v>
      </c>
      <c r="BC26" s="2" t="s">
        <v>131</v>
      </c>
      <c r="BD26" s="2" t="s">
        <v>131</v>
      </c>
      <c r="BE26" s="2" t="s">
        <v>131</v>
      </c>
      <c r="BF26" s="2" t="s">
        <v>131</v>
      </c>
      <c r="BG26" s="2" t="s">
        <v>131</v>
      </c>
      <c r="BH26" s="2" t="s">
        <v>131</v>
      </c>
      <c r="BI26" s="2" t="s">
        <v>131</v>
      </c>
      <c r="BJ26" s="2" t="s">
        <v>131</v>
      </c>
      <c r="BK26" s="2" t="s">
        <v>131</v>
      </c>
      <c r="BL26" s="2" t="s">
        <v>131</v>
      </c>
      <c r="BM26" s="2" t="s">
        <v>131</v>
      </c>
      <c r="BN26" s="2" t="s">
        <v>131</v>
      </c>
      <c r="BO26" s="2" t="s">
        <v>130</v>
      </c>
      <c r="BP26" s="2" t="s">
        <v>130</v>
      </c>
      <c r="BQ26" s="2" t="s">
        <v>132</v>
      </c>
      <c r="BR26" s="2" t="s">
        <v>132</v>
      </c>
      <c r="BS26" s="2" t="s">
        <v>132</v>
      </c>
      <c r="BT26" s="2" t="s">
        <v>130</v>
      </c>
      <c r="BU26" s="2" t="s">
        <v>131</v>
      </c>
      <c r="BV26" s="2" t="s">
        <v>131</v>
      </c>
      <c r="BW26" s="2" t="s">
        <v>132</v>
      </c>
      <c r="BX26" s="2" t="s">
        <v>130</v>
      </c>
      <c r="BY26" s="2" t="s">
        <v>132</v>
      </c>
      <c r="BZ26" s="2" t="s">
        <v>132</v>
      </c>
      <c r="CA26" s="2" t="s">
        <v>132</v>
      </c>
      <c r="CB26" s="2" t="s">
        <v>132</v>
      </c>
      <c r="CC26" s="2" t="s">
        <v>130</v>
      </c>
      <c r="CD26" s="2" t="s">
        <v>132</v>
      </c>
      <c r="CE26" s="2" t="s">
        <v>132</v>
      </c>
      <c r="CF26" s="2" t="s">
        <v>132</v>
      </c>
      <c r="CG26" s="2" t="s">
        <v>132</v>
      </c>
      <c r="CH26" s="2" t="s">
        <v>149</v>
      </c>
      <c r="CI26" s="2" t="s">
        <v>149</v>
      </c>
      <c r="CJ26" s="2" t="s">
        <v>149</v>
      </c>
      <c r="CK26" s="2">
        <v>8</v>
      </c>
      <c r="CL26" s="2">
        <v>8</v>
      </c>
      <c r="CM26" s="2">
        <v>5</v>
      </c>
      <c r="CN26" s="2">
        <v>5</v>
      </c>
      <c r="CO26" s="2">
        <v>5</v>
      </c>
      <c r="CP26" s="12"/>
      <c r="CQ26" s="74" t="s">
        <v>156</v>
      </c>
      <c r="CR26" s="74" t="s">
        <v>157</v>
      </c>
      <c r="CS26" s="72" t="s">
        <v>137</v>
      </c>
      <c r="CT26" s="74" t="s">
        <v>116</v>
      </c>
      <c r="CU26" s="198" t="s">
        <v>158</v>
      </c>
    </row>
    <row r="27" spans="1:99" x14ac:dyDescent="0.2">
      <c r="A27" s="2">
        <v>12775578178</v>
      </c>
      <c r="B27" s="2">
        <v>406120268</v>
      </c>
      <c r="C27" s="3">
        <v>44374.390729166669</v>
      </c>
      <c r="D27" s="3">
        <v>44374.405266203707</v>
      </c>
      <c r="E27" s="3">
        <f t="shared" si="0"/>
        <v>1.4537037037371192E-2</v>
      </c>
      <c r="F27" s="2" t="s">
        <v>150</v>
      </c>
      <c r="G27" s="2" t="s">
        <v>314</v>
      </c>
      <c r="K27" s="2" t="s">
        <v>116</v>
      </c>
      <c r="L27" s="2" t="s">
        <v>117</v>
      </c>
      <c r="M27" s="2" t="s">
        <v>118</v>
      </c>
      <c r="N27" s="70" t="s">
        <v>119</v>
      </c>
      <c r="O27" s="70" t="s">
        <v>315</v>
      </c>
      <c r="P27" s="2" t="s">
        <v>121</v>
      </c>
      <c r="Q27" s="2" t="s">
        <v>498</v>
      </c>
      <c r="R27" s="2" t="s">
        <v>317</v>
      </c>
      <c r="S27" s="2" t="s">
        <v>124</v>
      </c>
      <c r="T27" s="2" t="s">
        <v>125</v>
      </c>
      <c r="U27" s="2" t="s">
        <v>116</v>
      </c>
      <c r="V27" s="2" t="s">
        <v>116</v>
      </c>
      <c r="W27" s="2" t="s">
        <v>116</v>
      </c>
      <c r="X27" s="2" t="s">
        <v>116</v>
      </c>
      <c r="Y27" s="2" t="s">
        <v>116</v>
      </c>
      <c r="Z27" s="2" t="s">
        <v>116</v>
      </c>
      <c r="AA27" s="2" t="s">
        <v>116</v>
      </c>
      <c r="AB27" s="2" t="s">
        <v>116</v>
      </c>
      <c r="AC27" s="2" t="s">
        <v>116</v>
      </c>
      <c r="AD27" s="2" t="s">
        <v>116</v>
      </c>
      <c r="AE27" s="2" t="s">
        <v>116</v>
      </c>
      <c r="AF27" s="2" t="s">
        <v>116</v>
      </c>
      <c r="AG27" s="2" t="s">
        <v>116</v>
      </c>
      <c r="AH27" s="2" t="s">
        <v>116</v>
      </c>
      <c r="AI27" s="2" t="s">
        <v>116</v>
      </c>
      <c r="AJ27" s="2" t="s">
        <v>116</v>
      </c>
      <c r="AK27" s="2" t="s">
        <v>116</v>
      </c>
      <c r="AL27" s="2" t="s">
        <v>116</v>
      </c>
      <c r="AM27" s="2" t="s">
        <v>126</v>
      </c>
      <c r="AN27" s="2" t="s">
        <v>126</v>
      </c>
      <c r="AO27" s="2" t="s">
        <v>116</v>
      </c>
      <c r="AP27" s="2" t="s">
        <v>116</v>
      </c>
      <c r="AQ27" s="2" t="s">
        <v>116</v>
      </c>
      <c r="AR27" s="2">
        <v>9</v>
      </c>
      <c r="AS27" s="2">
        <v>9</v>
      </c>
      <c r="AT27" s="2" t="s">
        <v>318</v>
      </c>
      <c r="AU27" s="2" t="s">
        <v>319</v>
      </c>
      <c r="AV27" s="2" t="s">
        <v>320</v>
      </c>
      <c r="AW27" s="2" t="s">
        <v>132</v>
      </c>
      <c r="AX27" s="2" t="s">
        <v>130</v>
      </c>
      <c r="AY27" s="2" t="s">
        <v>130</v>
      </c>
      <c r="AZ27" s="2" t="s">
        <v>130</v>
      </c>
      <c r="BA27" s="2" t="s">
        <v>131</v>
      </c>
      <c r="BB27" s="2" t="s">
        <v>132</v>
      </c>
      <c r="BC27" s="2" t="s">
        <v>132</v>
      </c>
      <c r="BD27" s="2" t="s">
        <v>132</v>
      </c>
      <c r="BE27" s="2" t="s">
        <v>132</v>
      </c>
      <c r="BF27" s="2" t="s">
        <v>130</v>
      </c>
      <c r="BG27" s="2" t="s">
        <v>130</v>
      </c>
      <c r="BH27" s="2" t="s">
        <v>131</v>
      </c>
      <c r="BI27" s="2" t="s">
        <v>130</v>
      </c>
      <c r="BJ27" s="2" t="s">
        <v>130</v>
      </c>
      <c r="BK27" s="2" t="s">
        <v>130</v>
      </c>
      <c r="BL27" s="2" t="s">
        <v>130</v>
      </c>
      <c r="BM27" s="2" t="s">
        <v>130</v>
      </c>
      <c r="BN27" s="2" t="s">
        <v>130</v>
      </c>
      <c r="BO27" s="2" t="s">
        <v>132</v>
      </c>
      <c r="BP27" s="2" t="s">
        <v>130</v>
      </c>
      <c r="BQ27" s="2" t="s">
        <v>132</v>
      </c>
      <c r="BR27" s="2" t="s">
        <v>132</v>
      </c>
      <c r="BS27" s="2" t="s">
        <v>132</v>
      </c>
      <c r="BT27" s="2" t="s">
        <v>130</v>
      </c>
      <c r="BU27" s="2" t="s">
        <v>130</v>
      </c>
      <c r="BV27" s="2" t="s">
        <v>130</v>
      </c>
      <c r="BW27" s="2" t="s">
        <v>132</v>
      </c>
      <c r="BX27" s="2" t="s">
        <v>132</v>
      </c>
      <c r="BY27" s="2" t="s">
        <v>132</v>
      </c>
      <c r="BZ27" s="2" t="s">
        <v>130</v>
      </c>
      <c r="CA27" s="2" t="s">
        <v>130</v>
      </c>
      <c r="CB27" s="2" t="s">
        <v>130</v>
      </c>
      <c r="CC27" s="2" t="s">
        <v>130</v>
      </c>
      <c r="CD27" s="2" t="s">
        <v>130</v>
      </c>
      <c r="CE27" s="2" t="s">
        <v>132</v>
      </c>
      <c r="CF27" s="2" t="s">
        <v>132</v>
      </c>
      <c r="CG27" s="2" t="s">
        <v>132</v>
      </c>
      <c r="CH27" s="2" t="s">
        <v>132</v>
      </c>
      <c r="CI27" s="2" t="s">
        <v>132</v>
      </c>
      <c r="CJ27" s="2" t="s">
        <v>132</v>
      </c>
      <c r="CK27" s="2">
        <v>9</v>
      </c>
      <c r="CL27" s="2">
        <v>9</v>
      </c>
      <c r="CM27" s="2" t="s">
        <v>133</v>
      </c>
      <c r="CN27" s="2" t="s">
        <v>133</v>
      </c>
      <c r="CO27" s="2" t="s">
        <v>133</v>
      </c>
      <c r="CP27" s="12" t="s">
        <v>321</v>
      </c>
      <c r="CQ27" s="72" t="s">
        <v>156</v>
      </c>
      <c r="CR27" s="72" t="s">
        <v>157</v>
      </c>
      <c r="CS27" s="72" t="s">
        <v>137</v>
      </c>
      <c r="CT27" s="72" t="s">
        <v>126</v>
      </c>
      <c r="CU27" s="198" t="s">
        <v>158</v>
      </c>
    </row>
    <row r="28" spans="1:99" x14ac:dyDescent="0.2">
      <c r="A28" s="2">
        <v>12771487252</v>
      </c>
      <c r="B28" s="2">
        <v>406120268</v>
      </c>
      <c r="C28" s="3">
        <v>44372.449629629627</v>
      </c>
      <c r="D28" s="3">
        <v>44372.466585648152</v>
      </c>
      <c r="E28" s="3">
        <f t="shared" si="0"/>
        <v>1.6956018524069805E-2</v>
      </c>
      <c r="F28" s="2" t="s">
        <v>282</v>
      </c>
      <c r="G28" s="2" t="s">
        <v>322</v>
      </c>
      <c r="K28" s="2" t="s">
        <v>116</v>
      </c>
      <c r="L28" s="2" t="s">
        <v>141</v>
      </c>
      <c r="M28" s="64">
        <v>43560</v>
      </c>
      <c r="N28" s="321" t="s">
        <v>152</v>
      </c>
      <c r="O28" s="321" t="s">
        <v>323</v>
      </c>
      <c r="P28" s="2" t="s">
        <v>121</v>
      </c>
      <c r="Q28" s="2" t="s">
        <v>499</v>
      </c>
      <c r="R28" s="2" t="s">
        <v>325</v>
      </c>
      <c r="S28" s="2" t="s">
        <v>124</v>
      </c>
      <c r="T28" s="2" t="s">
        <v>125</v>
      </c>
      <c r="U28" s="2" t="s">
        <v>126</v>
      </c>
      <c r="V28" s="2" t="s">
        <v>116</v>
      </c>
      <c r="W28" s="2" t="s">
        <v>116</v>
      </c>
      <c r="X28" s="2" t="s">
        <v>116</v>
      </c>
      <c r="Y28" s="2" t="s">
        <v>116</v>
      </c>
      <c r="Z28" s="2" t="s">
        <v>116</v>
      </c>
      <c r="AA28" s="2" t="s">
        <v>116</v>
      </c>
      <c r="AB28" s="2" t="s">
        <v>116</v>
      </c>
      <c r="AC28" s="2" t="s">
        <v>116</v>
      </c>
      <c r="AD28" s="2" t="s">
        <v>116</v>
      </c>
      <c r="AE28" s="2" t="s">
        <v>116</v>
      </c>
      <c r="AF28" s="2" t="s">
        <v>116</v>
      </c>
      <c r="AG28" s="2" t="s">
        <v>116</v>
      </c>
      <c r="AH28" s="2" t="s">
        <v>116</v>
      </c>
      <c r="AI28" s="2" t="s">
        <v>116</v>
      </c>
      <c r="AJ28" s="2" t="s">
        <v>116</v>
      </c>
      <c r="AK28" s="2" t="s">
        <v>116</v>
      </c>
      <c r="AL28" s="2" t="s">
        <v>116</v>
      </c>
      <c r="AM28" s="2" t="s">
        <v>116</v>
      </c>
      <c r="AN28" s="2" t="s">
        <v>116</v>
      </c>
      <c r="AO28" s="2" t="s">
        <v>116</v>
      </c>
      <c r="AP28" s="2" t="s">
        <v>116</v>
      </c>
      <c r="AQ28" s="2" t="s">
        <v>126</v>
      </c>
      <c r="AR28" s="2">
        <v>7</v>
      </c>
      <c r="AS28" s="2">
        <v>8</v>
      </c>
      <c r="AT28" s="2" t="s">
        <v>326</v>
      </c>
      <c r="AU28" s="2" t="s">
        <v>327</v>
      </c>
      <c r="AV28" s="2" t="s">
        <v>327</v>
      </c>
      <c r="AW28" s="2" t="s">
        <v>130</v>
      </c>
      <c r="AX28" s="2" t="s">
        <v>130</v>
      </c>
      <c r="AY28" s="2" t="s">
        <v>130</v>
      </c>
      <c r="AZ28" s="2" t="s">
        <v>130</v>
      </c>
      <c r="BA28" s="2" t="s">
        <v>130</v>
      </c>
      <c r="BB28" s="2" t="s">
        <v>130</v>
      </c>
      <c r="BC28" s="2" t="s">
        <v>130</v>
      </c>
      <c r="BD28" s="2" t="s">
        <v>130</v>
      </c>
      <c r="BE28" s="2" t="s">
        <v>130</v>
      </c>
      <c r="BF28" s="2" t="s">
        <v>130</v>
      </c>
      <c r="BG28" s="2" t="s">
        <v>130</v>
      </c>
      <c r="BH28" s="2" t="s">
        <v>131</v>
      </c>
      <c r="BI28" s="2" t="s">
        <v>130</v>
      </c>
      <c r="BJ28" s="2" t="s">
        <v>130</v>
      </c>
      <c r="BK28" s="2" t="s">
        <v>130</v>
      </c>
      <c r="BL28" s="2" t="s">
        <v>130</v>
      </c>
      <c r="BM28" s="2" t="s">
        <v>130</v>
      </c>
      <c r="BN28" s="2" t="s">
        <v>130</v>
      </c>
      <c r="BO28" s="2" t="s">
        <v>132</v>
      </c>
      <c r="BP28" s="2" t="s">
        <v>130</v>
      </c>
      <c r="BQ28" s="2" t="s">
        <v>132</v>
      </c>
      <c r="BR28" s="2" t="s">
        <v>130</v>
      </c>
      <c r="BS28" s="2" t="s">
        <v>132</v>
      </c>
      <c r="BT28" s="2" t="s">
        <v>130</v>
      </c>
      <c r="BU28" s="2" t="s">
        <v>130</v>
      </c>
      <c r="BV28" s="2" t="s">
        <v>130</v>
      </c>
      <c r="BW28" s="2" t="s">
        <v>130</v>
      </c>
      <c r="BX28" s="2" t="s">
        <v>130</v>
      </c>
      <c r="BY28" s="2" t="s">
        <v>132</v>
      </c>
      <c r="BZ28" s="2" t="s">
        <v>132</v>
      </c>
      <c r="CA28" s="2" t="s">
        <v>132</v>
      </c>
      <c r="CB28" s="2" t="s">
        <v>132</v>
      </c>
      <c r="CC28" s="2" t="s">
        <v>132</v>
      </c>
      <c r="CD28" s="2" t="s">
        <v>132</v>
      </c>
      <c r="CE28" s="2" t="s">
        <v>132</v>
      </c>
      <c r="CF28" s="2" t="s">
        <v>132</v>
      </c>
      <c r="CG28" s="2" t="s">
        <v>132</v>
      </c>
      <c r="CH28" s="2" t="s">
        <v>130</v>
      </c>
      <c r="CI28" s="2" t="s">
        <v>130</v>
      </c>
      <c r="CJ28" s="2" t="s">
        <v>130</v>
      </c>
      <c r="CK28" s="2">
        <v>8</v>
      </c>
      <c r="CL28" s="2">
        <v>10</v>
      </c>
      <c r="CM28" s="2" t="s">
        <v>134</v>
      </c>
      <c r="CN28" s="2" t="s">
        <v>167</v>
      </c>
      <c r="CO28" s="2" t="s">
        <v>133</v>
      </c>
      <c r="CP28" s="12"/>
      <c r="CQ28" s="74" t="s">
        <v>135</v>
      </c>
      <c r="CR28" s="74" t="s">
        <v>136</v>
      </c>
      <c r="CS28" s="72" t="s">
        <v>137</v>
      </c>
      <c r="CT28" s="74" t="s">
        <v>116</v>
      </c>
      <c r="CU28" s="198" t="s">
        <v>138</v>
      </c>
    </row>
    <row r="29" spans="1:99" x14ac:dyDescent="0.2">
      <c r="A29" s="2">
        <v>12776826891</v>
      </c>
      <c r="B29" s="2">
        <v>406120268</v>
      </c>
      <c r="C29" s="3">
        <v>44375.362453703703</v>
      </c>
      <c r="D29" s="3">
        <v>44375.373564814814</v>
      </c>
      <c r="E29" s="3">
        <f t="shared" si="0"/>
        <v>1.1111111110949423E-2</v>
      </c>
      <c r="F29" s="2" t="s">
        <v>328</v>
      </c>
      <c r="G29" s="2" t="s">
        <v>329</v>
      </c>
      <c r="K29" s="2" t="s">
        <v>116</v>
      </c>
      <c r="L29" s="2" t="s">
        <v>117</v>
      </c>
      <c r="M29" s="2" t="s">
        <v>118</v>
      </c>
      <c r="N29" s="70" t="s">
        <v>119</v>
      </c>
      <c r="O29" s="70" t="s">
        <v>227</v>
      </c>
      <c r="P29" s="2" t="s">
        <v>121</v>
      </c>
      <c r="Q29" s="2" t="s">
        <v>330</v>
      </c>
      <c r="R29" s="2" t="s">
        <v>331</v>
      </c>
      <c r="S29" s="2" t="s">
        <v>230</v>
      </c>
      <c r="T29" s="2" t="s">
        <v>174</v>
      </c>
      <c r="U29" s="2" t="s">
        <v>116</v>
      </c>
      <c r="V29" s="2" t="s">
        <v>116</v>
      </c>
      <c r="W29" s="2" t="s">
        <v>116</v>
      </c>
      <c r="X29" s="2" t="s">
        <v>116</v>
      </c>
      <c r="Y29" s="2" t="s">
        <v>116</v>
      </c>
      <c r="Z29" s="2" t="s">
        <v>116</v>
      </c>
      <c r="AA29" s="2" t="s">
        <v>116</v>
      </c>
      <c r="AB29" s="2" t="s">
        <v>116</v>
      </c>
      <c r="AC29" s="2" t="s">
        <v>116</v>
      </c>
      <c r="AD29" s="2" t="s">
        <v>116</v>
      </c>
      <c r="AE29" s="2" t="s">
        <v>116</v>
      </c>
      <c r="AF29" s="2" t="s">
        <v>116</v>
      </c>
      <c r="AG29" s="2" t="s">
        <v>116</v>
      </c>
      <c r="AH29" s="2" t="s">
        <v>116</v>
      </c>
      <c r="AI29" s="2" t="s">
        <v>116</v>
      </c>
      <c r="AJ29" s="2" t="s">
        <v>116</v>
      </c>
      <c r="AK29" s="2" t="s">
        <v>116</v>
      </c>
      <c r="AL29" s="2" t="s">
        <v>116</v>
      </c>
      <c r="AM29" s="2" t="s">
        <v>116</v>
      </c>
      <c r="AN29" s="2" t="s">
        <v>116</v>
      </c>
      <c r="AO29" s="2" t="s">
        <v>116</v>
      </c>
      <c r="AP29" s="2" t="s">
        <v>116</v>
      </c>
      <c r="AQ29" s="2" t="s">
        <v>116</v>
      </c>
      <c r="AR29" s="2">
        <v>7</v>
      </c>
      <c r="AS29" s="2">
        <v>7</v>
      </c>
      <c r="AT29" s="2" t="s">
        <v>332</v>
      </c>
      <c r="AU29" s="2" t="s">
        <v>333</v>
      </c>
      <c r="AV29" s="2" t="s">
        <v>334</v>
      </c>
      <c r="AW29" s="2" t="s">
        <v>132</v>
      </c>
      <c r="AX29" s="2" t="s">
        <v>132</v>
      </c>
      <c r="AY29" s="2" t="s">
        <v>132</v>
      </c>
      <c r="AZ29" s="2" t="s">
        <v>132</v>
      </c>
      <c r="BA29" s="2" t="s">
        <v>132</v>
      </c>
      <c r="BB29" s="2" t="s">
        <v>132</v>
      </c>
      <c r="BC29" s="2" t="s">
        <v>132</v>
      </c>
      <c r="BD29" s="2" t="s">
        <v>132</v>
      </c>
      <c r="BE29" s="2" t="s">
        <v>132</v>
      </c>
      <c r="BF29" s="2" t="s">
        <v>130</v>
      </c>
      <c r="BG29" s="2" t="s">
        <v>130</v>
      </c>
      <c r="BH29" s="2" t="s">
        <v>130</v>
      </c>
      <c r="BI29" s="2" t="s">
        <v>130</v>
      </c>
      <c r="BJ29" s="2" t="s">
        <v>130</v>
      </c>
      <c r="BK29" s="2" t="s">
        <v>130</v>
      </c>
      <c r="BL29" s="2" t="s">
        <v>130</v>
      </c>
      <c r="BM29" s="2" t="s">
        <v>130</v>
      </c>
      <c r="BN29" s="2" t="s">
        <v>130</v>
      </c>
      <c r="BO29" s="2" t="s">
        <v>130</v>
      </c>
      <c r="BP29" s="2" t="s">
        <v>130</v>
      </c>
      <c r="BQ29" s="2" t="s">
        <v>130</v>
      </c>
      <c r="BR29" s="2" t="s">
        <v>130</v>
      </c>
      <c r="BS29" s="2" t="s">
        <v>130</v>
      </c>
      <c r="BT29" s="2" t="s">
        <v>130</v>
      </c>
      <c r="BU29" s="2" t="s">
        <v>130</v>
      </c>
      <c r="BV29" s="2" t="s">
        <v>130</v>
      </c>
      <c r="BW29" s="2" t="s">
        <v>130</v>
      </c>
      <c r="BX29" s="2" t="s">
        <v>130</v>
      </c>
      <c r="BY29" s="2" t="s">
        <v>130</v>
      </c>
      <c r="BZ29" s="2" t="s">
        <v>130</v>
      </c>
      <c r="CA29" s="2" t="s">
        <v>132</v>
      </c>
      <c r="CB29" s="2" t="s">
        <v>130</v>
      </c>
      <c r="CC29" s="2" t="s">
        <v>130</v>
      </c>
      <c r="CD29" s="2" t="s">
        <v>130</v>
      </c>
      <c r="CE29" s="2" t="s">
        <v>132</v>
      </c>
      <c r="CF29" s="2" t="s">
        <v>130</v>
      </c>
      <c r="CG29" s="2" t="s">
        <v>132</v>
      </c>
      <c r="CH29" s="2" t="s">
        <v>132</v>
      </c>
      <c r="CI29" s="2" t="s">
        <v>130</v>
      </c>
      <c r="CJ29" s="2" t="s">
        <v>132</v>
      </c>
      <c r="CK29" s="2">
        <v>8</v>
      </c>
      <c r="CL29" s="2">
        <v>10</v>
      </c>
      <c r="CM29" s="2" t="s">
        <v>134</v>
      </c>
      <c r="CN29" s="2" t="s">
        <v>134</v>
      </c>
      <c r="CO29" s="2" t="s">
        <v>134</v>
      </c>
      <c r="CP29" s="12"/>
      <c r="CQ29" s="72" t="s">
        <v>135</v>
      </c>
      <c r="CR29" s="72" t="s">
        <v>136</v>
      </c>
      <c r="CS29" s="72" t="s">
        <v>137</v>
      </c>
      <c r="CT29" s="72" t="s">
        <v>126</v>
      </c>
      <c r="CU29" s="198" t="s">
        <v>138</v>
      </c>
    </row>
    <row r="30" spans="1:99" x14ac:dyDescent="0.2">
      <c r="A30" s="2">
        <v>12764936674</v>
      </c>
      <c r="B30" s="2">
        <v>406120268</v>
      </c>
      <c r="C30" s="3">
        <v>44370.449652777781</v>
      </c>
      <c r="D30" s="3">
        <v>44370.499212962961</v>
      </c>
      <c r="E30" s="3">
        <f t="shared" si="0"/>
        <v>4.9560185179871041E-2</v>
      </c>
      <c r="F30" s="2" t="s">
        <v>335</v>
      </c>
      <c r="G30" s="2" t="s">
        <v>336</v>
      </c>
      <c r="K30" s="2" t="s">
        <v>116</v>
      </c>
      <c r="L30" s="2" t="s">
        <v>141</v>
      </c>
      <c r="M30" s="64">
        <v>43917</v>
      </c>
      <c r="N30" s="321" t="s">
        <v>142</v>
      </c>
      <c r="O30" s="321" t="s">
        <v>337</v>
      </c>
      <c r="P30" s="2" t="s">
        <v>121</v>
      </c>
      <c r="Q30" s="2" t="s">
        <v>338</v>
      </c>
      <c r="R30" s="2" t="s">
        <v>339</v>
      </c>
      <c r="S30" s="2" t="s">
        <v>124</v>
      </c>
      <c r="T30" s="2" t="s">
        <v>125</v>
      </c>
      <c r="U30" s="2" t="s">
        <v>116</v>
      </c>
      <c r="V30" s="2" t="s">
        <v>116</v>
      </c>
      <c r="W30" s="2" t="s">
        <v>116</v>
      </c>
      <c r="X30" s="2" t="s">
        <v>126</v>
      </c>
      <c r="Y30" s="2" t="s">
        <v>126</v>
      </c>
      <c r="Z30" s="2" t="s">
        <v>116</v>
      </c>
      <c r="AA30" s="2" t="s">
        <v>116</v>
      </c>
      <c r="AB30" s="2" t="s">
        <v>116</v>
      </c>
      <c r="AC30" s="2" t="s">
        <v>116</v>
      </c>
      <c r="AD30" s="2" t="s">
        <v>116</v>
      </c>
      <c r="AE30" s="2" t="s">
        <v>116</v>
      </c>
      <c r="AF30" s="2" t="s">
        <v>116</v>
      </c>
      <c r="AG30" s="2" t="s">
        <v>116</v>
      </c>
      <c r="AH30" s="2" t="s">
        <v>126</v>
      </c>
      <c r="AI30" s="2" t="s">
        <v>126</v>
      </c>
      <c r="AJ30" s="2" t="s">
        <v>116</v>
      </c>
      <c r="AK30" s="2" t="s">
        <v>126</v>
      </c>
      <c r="AL30" s="2" t="s">
        <v>116</v>
      </c>
      <c r="AM30" s="2" t="s">
        <v>126</v>
      </c>
      <c r="AN30" s="2" t="s">
        <v>126</v>
      </c>
      <c r="AO30" s="2" t="s">
        <v>116</v>
      </c>
      <c r="AP30" s="2" t="s">
        <v>126</v>
      </c>
      <c r="AQ30" s="2" t="s">
        <v>126</v>
      </c>
      <c r="AR30" s="2">
        <v>4</v>
      </c>
      <c r="AS30" s="2">
        <v>6</v>
      </c>
      <c r="AT30" s="2" t="s">
        <v>340</v>
      </c>
      <c r="AU30" s="2" t="s">
        <v>341</v>
      </c>
      <c r="AV30" s="2" t="s">
        <v>342</v>
      </c>
      <c r="AW30" s="2" t="s">
        <v>132</v>
      </c>
      <c r="AX30" s="2" t="s">
        <v>130</v>
      </c>
      <c r="AY30" s="2" t="s">
        <v>130</v>
      </c>
      <c r="AZ30" s="2" t="s">
        <v>130</v>
      </c>
      <c r="BA30" s="2" t="s">
        <v>132</v>
      </c>
      <c r="BB30" s="2" t="s">
        <v>132</v>
      </c>
      <c r="BC30" s="2" t="s">
        <v>132</v>
      </c>
      <c r="BD30" s="2" t="s">
        <v>132</v>
      </c>
      <c r="BE30" s="2" t="s">
        <v>130</v>
      </c>
      <c r="BF30" s="2" t="s">
        <v>149</v>
      </c>
      <c r="BG30" s="2" t="s">
        <v>149</v>
      </c>
      <c r="BH30" s="2" t="s">
        <v>149</v>
      </c>
      <c r="BI30" s="2" t="s">
        <v>132</v>
      </c>
      <c r="BJ30" s="2" t="s">
        <v>132</v>
      </c>
      <c r="BK30" s="2" t="s">
        <v>132</v>
      </c>
      <c r="BL30" s="2" t="s">
        <v>132</v>
      </c>
      <c r="BM30" s="2" t="s">
        <v>132</v>
      </c>
      <c r="BN30" s="2" t="s">
        <v>132</v>
      </c>
      <c r="BO30" s="2" t="s">
        <v>132</v>
      </c>
      <c r="BP30" s="2" t="s">
        <v>131</v>
      </c>
      <c r="BQ30" s="2" t="s">
        <v>132</v>
      </c>
      <c r="BR30" s="2" t="s">
        <v>130</v>
      </c>
      <c r="BS30" s="2" t="s">
        <v>132</v>
      </c>
      <c r="BT30" s="2" t="s">
        <v>132</v>
      </c>
      <c r="BU30" s="2" t="s">
        <v>130</v>
      </c>
      <c r="BV30" s="2" t="s">
        <v>132</v>
      </c>
      <c r="BW30" s="2" t="s">
        <v>132</v>
      </c>
      <c r="BX30" s="2" t="s">
        <v>131</v>
      </c>
      <c r="BY30" s="2" t="s">
        <v>132</v>
      </c>
      <c r="BZ30" s="2" t="s">
        <v>149</v>
      </c>
      <c r="CA30" s="2" t="s">
        <v>132</v>
      </c>
      <c r="CB30" s="2" t="s">
        <v>132</v>
      </c>
      <c r="CC30" s="2" t="s">
        <v>132</v>
      </c>
      <c r="CD30" s="2" t="s">
        <v>132</v>
      </c>
      <c r="CE30" s="2" t="s">
        <v>132</v>
      </c>
      <c r="CF30" s="2" t="s">
        <v>130</v>
      </c>
      <c r="CG30" s="2" t="s">
        <v>132</v>
      </c>
      <c r="CH30" s="2" t="s">
        <v>132</v>
      </c>
      <c r="CI30" s="2" t="s">
        <v>132</v>
      </c>
      <c r="CJ30" s="2" t="s">
        <v>130</v>
      </c>
      <c r="CK30" s="2">
        <v>5</v>
      </c>
      <c r="CL30" s="2">
        <v>6</v>
      </c>
      <c r="CM30" s="2">
        <v>5</v>
      </c>
      <c r="CN30" s="2">
        <v>5</v>
      </c>
      <c r="CO30" s="2">
        <v>5</v>
      </c>
      <c r="CP30" s="12" t="s">
        <v>343</v>
      </c>
      <c r="CQ30" s="74" t="s">
        <v>156</v>
      </c>
      <c r="CR30" s="74" t="s">
        <v>157</v>
      </c>
      <c r="CS30" s="72" t="s">
        <v>137</v>
      </c>
      <c r="CT30" s="74" t="s">
        <v>116</v>
      </c>
      <c r="CU30" s="198" t="s">
        <v>158</v>
      </c>
    </row>
    <row r="31" spans="1:99" x14ac:dyDescent="0.2">
      <c r="A31" s="2">
        <v>12847041035</v>
      </c>
      <c r="B31" s="2">
        <v>406120268</v>
      </c>
      <c r="C31" s="3">
        <v>44404.750324074077</v>
      </c>
      <c r="D31" s="3">
        <v>44404.761828703704</v>
      </c>
      <c r="E31" s="3">
        <f t="shared" si="0"/>
        <v>1.1504629626870155E-2</v>
      </c>
      <c r="F31" s="2" t="s">
        <v>344</v>
      </c>
      <c r="G31" s="2" t="s">
        <v>345</v>
      </c>
      <c r="K31" s="2" t="s">
        <v>116</v>
      </c>
      <c r="L31" s="2" t="s">
        <v>141</v>
      </c>
      <c r="M31" s="64">
        <v>44015</v>
      </c>
      <c r="N31" s="321" t="s">
        <v>152</v>
      </c>
      <c r="O31" s="321" t="s">
        <v>346</v>
      </c>
      <c r="P31" s="2" t="s">
        <v>121</v>
      </c>
      <c r="Q31" s="2" t="s">
        <v>347</v>
      </c>
      <c r="R31" s="2" t="s">
        <v>348</v>
      </c>
      <c r="S31" s="2" t="s">
        <v>124</v>
      </c>
      <c r="T31" s="2" t="s">
        <v>125</v>
      </c>
      <c r="U31" s="2" t="s">
        <v>116</v>
      </c>
      <c r="V31" s="2" t="s">
        <v>116</v>
      </c>
      <c r="W31" s="2" t="s">
        <v>126</v>
      </c>
      <c r="X31" s="2" t="s">
        <v>116</v>
      </c>
      <c r="Y31" s="2" t="s">
        <v>116</v>
      </c>
      <c r="Z31" s="2" t="s">
        <v>116</v>
      </c>
      <c r="AA31" s="2" t="s">
        <v>116</v>
      </c>
      <c r="AB31" s="2" t="s">
        <v>126</v>
      </c>
      <c r="AC31" s="2" t="s">
        <v>116</v>
      </c>
      <c r="AD31" s="2" t="s">
        <v>116</v>
      </c>
      <c r="AE31" s="2" t="s">
        <v>116</v>
      </c>
      <c r="AF31" s="2" t="s">
        <v>116</v>
      </c>
      <c r="AG31" s="2" t="s">
        <v>116</v>
      </c>
      <c r="AH31" s="2" t="s">
        <v>116</v>
      </c>
      <c r="AI31" s="2" t="s">
        <v>126</v>
      </c>
      <c r="AJ31" s="2" t="s">
        <v>116</v>
      </c>
      <c r="AK31" s="2" t="s">
        <v>126</v>
      </c>
      <c r="AL31" s="2" t="s">
        <v>126</v>
      </c>
      <c r="AM31" s="2" t="s">
        <v>116</v>
      </c>
      <c r="AN31" s="2" t="s">
        <v>126</v>
      </c>
      <c r="AO31" s="2" t="s">
        <v>116</v>
      </c>
      <c r="AP31" s="2" t="s">
        <v>116</v>
      </c>
      <c r="AQ31" s="2" t="s">
        <v>116</v>
      </c>
      <c r="AR31" s="2">
        <v>2</v>
      </c>
      <c r="AS31" s="2">
        <v>3</v>
      </c>
      <c r="AT31" s="2" t="s">
        <v>349</v>
      </c>
      <c r="AU31" s="2" t="s">
        <v>350</v>
      </c>
      <c r="AV31" s="2" t="s">
        <v>351</v>
      </c>
      <c r="AW31" s="2" t="s">
        <v>131</v>
      </c>
      <c r="AX31" s="2" t="s">
        <v>149</v>
      </c>
      <c r="AY31" s="2" t="s">
        <v>149</v>
      </c>
      <c r="AZ31" s="2" t="s">
        <v>149</v>
      </c>
      <c r="BA31" s="2" t="s">
        <v>149</v>
      </c>
      <c r="BB31" s="2" t="s">
        <v>131</v>
      </c>
      <c r="BC31" s="2" t="s">
        <v>131</v>
      </c>
      <c r="BD31" s="2" t="s">
        <v>131</v>
      </c>
      <c r="BE31" s="2" t="s">
        <v>131</v>
      </c>
      <c r="BF31" s="2" t="s">
        <v>130</v>
      </c>
      <c r="BG31" s="2" t="s">
        <v>130</v>
      </c>
      <c r="BH31" s="2" t="s">
        <v>149</v>
      </c>
      <c r="BI31" s="2" t="s">
        <v>130</v>
      </c>
      <c r="BJ31" s="2" t="s">
        <v>130</v>
      </c>
      <c r="BK31" s="2" t="s">
        <v>130</v>
      </c>
      <c r="BL31" s="2" t="s">
        <v>131</v>
      </c>
      <c r="BM31" s="2" t="s">
        <v>131</v>
      </c>
      <c r="BN31" s="2" t="s">
        <v>131</v>
      </c>
      <c r="BO31" s="2" t="s">
        <v>130</v>
      </c>
      <c r="BP31" s="2" t="s">
        <v>131</v>
      </c>
      <c r="BQ31" s="2" t="s">
        <v>131</v>
      </c>
      <c r="BR31" s="2" t="s">
        <v>149</v>
      </c>
      <c r="BS31" s="2" t="s">
        <v>149</v>
      </c>
      <c r="BT31" s="2" t="s">
        <v>130</v>
      </c>
      <c r="BU31" s="2" t="s">
        <v>130</v>
      </c>
      <c r="BV31" s="2" t="s">
        <v>130</v>
      </c>
      <c r="BW31" s="2" t="s">
        <v>130</v>
      </c>
      <c r="BX31" s="2" t="s">
        <v>130</v>
      </c>
      <c r="BY31" s="2" t="s">
        <v>132</v>
      </c>
      <c r="BZ31" s="2" t="s">
        <v>132</v>
      </c>
      <c r="CA31" s="2" t="s">
        <v>132</v>
      </c>
      <c r="CB31" s="2" t="s">
        <v>132</v>
      </c>
      <c r="CC31" s="2" t="s">
        <v>130</v>
      </c>
      <c r="CD31" s="2" t="s">
        <v>130</v>
      </c>
      <c r="CE31" s="2" t="s">
        <v>132</v>
      </c>
      <c r="CF31" s="2" t="s">
        <v>131</v>
      </c>
      <c r="CG31" s="2" t="s">
        <v>132</v>
      </c>
      <c r="CH31" s="2" t="s">
        <v>132</v>
      </c>
      <c r="CI31" s="2" t="s">
        <v>132</v>
      </c>
      <c r="CJ31" s="2" t="s">
        <v>130</v>
      </c>
      <c r="CK31" s="2">
        <v>7</v>
      </c>
      <c r="CL31" s="2">
        <v>8</v>
      </c>
      <c r="CM31" s="2" t="s">
        <v>133</v>
      </c>
      <c r="CN31" s="2" t="s">
        <v>134</v>
      </c>
      <c r="CO31" s="2" t="s">
        <v>134</v>
      </c>
      <c r="CP31" s="12" t="s">
        <v>352</v>
      </c>
      <c r="CQ31" s="74" t="s">
        <v>168</v>
      </c>
      <c r="CR31" s="74" t="s">
        <v>157</v>
      </c>
      <c r="CS31" s="72" t="s">
        <v>137</v>
      </c>
      <c r="CT31" s="74" t="s">
        <v>116</v>
      </c>
      <c r="CU31" s="198" t="s">
        <v>158</v>
      </c>
    </row>
    <row r="32" spans="1:99" x14ac:dyDescent="0.2">
      <c r="A32" s="2">
        <v>12780119122</v>
      </c>
      <c r="B32" s="2">
        <v>406120268</v>
      </c>
      <c r="C32" s="3">
        <v>44376.600740740738</v>
      </c>
      <c r="D32" s="3">
        <v>44407.680763888886</v>
      </c>
      <c r="E32" s="3">
        <f t="shared" si="0"/>
        <v>31.08002314814803</v>
      </c>
      <c r="F32" s="2" t="s">
        <v>353</v>
      </c>
      <c r="G32" s="2" t="s">
        <v>354</v>
      </c>
      <c r="K32" s="2" t="s">
        <v>116</v>
      </c>
      <c r="L32" s="2" t="s">
        <v>141</v>
      </c>
      <c r="M32" s="64">
        <v>44376</v>
      </c>
      <c r="N32" s="321" t="s">
        <v>152</v>
      </c>
      <c r="O32" s="321" t="s">
        <v>355</v>
      </c>
      <c r="P32" s="2" t="s">
        <v>121</v>
      </c>
      <c r="Q32" s="2" t="s">
        <v>356</v>
      </c>
      <c r="R32" s="2" t="s">
        <v>357</v>
      </c>
      <c r="S32" s="2" t="s">
        <v>124</v>
      </c>
      <c r="T32" s="2" t="s">
        <v>147</v>
      </c>
      <c r="U32" s="2" t="s">
        <v>126</v>
      </c>
      <c r="V32" s="2" t="s">
        <v>116</v>
      </c>
      <c r="W32" s="2" t="s">
        <v>116</v>
      </c>
      <c r="X32" s="2" t="s">
        <v>116</v>
      </c>
      <c r="Y32" s="2" t="s">
        <v>126</v>
      </c>
      <c r="Z32" s="2" t="s">
        <v>116</v>
      </c>
      <c r="AA32" s="2" t="s">
        <v>116</v>
      </c>
      <c r="AB32" s="2" t="s">
        <v>116</v>
      </c>
      <c r="AC32" s="2" t="s">
        <v>116</v>
      </c>
      <c r="AD32" s="2" t="s">
        <v>116</v>
      </c>
      <c r="AE32" s="2" t="s">
        <v>116</v>
      </c>
      <c r="AF32" s="2" t="s">
        <v>116</v>
      </c>
      <c r="AG32" s="2" t="s">
        <v>116</v>
      </c>
      <c r="AH32" s="2" t="s">
        <v>116</v>
      </c>
      <c r="AI32" s="2" t="s">
        <v>116</v>
      </c>
      <c r="AJ32" s="2" t="s">
        <v>116</v>
      </c>
      <c r="AK32" s="2" t="s">
        <v>116</v>
      </c>
      <c r="AL32" s="2" t="s">
        <v>116</v>
      </c>
      <c r="AM32" s="2" t="s">
        <v>116</v>
      </c>
      <c r="AN32" s="2" t="s">
        <v>126</v>
      </c>
      <c r="AO32" s="2" t="s">
        <v>116</v>
      </c>
      <c r="AP32" s="2" t="s">
        <v>116</v>
      </c>
      <c r="AQ32" s="2" t="s">
        <v>126</v>
      </c>
      <c r="AR32" s="2">
        <v>8</v>
      </c>
      <c r="AS32" s="2">
        <v>9</v>
      </c>
      <c r="AT32" s="2" t="s">
        <v>358</v>
      </c>
      <c r="AU32" s="2" t="s">
        <v>359</v>
      </c>
      <c r="AV32" s="2" t="s">
        <v>360</v>
      </c>
      <c r="AW32" s="2" t="s">
        <v>130</v>
      </c>
      <c r="AX32" s="2" t="s">
        <v>131</v>
      </c>
      <c r="AY32" s="2" t="s">
        <v>131</v>
      </c>
      <c r="AZ32" s="2" t="s">
        <v>130</v>
      </c>
      <c r="BA32" s="2" t="s">
        <v>132</v>
      </c>
      <c r="BB32" s="2" t="s">
        <v>131</v>
      </c>
      <c r="BC32" s="2" t="s">
        <v>130</v>
      </c>
      <c r="BD32" s="2" t="s">
        <v>149</v>
      </c>
      <c r="BE32" s="2" t="s">
        <v>131</v>
      </c>
      <c r="BF32" s="2" t="s">
        <v>131</v>
      </c>
      <c r="BG32" s="2" t="s">
        <v>131</v>
      </c>
      <c r="BH32" s="2" t="s">
        <v>131</v>
      </c>
      <c r="BI32" s="2" t="s">
        <v>130</v>
      </c>
      <c r="BJ32" s="2" t="s">
        <v>131</v>
      </c>
      <c r="BK32" s="2" t="s">
        <v>131</v>
      </c>
      <c r="BL32" s="2" t="s">
        <v>130</v>
      </c>
      <c r="BM32" s="2" t="s">
        <v>131</v>
      </c>
      <c r="BN32" s="2" t="s">
        <v>130</v>
      </c>
      <c r="BO32" s="2" t="s">
        <v>130</v>
      </c>
      <c r="BP32" s="2" t="s">
        <v>131</v>
      </c>
      <c r="BQ32" s="2" t="s">
        <v>131</v>
      </c>
      <c r="BR32" s="2" t="s">
        <v>131</v>
      </c>
      <c r="BS32" s="2" t="s">
        <v>131</v>
      </c>
      <c r="BT32" s="2" t="s">
        <v>131</v>
      </c>
      <c r="BU32" s="2" t="s">
        <v>149</v>
      </c>
      <c r="BV32" s="2" t="s">
        <v>131</v>
      </c>
      <c r="BW32" s="2" t="s">
        <v>130</v>
      </c>
      <c r="BX32" s="2" t="s">
        <v>131</v>
      </c>
      <c r="BY32" s="2" t="s">
        <v>131</v>
      </c>
      <c r="BZ32" s="2" t="s">
        <v>131</v>
      </c>
      <c r="CA32" s="2" t="s">
        <v>131</v>
      </c>
      <c r="CB32" s="2" t="s">
        <v>131</v>
      </c>
      <c r="CC32" s="2" t="s">
        <v>131</v>
      </c>
      <c r="CD32" s="2" t="s">
        <v>131</v>
      </c>
      <c r="CE32" s="2" t="s">
        <v>130</v>
      </c>
      <c r="CF32" s="2" t="s">
        <v>131</v>
      </c>
      <c r="CG32" s="2" t="s">
        <v>132</v>
      </c>
      <c r="CH32" s="2" t="s">
        <v>131</v>
      </c>
      <c r="CI32" s="2" t="s">
        <v>131</v>
      </c>
      <c r="CJ32" s="2" t="s">
        <v>131</v>
      </c>
      <c r="CK32" s="2">
        <v>5</v>
      </c>
      <c r="CL32" s="2">
        <v>5</v>
      </c>
      <c r="CM32" s="2">
        <v>5</v>
      </c>
      <c r="CN32" s="2">
        <v>5</v>
      </c>
      <c r="CO32" s="2">
        <v>5</v>
      </c>
      <c r="CP32" s="12" t="s">
        <v>361</v>
      </c>
      <c r="CQ32" s="74" t="s">
        <v>135</v>
      </c>
      <c r="CR32" s="74" t="s">
        <v>136</v>
      </c>
      <c r="CS32" s="72" t="s">
        <v>137</v>
      </c>
      <c r="CT32" s="74" t="s">
        <v>116</v>
      </c>
      <c r="CU32" s="198" t="s">
        <v>138</v>
      </c>
    </row>
    <row r="33" spans="1:99" x14ac:dyDescent="0.2">
      <c r="A33" s="2">
        <v>12855106109</v>
      </c>
      <c r="B33" s="2">
        <v>406120268</v>
      </c>
      <c r="C33" s="3">
        <v>44407.401469907411</v>
      </c>
      <c r="D33" s="3">
        <v>44407.408692129633</v>
      </c>
      <c r="E33" s="3">
        <f t="shared" si="0"/>
        <v>7.2222222224809229E-3</v>
      </c>
      <c r="F33" s="2" t="s">
        <v>362</v>
      </c>
      <c r="G33" s="2" t="s">
        <v>363</v>
      </c>
      <c r="K33" s="2" t="s">
        <v>116</v>
      </c>
      <c r="L33" s="2" t="s">
        <v>117</v>
      </c>
      <c r="M33" s="2" t="s">
        <v>118</v>
      </c>
      <c r="N33" s="70" t="s">
        <v>193</v>
      </c>
      <c r="O33" s="70" t="s">
        <v>267</v>
      </c>
      <c r="P33" s="2" t="s">
        <v>121</v>
      </c>
      <c r="Q33" s="2" t="s">
        <v>500</v>
      </c>
      <c r="R33" s="2" t="s">
        <v>365</v>
      </c>
      <c r="S33" s="2" t="s">
        <v>230</v>
      </c>
      <c r="T33" s="2" t="s">
        <v>125</v>
      </c>
      <c r="U33" s="2" t="s">
        <v>126</v>
      </c>
      <c r="V33" s="2" t="s">
        <v>116</v>
      </c>
      <c r="W33" s="2" t="s">
        <v>116</v>
      </c>
      <c r="X33" s="2" t="s">
        <v>116</v>
      </c>
      <c r="Y33" s="2" t="s">
        <v>116</v>
      </c>
      <c r="Z33" s="2" t="s">
        <v>116</v>
      </c>
      <c r="AA33" s="2" t="s">
        <v>116</v>
      </c>
      <c r="AB33" s="2" t="s">
        <v>116</v>
      </c>
      <c r="AC33" s="2" t="s">
        <v>116</v>
      </c>
      <c r="AD33" s="2" t="s">
        <v>116</v>
      </c>
      <c r="AE33" s="2" t="s">
        <v>116</v>
      </c>
      <c r="AF33" s="2" t="s">
        <v>116</v>
      </c>
      <c r="AG33" s="2" t="s">
        <v>116</v>
      </c>
      <c r="AH33" s="2" t="s">
        <v>116</v>
      </c>
      <c r="AI33" s="2" t="s">
        <v>116</v>
      </c>
      <c r="AJ33" s="2" t="s">
        <v>116</v>
      </c>
      <c r="AK33" s="2" t="s">
        <v>126</v>
      </c>
      <c r="AL33" s="2" t="s">
        <v>126</v>
      </c>
      <c r="AM33" s="2" t="s">
        <v>126</v>
      </c>
      <c r="AN33" s="2" t="s">
        <v>116</v>
      </c>
      <c r="AO33" s="2" t="s">
        <v>116</v>
      </c>
      <c r="AP33" s="2" t="s">
        <v>116</v>
      </c>
      <c r="AQ33" s="2" t="s">
        <v>126</v>
      </c>
      <c r="AR33" s="2">
        <v>7</v>
      </c>
      <c r="AS33" s="2">
        <v>7</v>
      </c>
      <c r="AT33" s="2" t="s">
        <v>366</v>
      </c>
      <c r="AU33" s="2" t="s">
        <v>367</v>
      </c>
      <c r="AV33" s="2" t="s">
        <v>368</v>
      </c>
      <c r="AW33" s="2" t="s">
        <v>130</v>
      </c>
      <c r="AX33" s="2" t="s">
        <v>130</v>
      </c>
      <c r="AY33" s="2" t="s">
        <v>131</v>
      </c>
      <c r="AZ33" s="2" t="s">
        <v>130</v>
      </c>
      <c r="BA33" s="2" t="s">
        <v>130</v>
      </c>
      <c r="BB33" s="2" t="s">
        <v>130</v>
      </c>
      <c r="BC33" s="2" t="s">
        <v>130</v>
      </c>
      <c r="BD33" s="2" t="s">
        <v>130</v>
      </c>
      <c r="BE33" s="2" t="s">
        <v>132</v>
      </c>
      <c r="BF33" s="2" t="s">
        <v>130</v>
      </c>
      <c r="BG33" s="2" t="s">
        <v>130</v>
      </c>
      <c r="BH33" s="2" t="s">
        <v>130</v>
      </c>
      <c r="BI33" s="2" t="s">
        <v>132</v>
      </c>
      <c r="BJ33" s="2" t="s">
        <v>132</v>
      </c>
      <c r="BK33" s="2" t="s">
        <v>132</v>
      </c>
      <c r="BL33" s="2" t="s">
        <v>132</v>
      </c>
      <c r="BM33" s="2" t="s">
        <v>132</v>
      </c>
      <c r="BN33" s="2" t="s">
        <v>132</v>
      </c>
      <c r="BO33" s="2" t="s">
        <v>132</v>
      </c>
      <c r="BP33" s="2" t="s">
        <v>149</v>
      </c>
      <c r="BQ33" s="2" t="s">
        <v>130</v>
      </c>
      <c r="BR33" s="2" t="s">
        <v>131</v>
      </c>
      <c r="BS33" s="2" t="s">
        <v>130</v>
      </c>
      <c r="BT33" s="2" t="s">
        <v>130</v>
      </c>
      <c r="BU33" s="2" t="s">
        <v>130</v>
      </c>
      <c r="BV33" s="2" t="s">
        <v>131</v>
      </c>
      <c r="BW33" s="2" t="s">
        <v>130</v>
      </c>
      <c r="BX33" s="2" t="s">
        <v>131</v>
      </c>
      <c r="BY33" s="2" t="s">
        <v>130</v>
      </c>
      <c r="BZ33" s="2" t="s">
        <v>131</v>
      </c>
      <c r="CA33" s="2" t="s">
        <v>131</v>
      </c>
      <c r="CB33" s="2" t="s">
        <v>130</v>
      </c>
      <c r="CC33" s="2" t="s">
        <v>130</v>
      </c>
      <c r="CD33" s="2" t="s">
        <v>130</v>
      </c>
      <c r="CE33" s="2" t="s">
        <v>130</v>
      </c>
      <c r="CF33" s="2" t="s">
        <v>131</v>
      </c>
      <c r="CG33" s="2" t="s">
        <v>132</v>
      </c>
      <c r="CH33" s="2" t="s">
        <v>130</v>
      </c>
      <c r="CI33" s="2" t="s">
        <v>130</v>
      </c>
      <c r="CJ33" s="2" t="s">
        <v>131</v>
      </c>
      <c r="CK33" s="2">
        <v>5</v>
      </c>
      <c r="CL33" s="2">
        <v>7</v>
      </c>
      <c r="CM33" s="2" t="s">
        <v>134</v>
      </c>
      <c r="CN33" s="2" t="s">
        <v>167</v>
      </c>
      <c r="CO33" s="2" t="s">
        <v>134</v>
      </c>
      <c r="CP33" s="12"/>
      <c r="CQ33" s="72" t="s">
        <v>168</v>
      </c>
      <c r="CR33" s="72" t="s">
        <v>136</v>
      </c>
      <c r="CS33" s="72" t="s">
        <v>137</v>
      </c>
      <c r="CT33" s="72" t="s">
        <v>126</v>
      </c>
      <c r="CU33" s="198" t="s">
        <v>138</v>
      </c>
    </row>
    <row r="34" spans="1:99" x14ac:dyDescent="0.2">
      <c r="A34" s="2">
        <v>12759058186</v>
      </c>
      <c r="B34" s="2">
        <v>406120268</v>
      </c>
      <c r="C34" s="3">
        <v>44368.569062499999</v>
      </c>
      <c r="D34" s="3">
        <v>44368.592673611114</v>
      </c>
      <c r="E34" s="3">
        <f t="shared" si="0"/>
        <v>2.3611111115314998E-2</v>
      </c>
      <c r="F34" s="2" t="s">
        <v>369</v>
      </c>
      <c r="G34" s="2" t="s">
        <v>370</v>
      </c>
      <c r="K34" s="2" t="s">
        <v>116</v>
      </c>
      <c r="L34" s="2" t="s">
        <v>141</v>
      </c>
      <c r="M34" s="64">
        <v>43551</v>
      </c>
      <c r="N34" s="321" t="s">
        <v>152</v>
      </c>
      <c r="O34" s="321" t="s">
        <v>371</v>
      </c>
      <c r="P34" s="2" t="s">
        <v>121</v>
      </c>
      <c r="Q34" s="2" t="s">
        <v>372</v>
      </c>
      <c r="R34" s="2" t="s">
        <v>373</v>
      </c>
      <c r="S34" s="2" t="s">
        <v>230</v>
      </c>
      <c r="T34" s="2" t="s">
        <v>125</v>
      </c>
      <c r="U34" s="2" t="s">
        <v>116</v>
      </c>
      <c r="V34" s="2" t="s">
        <v>116</v>
      </c>
      <c r="W34" s="2" t="s">
        <v>116</v>
      </c>
      <c r="X34" s="2" t="s">
        <v>126</v>
      </c>
      <c r="Y34" s="2" t="s">
        <v>126</v>
      </c>
      <c r="Z34" s="2" t="s">
        <v>116</v>
      </c>
      <c r="AA34" s="2" t="s">
        <v>116</v>
      </c>
      <c r="AB34" s="2" t="s">
        <v>116</v>
      </c>
      <c r="AC34" s="2" t="s">
        <v>116</v>
      </c>
      <c r="AD34" s="2" t="s">
        <v>116</v>
      </c>
      <c r="AE34" s="2" t="s">
        <v>116</v>
      </c>
      <c r="AF34" s="2" t="s">
        <v>116</v>
      </c>
      <c r="AG34" s="2" t="s">
        <v>116</v>
      </c>
      <c r="AH34" s="2" t="s">
        <v>116</v>
      </c>
      <c r="AI34" s="2" t="s">
        <v>126</v>
      </c>
      <c r="AJ34" s="2" t="s">
        <v>116</v>
      </c>
      <c r="AK34" s="2" t="s">
        <v>126</v>
      </c>
      <c r="AL34" s="2" t="s">
        <v>116</v>
      </c>
      <c r="AM34" s="2" t="s">
        <v>116</v>
      </c>
      <c r="AN34" s="2" t="s">
        <v>126</v>
      </c>
      <c r="AO34" s="2" t="s">
        <v>126</v>
      </c>
      <c r="AP34" s="2" t="s">
        <v>116</v>
      </c>
      <c r="AQ34" s="2" t="s">
        <v>126</v>
      </c>
      <c r="AR34" s="2">
        <v>9</v>
      </c>
      <c r="AS34" s="2">
        <v>9</v>
      </c>
      <c r="AT34" s="2" t="s">
        <v>374</v>
      </c>
      <c r="AU34" s="2" t="s">
        <v>375</v>
      </c>
      <c r="AV34" s="2" t="s">
        <v>376</v>
      </c>
      <c r="AW34" s="2" t="s">
        <v>130</v>
      </c>
      <c r="AX34" s="2" t="s">
        <v>130</v>
      </c>
      <c r="AY34" s="2" t="s">
        <v>132</v>
      </c>
      <c r="AZ34" s="2" t="s">
        <v>132</v>
      </c>
      <c r="BA34" s="2" t="s">
        <v>132</v>
      </c>
      <c r="BB34" s="2" t="s">
        <v>132</v>
      </c>
      <c r="BC34" s="2" t="s">
        <v>132</v>
      </c>
      <c r="BD34" s="2" t="s">
        <v>130</v>
      </c>
      <c r="BE34" s="2" t="s">
        <v>130</v>
      </c>
      <c r="BF34" s="2" t="s">
        <v>132</v>
      </c>
      <c r="BG34" s="2" t="s">
        <v>132</v>
      </c>
      <c r="BH34" s="2" t="s">
        <v>132</v>
      </c>
      <c r="BI34" s="2" t="s">
        <v>132</v>
      </c>
      <c r="BJ34" s="2" t="s">
        <v>132</v>
      </c>
      <c r="BK34" s="2" t="s">
        <v>132</v>
      </c>
      <c r="BL34" s="2" t="s">
        <v>132</v>
      </c>
      <c r="BM34" s="2" t="s">
        <v>130</v>
      </c>
      <c r="BN34" s="2" t="s">
        <v>130</v>
      </c>
      <c r="BO34" s="2" t="s">
        <v>132</v>
      </c>
      <c r="BP34" s="2" t="s">
        <v>131</v>
      </c>
      <c r="BQ34" s="2" t="s">
        <v>130</v>
      </c>
      <c r="BR34" s="2" t="s">
        <v>130</v>
      </c>
      <c r="BS34" s="2" t="s">
        <v>131</v>
      </c>
      <c r="BT34" s="2" t="s">
        <v>130</v>
      </c>
      <c r="BU34" s="2" t="s">
        <v>130</v>
      </c>
      <c r="BV34" s="2" t="s">
        <v>149</v>
      </c>
      <c r="BW34" s="2" t="s">
        <v>130</v>
      </c>
      <c r="BX34" s="2" t="s">
        <v>131</v>
      </c>
      <c r="BY34" s="2" t="s">
        <v>132</v>
      </c>
      <c r="BZ34" s="2" t="s">
        <v>131</v>
      </c>
      <c r="CA34" s="2" t="s">
        <v>130</v>
      </c>
      <c r="CB34" s="2" t="s">
        <v>149</v>
      </c>
      <c r="CC34" s="2" t="s">
        <v>131</v>
      </c>
      <c r="CD34" s="2" t="s">
        <v>132</v>
      </c>
      <c r="CE34" s="2" t="s">
        <v>132</v>
      </c>
      <c r="CF34" s="2" t="s">
        <v>132</v>
      </c>
      <c r="CG34" s="2" t="s">
        <v>132</v>
      </c>
      <c r="CH34" s="2" t="s">
        <v>130</v>
      </c>
      <c r="CI34" s="2" t="s">
        <v>130</v>
      </c>
      <c r="CJ34" s="2" t="s">
        <v>130</v>
      </c>
      <c r="CK34" s="2">
        <v>9</v>
      </c>
      <c r="CL34" s="2">
        <v>9</v>
      </c>
      <c r="CM34" s="2" t="s">
        <v>167</v>
      </c>
      <c r="CN34" s="2" t="s">
        <v>134</v>
      </c>
      <c r="CO34" s="2" t="s">
        <v>134</v>
      </c>
      <c r="CP34" s="12"/>
      <c r="CQ34" s="74" t="s">
        <v>156</v>
      </c>
      <c r="CR34" s="74" t="s">
        <v>157</v>
      </c>
      <c r="CS34" s="72" t="s">
        <v>137</v>
      </c>
      <c r="CT34" s="74" t="s">
        <v>116</v>
      </c>
      <c r="CU34" s="198" t="s">
        <v>158</v>
      </c>
    </row>
    <row r="35" spans="1:99" x14ac:dyDescent="0.2">
      <c r="A35" s="2">
        <v>12828130039</v>
      </c>
      <c r="B35" s="2">
        <v>406120268</v>
      </c>
      <c r="C35" s="3">
        <v>44396.519745370373</v>
      </c>
      <c r="D35" s="3">
        <v>44396.529166666667</v>
      </c>
      <c r="E35" s="3">
        <f t="shared" si="0"/>
        <v>9.4212962940218858E-3</v>
      </c>
      <c r="F35" s="2" t="s">
        <v>225</v>
      </c>
      <c r="G35" s="2" t="s">
        <v>377</v>
      </c>
      <c r="K35" s="2" t="s">
        <v>116</v>
      </c>
      <c r="L35" s="2" t="s">
        <v>117</v>
      </c>
      <c r="M35" s="2" t="s">
        <v>118</v>
      </c>
      <c r="N35" s="70" t="s">
        <v>119</v>
      </c>
      <c r="O35" s="70" t="s">
        <v>315</v>
      </c>
      <c r="P35" s="2" t="s">
        <v>121</v>
      </c>
      <c r="Q35" s="2" t="s">
        <v>378</v>
      </c>
      <c r="R35" s="2" t="s">
        <v>379</v>
      </c>
      <c r="S35" s="2" t="s">
        <v>230</v>
      </c>
      <c r="T35" s="2" t="s">
        <v>125</v>
      </c>
      <c r="U35" s="2" t="s">
        <v>116</v>
      </c>
      <c r="V35" s="2" t="s">
        <v>116</v>
      </c>
      <c r="W35" s="2" t="s">
        <v>116</v>
      </c>
      <c r="X35" s="2" t="s">
        <v>116</v>
      </c>
      <c r="Y35" s="2" t="s">
        <v>116</v>
      </c>
      <c r="Z35" s="2" t="s">
        <v>116</v>
      </c>
      <c r="AA35" s="2" t="s">
        <v>116</v>
      </c>
      <c r="AB35" s="2" t="s">
        <v>116</v>
      </c>
      <c r="AC35" s="2" t="s">
        <v>116</v>
      </c>
      <c r="AD35" s="2" t="s">
        <v>116</v>
      </c>
      <c r="AE35" s="2" t="s">
        <v>116</v>
      </c>
      <c r="AF35" s="2" t="s">
        <v>116</v>
      </c>
      <c r="AG35" s="2" t="s">
        <v>116</v>
      </c>
      <c r="AH35" s="2" t="s">
        <v>116</v>
      </c>
      <c r="AI35" s="2" t="s">
        <v>116</v>
      </c>
      <c r="AJ35" s="2" t="s">
        <v>116</v>
      </c>
      <c r="AK35" s="2" t="s">
        <v>116</v>
      </c>
      <c r="AL35" s="2" t="s">
        <v>116</v>
      </c>
      <c r="AM35" s="2" t="s">
        <v>116</v>
      </c>
      <c r="AN35" s="2" t="s">
        <v>116</v>
      </c>
      <c r="AO35" s="2" t="s">
        <v>116</v>
      </c>
      <c r="AP35" s="2" t="s">
        <v>116</v>
      </c>
      <c r="AQ35" s="2" t="s">
        <v>116</v>
      </c>
      <c r="AR35" s="2">
        <v>8</v>
      </c>
      <c r="AS35" s="2">
        <v>8</v>
      </c>
      <c r="AT35" s="2" t="s">
        <v>380</v>
      </c>
      <c r="AU35" s="2" t="s">
        <v>381</v>
      </c>
      <c r="AV35" s="2" t="s">
        <v>381</v>
      </c>
      <c r="AW35" s="2" t="s">
        <v>132</v>
      </c>
      <c r="AX35" s="2" t="s">
        <v>130</v>
      </c>
      <c r="AY35" s="2" t="s">
        <v>130</v>
      </c>
      <c r="AZ35" s="2" t="s">
        <v>130</v>
      </c>
      <c r="BA35" s="2" t="s">
        <v>130</v>
      </c>
      <c r="BB35" s="2" t="s">
        <v>130</v>
      </c>
      <c r="BC35" s="2" t="s">
        <v>130</v>
      </c>
      <c r="BD35" s="2" t="s">
        <v>130</v>
      </c>
      <c r="BE35" s="2" t="s">
        <v>130</v>
      </c>
      <c r="BF35" s="2" t="s">
        <v>130</v>
      </c>
      <c r="BG35" s="2" t="s">
        <v>130</v>
      </c>
      <c r="BH35" s="2" t="s">
        <v>130</v>
      </c>
      <c r="BI35" s="2" t="s">
        <v>130</v>
      </c>
      <c r="BJ35" s="2" t="s">
        <v>130</v>
      </c>
      <c r="BK35" s="2" t="s">
        <v>130</v>
      </c>
      <c r="BL35" s="2" t="s">
        <v>130</v>
      </c>
      <c r="BM35" s="2" t="s">
        <v>130</v>
      </c>
      <c r="BN35" s="2" t="s">
        <v>130</v>
      </c>
      <c r="BO35" s="2" t="s">
        <v>132</v>
      </c>
      <c r="BP35" s="2" t="s">
        <v>130</v>
      </c>
      <c r="BQ35" s="2" t="s">
        <v>132</v>
      </c>
      <c r="BR35" s="2" t="s">
        <v>132</v>
      </c>
      <c r="BS35" s="2" t="s">
        <v>132</v>
      </c>
      <c r="BT35" s="2" t="s">
        <v>130</v>
      </c>
      <c r="BU35" s="2" t="s">
        <v>130</v>
      </c>
      <c r="BV35" s="2" t="s">
        <v>130</v>
      </c>
      <c r="BW35" s="2" t="s">
        <v>130</v>
      </c>
      <c r="BX35" s="2" t="s">
        <v>130</v>
      </c>
      <c r="BY35" s="2" t="s">
        <v>130</v>
      </c>
      <c r="BZ35" s="2" t="s">
        <v>132</v>
      </c>
      <c r="CA35" s="2" t="s">
        <v>130</v>
      </c>
      <c r="CB35" s="2" t="s">
        <v>130</v>
      </c>
      <c r="CC35" s="2" t="s">
        <v>130</v>
      </c>
      <c r="CD35" s="2" t="s">
        <v>130</v>
      </c>
      <c r="CE35" s="2" t="s">
        <v>130</v>
      </c>
      <c r="CF35" s="2" t="s">
        <v>130</v>
      </c>
      <c r="CG35" s="2" t="s">
        <v>132</v>
      </c>
      <c r="CH35" s="2" t="s">
        <v>132</v>
      </c>
      <c r="CI35" s="2" t="s">
        <v>132</v>
      </c>
      <c r="CJ35" s="2" t="s">
        <v>132</v>
      </c>
      <c r="CK35" s="2">
        <v>8</v>
      </c>
      <c r="CL35" s="2">
        <v>8</v>
      </c>
      <c r="CM35" s="2" t="s">
        <v>167</v>
      </c>
      <c r="CN35" s="2" t="s">
        <v>167</v>
      </c>
      <c r="CO35" s="2" t="s">
        <v>167</v>
      </c>
      <c r="CP35" s="12"/>
      <c r="CQ35" s="72" t="s">
        <v>156</v>
      </c>
      <c r="CR35" s="72" t="s">
        <v>157</v>
      </c>
      <c r="CS35" s="72" t="s">
        <v>137</v>
      </c>
      <c r="CT35" s="72" t="s">
        <v>126</v>
      </c>
      <c r="CU35" s="198" t="s">
        <v>158</v>
      </c>
    </row>
    <row r="36" spans="1:99" x14ac:dyDescent="0.2">
      <c r="A36" s="2">
        <v>12771519573</v>
      </c>
      <c r="B36" s="2">
        <v>406120268</v>
      </c>
      <c r="C36" s="3">
        <v>44372.466956018521</v>
      </c>
      <c r="D36" s="3">
        <v>44372.475787037038</v>
      </c>
      <c r="E36" s="3">
        <f t="shared" si="0"/>
        <v>8.8310185165028088E-3</v>
      </c>
      <c r="F36" s="2" t="s">
        <v>362</v>
      </c>
      <c r="G36" s="2" t="s">
        <v>382</v>
      </c>
      <c r="K36" s="2" t="s">
        <v>116</v>
      </c>
      <c r="L36" s="2" t="s">
        <v>117</v>
      </c>
      <c r="M36" s="2" t="s">
        <v>118</v>
      </c>
      <c r="N36" s="70" t="s">
        <v>152</v>
      </c>
      <c r="O36" s="70" t="s">
        <v>383</v>
      </c>
      <c r="P36" s="2" t="s">
        <v>121</v>
      </c>
      <c r="Q36" s="2" t="s">
        <v>384</v>
      </c>
      <c r="R36" s="2" t="s">
        <v>385</v>
      </c>
      <c r="S36" s="2" t="s">
        <v>230</v>
      </c>
      <c r="T36" s="2" t="s">
        <v>125</v>
      </c>
      <c r="U36" s="2" t="s">
        <v>116</v>
      </c>
      <c r="V36" s="2" t="s">
        <v>116</v>
      </c>
      <c r="W36" s="2" t="s">
        <v>116</v>
      </c>
      <c r="X36" s="2" t="s">
        <v>116</v>
      </c>
      <c r="Y36" s="2" t="s">
        <v>116</v>
      </c>
      <c r="Z36" s="2" t="s">
        <v>116</v>
      </c>
      <c r="AA36" s="2" t="s">
        <v>116</v>
      </c>
      <c r="AB36" s="2" t="s">
        <v>116</v>
      </c>
      <c r="AC36" s="2" t="s">
        <v>116</v>
      </c>
      <c r="AD36" s="2" t="s">
        <v>116</v>
      </c>
      <c r="AE36" s="2" t="s">
        <v>116</v>
      </c>
      <c r="AF36" s="2" t="s">
        <v>116</v>
      </c>
      <c r="AG36" s="2" t="s">
        <v>116</v>
      </c>
      <c r="AH36" s="2" t="s">
        <v>116</v>
      </c>
      <c r="AI36" s="2" t="s">
        <v>116</v>
      </c>
      <c r="AJ36" s="2" t="s">
        <v>116</v>
      </c>
      <c r="AK36" s="2" t="s">
        <v>116</v>
      </c>
      <c r="AL36" s="2" t="s">
        <v>116</v>
      </c>
      <c r="AM36" s="2" t="s">
        <v>116</v>
      </c>
      <c r="AN36" s="2" t="s">
        <v>126</v>
      </c>
      <c r="AO36" s="2" t="s">
        <v>116</v>
      </c>
      <c r="AP36" s="2" t="s">
        <v>116</v>
      </c>
      <c r="AQ36" s="2" t="s">
        <v>116</v>
      </c>
      <c r="AR36" s="2">
        <v>8</v>
      </c>
      <c r="AS36" s="2">
        <v>8</v>
      </c>
      <c r="AT36" s="2" t="s">
        <v>386</v>
      </c>
      <c r="AU36" s="2" t="s">
        <v>387</v>
      </c>
      <c r="AV36" s="2" t="s">
        <v>388</v>
      </c>
      <c r="AW36" s="2" t="s">
        <v>132</v>
      </c>
      <c r="AX36" s="2" t="s">
        <v>130</v>
      </c>
      <c r="AY36" s="2" t="s">
        <v>130</v>
      </c>
      <c r="AZ36" s="2" t="s">
        <v>130</v>
      </c>
      <c r="BA36" s="2" t="s">
        <v>132</v>
      </c>
      <c r="BB36" s="2" t="s">
        <v>131</v>
      </c>
      <c r="BC36" s="2" t="s">
        <v>130</v>
      </c>
      <c r="BD36" s="2" t="s">
        <v>131</v>
      </c>
      <c r="BE36" s="2" t="s">
        <v>130</v>
      </c>
      <c r="BF36" s="2" t="s">
        <v>130</v>
      </c>
      <c r="BG36" s="2" t="s">
        <v>131</v>
      </c>
      <c r="BH36" s="2" t="s">
        <v>131</v>
      </c>
      <c r="BI36" s="2" t="s">
        <v>132</v>
      </c>
      <c r="BJ36" s="2" t="s">
        <v>132</v>
      </c>
      <c r="BK36" s="2" t="s">
        <v>132</v>
      </c>
      <c r="BL36" s="2" t="s">
        <v>132</v>
      </c>
      <c r="BM36" s="2" t="s">
        <v>132</v>
      </c>
      <c r="BN36" s="2" t="s">
        <v>132</v>
      </c>
      <c r="BO36" s="2" t="s">
        <v>130</v>
      </c>
      <c r="BP36" s="2" t="s">
        <v>131</v>
      </c>
      <c r="BQ36" s="2" t="s">
        <v>130</v>
      </c>
      <c r="BR36" s="2" t="s">
        <v>131</v>
      </c>
      <c r="BS36" s="2" t="s">
        <v>130</v>
      </c>
      <c r="BT36" s="2" t="s">
        <v>130</v>
      </c>
      <c r="BU36" s="2" t="s">
        <v>130</v>
      </c>
      <c r="BV36" s="2" t="s">
        <v>130</v>
      </c>
      <c r="BW36" s="2" t="s">
        <v>130</v>
      </c>
      <c r="BX36" s="2" t="s">
        <v>130</v>
      </c>
      <c r="BY36" s="2" t="s">
        <v>130</v>
      </c>
      <c r="BZ36" s="2" t="s">
        <v>130</v>
      </c>
      <c r="CA36" s="2" t="s">
        <v>132</v>
      </c>
      <c r="CB36" s="2" t="s">
        <v>130</v>
      </c>
      <c r="CC36" s="2" t="s">
        <v>130</v>
      </c>
      <c r="CD36" s="2" t="s">
        <v>132</v>
      </c>
      <c r="CE36" s="2" t="s">
        <v>132</v>
      </c>
      <c r="CF36" s="2" t="s">
        <v>132</v>
      </c>
      <c r="CG36" s="2" t="s">
        <v>132</v>
      </c>
      <c r="CH36" s="2" t="s">
        <v>130</v>
      </c>
      <c r="CI36" s="2" t="s">
        <v>130</v>
      </c>
      <c r="CJ36" s="2" t="s">
        <v>130</v>
      </c>
      <c r="CK36" s="2">
        <v>8</v>
      </c>
      <c r="CL36" s="2">
        <v>8</v>
      </c>
      <c r="CM36" s="2" t="s">
        <v>134</v>
      </c>
      <c r="CN36" s="2" t="s">
        <v>167</v>
      </c>
      <c r="CO36" s="2" t="s">
        <v>134</v>
      </c>
      <c r="CP36" s="12"/>
      <c r="CQ36" s="72" t="s">
        <v>135</v>
      </c>
      <c r="CR36" s="72" t="s">
        <v>157</v>
      </c>
      <c r="CS36" s="72" t="s">
        <v>137</v>
      </c>
      <c r="CT36" s="72" t="s">
        <v>126</v>
      </c>
      <c r="CU36" s="198" t="s">
        <v>158</v>
      </c>
    </row>
    <row r="37" spans="1:99" x14ac:dyDescent="0.2">
      <c r="A37" s="2">
        <v>12761557096</v>
      </c>
      <c r="B37" s="2">
        <v>406120268</v>
      </c>
      <c r="C37" s="3">
        <v>44369.396157407406</v>
      </c>
      <c r="D37" s="3">
        <v>44369.421469907407</v>
      </c>
      <c r="E37" s="3">
        <f t="shared" si="0"/>
        <v>2.531250000174623E-2</v>
      </c>
      <c r="F37" s="2" t="s">
        <v>225</v>
      </c>
      <c r="G37" s="2" t="s">
        <v>389</v>
      </c>
      <c r="K37" s="2" t="s">
        <v>116</v>
      </c>
      <c r="L37" s="2" t="s">
        <v>141</v>
      </c>
      <c r="M37" s="64">
        <v>43553</v>
      </c>
      <c r="N37" s="321" t="s">
        <v>119</v>
      </c>
      <c r="O37" s="321" t="s">
        <v>227</v>
      </c>
      <c r="P37" s="2" t="s">
        <v>121</v>
      </c>
      <c r="Q37" s="2" t="s">
        <v>390</v>
      </c>
      <c r="R37" s="2" t="s">
        <v>391</v>
      </c>
      <c r="S37" s="2" t="s">
        <v>230</v>
      </c>
      <c r="T37" s="2" t="s">
        <v>125</v>
      </c>
      <c r="U37" s="2" t="s">
        <v>126</v>
      </c>
      <c r="V37" s="2" t="s">
        <v>116</v>
      </c>
      <c r="W37" s="2" t="s">
        <v>116</v>
      </c>
      <c r="X37" s="2" t="s">
        <v>116</v>
      </c>
      <c r="Y37" s="2" t="s">
        <v>116</v>
      </c>
      <c r="Z37" s="2" t="s">
        <v>116</v>
      </c>
      <c r="AA37" s="2" t="s">
        <v>116</v>
      </c>
      <c r="AB37" s="2" t="s">
        <v>116</v>
      </c>
      <c r="AC37" s="2" t="s">
        <v>116</v>
      </c>
      <c r="AD37" s="2" t="s">
        <v>116</v>
      </c>
      <c r="AE37" s="2" t="s">
        <v>116</v>
      </c>
      <c r="AF37" s="2" t="s">
        <v>116</v>
      </c>
      <c r="AG37" s="2" t="s">
        <v>116</v>
      </c>
      <c r="AH37" s="2" t="s">
        <v>116</v>
      </c>
      <c r="AI37" s="2" t="s">
        <v>116</v>
      </c>
      <c r="AJ37" s="2" t="s">
        <v>116</v>
      </c>
      <c r="AK37" s="2" t="s">
        <v>126</v>
      </c>
      <c r="AL37" s="2" t="s">
        <v>126</v>
      </c>
      <c r="AM37" s="2" t="s">
        <v>126</v>
      </c>
      <c r="AN37" s="2" t="s">
        <v>126</v>
      </c>
      <c r="AO37" s="2" t="s">
        <v>116</v>
      </c>
      <c r="AP37" s="2" t="s">
        <v>116</v>
      </c>
      <c r="AQ37" s="2" t="s">
        <v>126</v>
      </c>
      <c r="AR37" s="2">
        <v>7</v>
      </c>
      <c r="AS37" s="2">
        <v>8</v>
      </c>
      <c r="AT37" s="2" t="s">
        <v>392</v>
      </c>
      <c r="AU37" s="2" t="s">
        <v>393</v>
      </c>
      <c r="AV37" s="2" t="s">
        <v>394</v>
      </c>
      <c r="AW37" s="2" t="s">
        <v>132</v>
      </c>
      <c r="AX37" s="2" t="s">
        <v>131</v>
      </c>
      <c r="AY37" s="2" t="s">
        <v>132</v>
      </c>
      <c r="AZ37" s="2" t="s">
        <v>132</v>
      </c>
      <c r="BA37" s="2" t="s">
        <v>132</v>
      </c>
      <c r="BB37" s="2" t="s">
        <v>149</v>
      </c>
      <c r="BC37" s="2" t="s">
        <v>149</v>
      </c>
      <c r="BD37" s="2" t="s">
        <v>149</v>
      </c>
      <c r="BE37" s="2" t="s">
        <v>149</v>
      </c>
      <c r="BF37" s="2" t="s">
        <v>149</v>
      </c>
      <c r="BG37" s="2" t="s">
        <v>149</v>
      </c>
      <c r="BH37" s="2" t="s">
        <v>149</v>
      </c>
      <c r="BI37" s="2" t="s">
        <v>149</v>
      </c>
      <c r="BJ37" s="2" t="s">
        <v>149</v>
      </c>
      <c r="BK37" s="2" t="s">
        <v>149</v>
      </c>
      <c r="BL37" s="2" t="s">
        <v>149</v>
      </c>
      <c r="BM37" s="2" t="s">
        <v>149</v>
      </c>
      <c r="BN37" s="2" t="s">
        <v>149</v>
      </c>
      <c r="BO37" s="2" t="s">
        <v>132</v>
      </c>
      <c r="BP37" s="2" t="s">
        <v>149</v>
      </c>
      <c r="BQ37" s="2" t="s">
        <v>131</v>
      </c>
      <c r="BR37" s="2" t="s">
        <v>149</v>
      </c>
      <c r="BS37" s="2" t="s">
        <v>132</v>
      </c>
      <c r="BT37" s="2" t="s">
        <v>130</v>
      </c>
      <c r="BU37" s="2" t="s">
        <v>130</v>
      </c>
      <c r="BV37" s="2" t="s">
        <v>131</v>
      </c>
      <c r="BW37" s="2" t="s">
        <v>130</v>
      </c>
      <c r="BX37" s="2" t="s">
        <v>149</v>
      </c>
      <c r="BY37" s="2" t="s">
        <v>132</v>
      </c>
      <c r="BZ37" s="2" t="s">
        <v>132</v>
      </c>
      <c r="CA37" s="2" t="s">
        <v>132</v>
      </c>
      <c r="CB37" s="2" t="s">
        <v>149</v>
      </c>
      <c r="CC37" s="2" t="s">
        <v>131</v>
      </c>
      <c r="CD37" s="2" t="s">
        <v>132</v>
      </c>
      <c r="CE37" s="2" t="s">
        <v>132</v>
      </c>
      <c r="CF37" s="2" t="s">
        <v>130</v>
      </c>
      <c r="CG37" s="2" t="s">
        <v>132</v>
      </c>
      <c r="CH37" s="2" t="s">
        <v>149</v>
      </c>
      <c r="CI37" s="2" t="s">
        <v>149</v>
      </c>
      <c r="CJ37" s="2" t="s">
        <v>149</v>
      </c>
      <c r="CK37" s="2">
        <v>8</v>
      </c>
      <c r="CL37" s="2">
        <v>8</v>
      </c>
      <c r="CM37" s="2" t="s">
        <v>167</v>
      </c>
      <c r="CN37" s="2" t="s">
        <v>167</v>
      </c>
      <c r="CO37" s="2" t="s">
        <v>167</v>
      </c>
      <c r="CP37" s="12" t="s">
        <v>395</v>
      </c>
      <c r="CQ37" s="74" t="s">
        <v>135</v>
      </c>
      <c r="CR37" s="74" t="s">
        <v>136</v>
      </c>
      <c r="CS37" s="72" t="s">
        <v>137</v>
      </c>
      <c r="CT37" s="72" t="s">
        <v>116</v>
      </c>
      <c r="CU37" s="198" t="s">
        <v>138</v>
      </c>
    </row>
    <row r="38" spans="1:99" x14ac:dyDescent="0.2">
      <c r="A38" s="2">
        <v>12759624589</v>
      </c>
      <c r="B38" s="2">
        <v>406120268</v>
      </c>
      <c r="C38" s="3">
        <v>44368.849456018521</v>
      </c>
      <c r="D38" s="3">
        <v>44368.860717592594</v>
      </c>
      <c r="E38" s="3">
        <f t="shared" si="0"/>
        <v>1.1261574072705116E-2</v>
      </c>
      <c r="F38" s="2" t="s">
        <v>396</v>
      </c>
      <c r="G38" s="2" t="s">
        <v>397</v>
      </c>
      <c r="K38" s="2" t="s">
        <v>116</v>
      </c>
      <c r="L38" s="2" t="s">
        <v>141</v>
      </c>
      <c r="M38" s="64">
        <v>43675</v>
      </c>
      <c r="N38" s="321" t="s">
        <v>142</v>
      </c>
      <c r="O38" s="321" t="s">
        <v>292</v>
      </c>
      <c r="P38" s="2" t="s">
        <v>121</v>
      </c>
      <c r="Q38" s="2" t="s">
        <v>398</v>
      </c>
      <c r="R38" s="2" t="s">
        <v>399</v>
      </c>
      <c r="S38" s="2" t="s">
        <v>230</v>
      </c>
      <c r="T38" s="2" t="s">
        <v>125</v>
      </c>
      <c r="U38" s="2" t="s">
        <v>116</v>
      </c>
      <c r="V38" s="2" t="s">
        <v>126</v>
      </c>
      <c r="W38" s="2" t="s">
        <v>126</v>
      </c>
      <c r="X38" s="2" t="s">
        <v>126</v>
      </c>
      <c r="Y38" s="2" t="s">
        <v>126</v>
      </c>
      <c r="Z38" s="2" t="s">
        <v>116</v>
      </c>
      <c r="AA38" s="2" t="s">
        <v>116</v>
      </c>
      <c r="AB38" s="2" t="s">
        <v>116</v>
      </c>
      <c r="AC38" s="2" t="s">
        <v>116</v>
      </c>
      <c r="AD38" s="2" t="s">
        <v>126</v>
      </c>
      <c r="AE38" s="2" t="s">
        <v>116</v>
      </c>
      <c r="AF38" s="2" t="s">
        <v>116</v>
      </c>
      <c r="AG38" s="2" t="s">
        <v>126</v>
      </c>
      <c r="AH38" s="2" t="s">
        <v>126</v>
      </c>
      <c r="AI38" s="2" t="s">
        <v>126</v>
      </c>
      <c r="AJ38" s="2" t="s">
        <v>116</v>
      </c>
      <c r="AK38" s="2" t="s">
        <v>126</v>
      </c>
      <c r="AL38" s="2" t="s">
        <v>126</v>
      </c>
      <c r="AM38" s="2" t="s">
        <v>116</v>
      </c>
      <c r="AN38" s="2" t="s">
        <v>126</v>
      </c>
      <c r="AO38" s="2" t="s">
        <v>116</v>
      </c>
      <c r="AP38" s="2" t="s">
        <v>116</v>
      </c>
      <c r="AQ38" s="2" t="s">
        <v>126</v>
      </c>
      <c r="AR38" s="2">
        <v>7</v>
      </c>
      <c r="AS38" s="2">
        <v>7</v>
      </c>
      <c r="AT38" s="2" t="s">
        <v>400</v>
      </c>
      <c r="AU38" s="2" t="s">
        <v>401</v>
      </c>
      <c r="AV38" s="2" t="s">
        <v>402</v>
      </c>
      <c r="AW38" s="2" t="s">
        <v>131</v>
      </c>
      <c r="AX38" s="2" t="s">
        <v>131</v>
      </c>
      <c r="AY38" s="2" t="s">
        <v>149</v>
      </c>
      <c r="AZ38" s="2" t="s">
        <v>130</v>
      </c>
      <c r="BA38" s="2" t="s">
        <v>130</v>
      </c>
      <c r="BB38" s="2" t="s">
        <v>131</v>
      </c>
      <c r="BC38" s="2" t="s">
        <v>131</v>
      </c>
      <c r="BD38" s="2" t="s">
        <v>131</v>
      </c>
      <c r="BE38" s="2" t="s">
        <v>131</v>
      </c>
      <c r="BF38" s="2" t="s">
        <v>149</v>
      </c>
      <c r="BG38" s="2" t="s">
        <v>149</v>
      </c>
      <c r="BH38" s="2" t="s">
        <v>149</v>
      </c>
      <c r="BI38" s="2" t="s">
        <v>130</v>
      </c>
      <c r="BJ38" s="2" t="s">
        <v>131</v>
      </c>
      <c r="BK38" s="2" t="s">
        <v>130</v>
      </c>
      <c r="BL38" s="2" t="s">
        <v>131</v>
      </c>
      <c r="BM38" s="2" t="s">
        <v>131</v>
      </c>
      <c r="BN38" s="2" t="s">
        <v>131</v>
      </c>
      <c r="BO38" s="2" t="s">
        <v>131</v>
      </c>
      <c r="BP38" s="2" t="s">
        <v>149</v>
      </c>
      <c r="BQ38" s="2" t="s">
        <v>149</v>
      </c>
      <c r="BR38" s="2" t="s">
        <v>149</v>
      </c>
      <c r="BS38" s="2" t="s">
        <v>149</v>
      </c>
      <c r="BT38" s="2" t="s">
        <v>149</v>
      </c>
      <c r="BU38" s="2" t="s">
        <v>149</v>
      </c>
      <c r="BV38" s="2" t="s">
        <v>149</v>
      </c>
      <c r="BW38" s="2" t="s">
        <v>149</v>
      </c>
      <c r="BX38" s="2" t="s">
        <v>149</v>
      </c>
      <c r="BY38" s="2" t="s">
        <v>149</v>
      </c>
      <c r="BZ38" s="2" t="s">
        <v>131</v>
      </c>
      <c r="CA38" s="2" t="s">
        <v>131</v>
      </c>
      <c r="CB38" s="2" t="s">
        <v>131</v>
      </c>
      <c r="CC38" s="2" t="s">
        <v>131</v>
      </c>
      <c r="CD38" s="2" t="s">
        <v>131</v>
      </c>
      <c r="CE38" s="2" t="s">
        <v>131</v>
      </c>
      <c r="CF38" s="2" t="s">
        <v>131</v>
      </c>
      <c r="CG38" s="2" t="s">
        <v>130</v>
      </c>
      <c r="CH38" s="2" t="s">
        <v>131</v>
      </c>
      <c r="CI38" s="2" t="s">
        <v>131</v>
      </c>
      <c r="CJ38" s="2" t="s">
        <v>131</v>
      </c>
      <c r="CK38" s="2">
        <v>6</v>
      </c>
      <c r="CL38" s="2">
        <v>7</v>
      </c>
      <c r="CM38" s="2" t="s">
        <v>133</v>
      </c>
      <c r="CN38" s="2" t="s">
        <v>133</v>
      </c>
      <c r="CO38" s="2" t="s">
        <v>133</v>
      </c>
      <c r="CP38" s="12"/>
      <c r="CQ38" s="74" t="s">
        <v>135</v>
      </c>
      <c r="CR38" s="74" t="s">
        <v>136</v>
      </c>
      <c r="CS38" s="72" t="s">
        <v>137</v>
      </c>
      <c r="CT38" s="72" t="s">
        <v>116</v>
      </c>
      <c r="CU38" s="198" t="s">
        <v>158</v>
      </c>
    </row>
    <row r="39" spans="1:99" x14ac:dyDescent="0.2">
      <c r="A39" s="2">
        <v>12746481752</v>
      </c>
      <c r="B39" s="2">
        <v>406120268</v>
      </c>
      <c r="C39" s="3">
        <v>44363.396909722222</v>
      </c>
      <c r="D39" s="3">
        <v>44363.399687500001</v>
      </c>
      <c r="E39" s="3">
        <f t="shared" si="0"/>
        <v>2.7777777795563452E-3</v>
      </c>
      <c r="F39" s="2" t="s">
        <v>403</v>
      </c>
      <c r="G39" s="2" t="s">
        <v>404</v>
      </c>
      <c r="K39" s="2" t="s">
        <v>116</v>
      </c>
      <c r="L39" s="2" t="s">
        <v>117</v>
      </c>
      <c r="M39" s="2" t="s">
        <v>118</v>
      </c>
      <c r="N39" s="70" t="s">
        <v>142</v>
      </c>
      <c r="O39" s="70" t="s">
        <v>405</v>
      </c>
      <c r="P39" s="2" t="s">
        <v>121</v>
      </c>
      <c r="Q39" s="2" t="s">
        <v>406</v>
      </c>
      <c r="R39" s="2" t="s">
        <v>407</v>
      </c>
      <c r="S39" s="2" t="s">
        <v>230</v>
      </c>
      <c r="T39" s="2" t="s">
        <v>125</v>
      </c>
      <c r="U39" s="2" t="s">
        <v>116</v>
      </c>
      <c r="V39" s="2" t="s">
        <v>116</v>
      </c>
      <c r="W39" s="2" t="s">
        <v>116</v>
      </c>
      <c r="X39" s="2" t="s">
        <v>116</v>
      </c>
      <c r="Y39" s="2" t="s">
        <v>116</v>
      </c>
      <c r="Z39" s="2" t="s">
        <v>116</v>
      </c>
      <c r="AA39" s="2" t="s">
        <v>116</v>
      </c>
      <c r="AB39" s="2" t="s">
        <v>116</v>
      </c>
      <c r="AC39" s="2" t="s">
        <v>116</v>
      </c>
      <c r="AD39" s="2" t="s">
        <v>116</v>
      </c>
      <c r="AE39" s="2" t="s">
        <v>116</v>
      </c>
      <c r="AF39" s="2" t="s">
        <v>116</v>
      </c>
      <c r="AG39" s="2" t="s">
        <v>116</v>
      </c>
      <c r="AH39" s="2" t="s">
        <v>116</v>
      </c>
      <c r="AI39" s="2" t="s">
        <v>116</v>
      </c>
      <c r="AJ39" s="2" t="s">
        <v>116</v>
      </c>
      <c r="AK39" s="2" t="s">
        <v>116</v>
      </c>
      <c r="AL39" s="2" t="s">
        <v>116</v>
      </c>
      <c r="AM39" s="2" t="s">
        <v>116</v>
      </c>
      <c r="AN39" s="2" t="s">
        <v>116</v>
      </c>
      <c r="AO39" s="2" t="s">
        <v>116</v>
      </c>
      <c r="AP39" s="2" t="s">
        <v>116</v>
      </c>
      <c r="AQ39" s="2" t="s">
        <v>116</v>
      </c>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12"/>
      <c r="CQ39" s="72" t="s">
        <v>135</v>
      </c>
      <c r="CR39" s="72" t="s">
        <v>136</v>
      </c>
      <c r="CS39" s="72" t="s">
        <v>137</v>
      </c>
      <c r="CT39" s="72" t="s">
        <v>126</v>
      </c>
      <c r="CU39" s="198" t="s">
        <v>138</v>
      </c>
    </row>
    <row r="40" spans="1:99" x14ac:dyDescent="0.2">
      <c r="A40" s="2">
        <v>12764945244</v>
      </c>
      <c r="B40" s="2">
        <v>406120268</v>
      </c>
      <c r="C40" s="3">
        <v>44370.488611111112</v>
      </c>
      <c r="D40" s="3">
        <v>44370.632465277777</v>
      </c>
      <c r="E40" s="3">
        <f t="shared" si="0"/>
        <v>0.14385416666482342</v>
      </c>
      <c r="F40" s="2" t="s">
        <v>408</v>
      </c>
      <c r="G40" s="2" t="s">
        <v>409</v>
      </c>
      <c r="K40" s="2" t="s">
        <v>116</v>
      </c>
      <c r="L40" s="2" t="s">
        <v>141</v>
      </c>
      <c r="M40" s="64">
        <v>43922</v>
      </c>
      <c r="N40" s="321" t="s">
        <v>193</v>
      </c>
      <c r="O40" s="321" t="s">
        <v>410</v>
      </c>
      <c r="P40" s="2" t="s">
        <v>121</v>
      </c>
      <c r="Q40" s="2" t="s">
        <v>411</v>
      </c>
      <c r="R40" s="2" t="s">
        <v>412</v>
      </c>
      <c r="S40" s="2" t="s">
        <v>230</v>
      </c>
      <c r="T40" s="2" t="s">
        <v>125</v>
      </c>
      <c r="U40" s="2" t="s">
        <v>116</v>
      </c>
      <c r="V40" s="2" t="s">
        <v>116</v>
      </c>
      <c r="W40" s="2" t="s">
        <v>116</v>
      </c>
      <c r="X40" s="2" t="s">
        <v>126</v>
      </c>
      <c r="Y40" s="2" t="s">
        <v>116</v>
      </c>
      <c r="Z40" s="2" t="s">
        <v>116</v>
      </c>
      <c r="AA40" s="2" t="s">
        <v>116</v>
      </c>
      <c r="AB40" s="2" t="s">
        <v>116</v>
      </c>
      <c r="AC40" s="2" t="s">
        <v>116</v>
      </c>
      <c r="AD40" s="2" t="s">
        <v>116</v>
      </c>
      <c r="AE40" s="2" t="s">
        <v>116</v>
      </c>
      <c r="AF40" s="2" t="s">
        <v>116</v>
      </c>
      <c r="AG40" s="2" t="s">
        <v>116</v>
      </c>
      <c r="AH40" s="2" t="s">
        <v>116</v>
      </c>
      <c r="AI40" s="2" t="s">
        <v>116</v>
      </c>
      <c r="AJ40" s="2" t="s">
        <v>116</v>
      </c>
      <c r="AK40" s="2" t="s">
        <v>116</v>
      </c>
      <c r="AL40" s="2" t="s">
        <v>116</v>
      </c>
      <c r="AM40" s="2" t="s">
        <v>116</v>
      </c>
      <c r="AN40" s="2" t="s">
        <v>116</v>
      </c>
      <c r="AO40" s="2" t="s">
        <v>126</v>
      </c>
      <c r="AP40" s="2" t="s">
        <v>116</v>
      </c>
      <c r="AQ40" s="2" t="s">
        <v>126</v>
      </c>
      <c r="AR40" s="2">
        <v>7</v>
      </c>
      <c r="AS40" s="2">
        <v>6</v>
      </c>
      <c r="AT40" s="2" t="s">
        <v>413</v>
      </c>
      <c r="AU40" s="2" t="s">
        <v>414</v>
      </c>
      <c r="AV40" s="2" t="s">
        <v>415</v>
      </c>
      <c r="AW40" s="2" t="s">
        <v>130</v>
      </c>
      <c r="AX40" s="2" t="s">
        <v>131</v>
      </c>
      <c r="AY40" s="2" t="s">
        <v>130</v>
      </c>
      <c r="AZ40" s="2" t="s">
        <v>130</v>
      </c>
      <c r="BA40" s="2" t="s">
        <v>132</v>
      </c>
      <c r="BB40" s="2" t="s">
        <v>130</v>
      </c>
      <c r="BC40" s="2" t="s">
        <v>130</v>
      </c>
      <c r="BD40" s="2" t="s">
        <v>131</v>
      </c>
      <c r="BE40" s="2" t="s">
        <v>131</v>
      </c>
      <c r="BF40" s="2" t="s">
        <v>131</v>
      </c>
      <c r="BG40" s="2" t="s">
        <v>131</v>
      </c>
      <c r="BH40" s="2" t="s">
        <v>131</v>
      </c>
      <c r="BI40" s="2" t="s">
        <v>130</v>
      </c>
      <c r="BJ40" s="2" t="s">
        <v>130</v>
      </c>
      <c r="BK40" s="2" t="s">
        <v>130</v>
      </c>
      <c r="BL40" s="2" t="s">
        <v>130</v>
      </c>
      <c r="BM40" s="2" t="s">
        <v>131</v>
      </c>
      <c r="BN40" s="2" t="s">
        <v>130</v>
      </c>
      <c r="BO40" s="2" t="s">
        <v>130</v>
      </c>
      <c r="BP40" s="2" t="s">
        <v>130</v>
      </c>
      <c r="BQ40" s="2" t="s">
        <v>130</v>
      </c>
      <c r="BR40" s="2" t="s">
        <v>130</v>
      </c>
      <c r="BS40" s="2" t="s">
        <v>130</v>
      </c>
      <c r="BT40" s="2" t="s">
        <v>131</v>
      </c>
      <c r="BU40" s="2" t="s">
        <v>131</v>
      </c>
      <c r="BV40" s="2" t="s">
        <v>131</v>
      </c>
      <c r="BW40" s="2" t="s">
        <v>130</v>
      </c>
      <c r="BX40" s="2" t="s">
        <v>131</v>
      </c>
      <c r="BY40" s="2" t="s">
        <v>130</v>
      </c>
      <c r="BZ40" s="2" t="s">
        <v>130</v>
      </c>
      <c r="CA40" s="2" t="s">
        <v>130</v>
      </c>
      <c r="CB40" s="2" t="s">
        <v>130</v>
      </c>
      <c r="CC40" s="2" t="s">
        <v>130</v>
      </c>
      <c r="CD40" s="2" t="s">
        <v>131</v>
      </c>
      <c r="CE40" s="2" t="s">
        <v>130</v>
      </c>
      <c r="CF40" s="2" t="s">
        <v>130</v>
      </c>
      <c r="CG40" s="2" t="s">
        <v>130</v>
      </c>
      <c r="CH40" s="2" t="s">
        <v>131</v>
      </c>
      <c r="CI40" s="2" t="s">
        <v>131</v>
      </c>
      <c r="CJ40" s="2" t="s">
        <v>131</v>
      </c>
      <c r="CK40" s="2">
        <v>7</v>
      </c>
      <c r="CL40" s="2">
        <v>7</v>
      </c>
      <c r="CM40" s="2" t="s">
        <v>134</v>
      </c>
      <c r="CN40" s="2" t="s">
        <v>134</v>
      </c>
      <c r="CO40" s="2" t="s">
        <v>134</v>
      </c>
      <c r="CP40" s="12"/>
      <c r="CQ40" s="74" t="s">
        <v>135</v>
      </c>
      <c r="CR40" s="74" t="s">
        <v>136</v>
      </c>
      <c r="CS40" s="72" t="s">
        <v>137</v>
      </c>
      <c r="CT40" s="72" t="s">
        <v>116</v>
      </c>
      <c r="CU40" s="198" t="s">
        <v>138</v>
      </c>
    </row>
    <row r="41" spans="1:99" x14ac:dyDescent="0.2">
      <c r="A41" s="2">
        <v>12827731231</v>
      </c>
      <c r="B41" s="2">
        <v>406120268</v>
      </c>
      <c r="C41" s="3">
        <v>44396.31827546296</v>
      </c>
      <c r="D41" s="3">
        <v>44400.625625000001</v>
      </c>
      <c r="E41" s="3">
        <f t="shared" si="0"/>
        <v>4.3073495370408637</v>
      </c>
      <c r="F41" s="2" t="s">
        <v>416</v>
      </c>
      <c r="G41" s="2" t="s">
        <v>417</v>
      </c>
      <c r="K41" s="2" t="s">
        <v>116</v>
      </c>
      <c r="L41" s="2" t="s">
        <v>141</v>
      </c>
      <c r="M41" s="64">
        <v>43787</v>
      </c>
      <c r="N41" s="321" t="s">
        <v>193</v>
      </c>
      <c r="O41" s="321" t="s">
        <v>410</v>
      </c>
      <c r="P41" s="2" t="s">
        <v>121</v>
      </c>
      <c r="Q41" s="2" t="s">
        <v>418</v>
      </c>
      <c r="R41" s="2" t="s">
        <v>419</v>
      </c>
      <c r="S41" s="2" t="s">
        <v>230</v>
      </c>
      <c r="T41" s="2" t="s">
        <v>125</v>
      </c>
      <c r="U41" s="2" t="s">
        <v>116</v>
      </c>
      <c r="V41" s="2" t="s">
        <v>116</v>
      </c>
      <c r="W41" s="2" t="s">
        <v>116</v>
      </c>
      <c r="X41" s="2" t="s">
        <v>116</v>
      </c>
      <c r="Y41" s="2" t="s">
        <v>116</v>
      </c>
      <c r="Z41" s="2" t="s">
        <v>116</v>
      </c>
      <c r="AA41" s="2" t="s">
        <v>116</v>
      </c>
      <c r="AB41" s="2" t="s">
        <v>116</v>
      </c>
      <c r="AC41" s="2" t="s">
        <v>116</v>
      </c>
      <c r="AD41" s="2" t="s">
        <v>116</v>
      </c>
      <c r="AE41" s="2" t="s">
        <v>116</v>
      </c>
      <c r="AF41" s="2" t="s">
        <v>116</v>
      </c>
      <c r="AG41" s="2" t="s">
        <v>116</v>
      </c>
      <c r="AH41" s="2" t="s">
        <v>116</v>
      </c>
      <c r="AI41" s="2" t="s">
        <v>116</v>
      </c>
      <c r="AJ41" s="2" t="s">
        <v>116</v>
      </c>
      <c r="AK41" s="2" t="s">
        <v>116</v>
      </c>
      <c r="AL41" s="2" t="s">
        <v>116</v>
      </c>
      <c r="AM41" s="2" t="s">
        <v>116</v>
      </c>
      <c r="AN41" s="2" t="s">
        <v>116</v>
      </c>
      <c r="AO41" s="2" t="s">
        <v>116</v>
      </c>
      <c r="AP41" s="2" t="s">
        <v>116</v>
      </c>
      <c r="AQ41" s="2" t="s">
        <v>116</v>
      </c>
      <c r="AR41" s="2">
        <v>7</v>
      </c>
      <c r="AS41" s="2">
        <v>7</v>
      </c>
      <c r="AT41" s="2" t="s">
        <v>420</v>
      </c>
      <c r="AU41" s="2" t="s">
        <v>421</v>
      </c>
      <c r="AV41" s="2" t="s">
        <v>422</v>
      </c>
      <c r="AW41" s="2" t="s">
        <v>131</v>
      </c>
      <c r="AX41" s="2" t="s">
        <v>149</v>
      </c>
      <c r="AY41" s="2" t="s">
        <v>131</v>
      </c>
      <c r="AZ41" s="2" t="s">
        <v>132</v>
      </c>
      <c r="BA41" s="2" t="s">
        <v>130</v>
      </c>
      <c r="BB41" s="2" t="s">
        <v>149</v>
      </c>
      <c r="BC41" s="2" t="s">
        <v>149</v>
      </c>
      <c r="BD41" s="2" t="s">
        <v>149</v>
      </c>
      <c r="BE41" s="2" t="s">
        <v>149</v>
      </c>
      <c r="BF41" s="2" t="s">
        <v>149</v>
      </c>
      <c r="BG41" s="2" t="s">
        <v>149</v>
      </c>
      <c r="BH41" s="2" t="s">
        <v>149</v>
      </c>
      <c r="BI41" s="2" t="s">
        <v>149</v>
      </c>
      <c r="BJ41" s="2" t="s">
        <v>149</v>
      </c>
      <c r="BK41" s="2" t="s">
        <v>149</v>
      </c>
      <c r="BL41" s="2" t="s">
        <v>149</v>
      </c>
      <c r="BM41" s="2" t="s">
        <v>149</v>
      </c>
      <c r="BN41" s="2" t="s">
        <v>149</v>
      </c>
      <c r="BO41" s="2" t="s">
        <v>149</v>
      </c>
      <c r="BP41" s="2" t="s">
        <v>131</v>
      </c>
      <c r="BQ41" s="2" t="s">
        <v>149</v>
      </c>
      <c r="BR41" s="2" t="s">
        <v>149</v>
      </c>
      <c r="BS41" s="2" t="s">
        <v>132</v>
      </c>
      <c r="BT41" s="2" t="s">
        <v>130</v>
      </c>
      <c r="BU41" s="2" t="s">
        <v>130</v>
      </c>
      <c r="BV41" s="2" t="s">
        <v>131</v>
      </c>
      <c r="BW41" s="2" t="s">
        <v>130</v>
      </c>
      <c r="BX41" s="2" t="s">
        <v>131</v>
      </c>
      <c r="BY41" s="2" t="s">
        <v>132</v>
      </c>
      <c r="BZ41" s="2" t="s">
        <v>132</v>
      </c>
      <c r="CA41" s="2" t="s">
        <v>132</v>
      </c>
      <c r="CB41" s="2" t="s">
        <v>132</v>
      </c>
      <c r="CC41" s="2" t="s">
        <v>130</v>
      </c>
      <c r="CD41" s="2" t="s">
        <v>132</v>
      </c>
      <c r="CE41" s="2" t="s">
        <v>132</v>
      </c>
      <c r="CF41" s="2" t="s">
        <v>132</v>
      </c>
      <c r="CG41" s="2" t="s">
        <v>132</v>
      </c>
      <c r="CH41" s="2" t="s">
        <v>132</v>
      </c>
      <c r="CI41" s="2" t="s">
        <v>132</v>
      </c>
      <c r="CJ41" s="2" t="s">
        <v>131</v>
      </c>
      <c r="CK41" s="2">
        <v>7</v>
      </c>
      <c r="CL41" s="2">
        <v>9</v>
      </c>
      <c r="CM41" s="2" t="s">
        <v>134</v>
      </c>
      <c r="CN41" s="2" t="s">
        <v>134</v>
      </c>
      <c r="CO41" s="2" t="s">
        <v>134</v>
      </c>
      <c r="CP41" s="12"/>
      <c r="CQ41" s="74" t="s">
        <v>135</v>
      </c>
      <c r="CR41" s="74" t="s">
        <v>136</v>
      </c>
      <c r="CS41" s="72" t="s">
        <v>137</v>
      </c>
      <c r="CT41" s="72" t="s">
        <v>116</v>
      </c>
      <c r="CU41" s="198" t="s">
        <v>138</v>
      </c>
    </row>
    <row r="42" spans="1:99" x14ac:dyDescent="0.2">
      <c r="A42" s="2">
        <v>12764664961</v>
      </c>
      <c r="B42" s="2">
        <v>406120268</v>
      </c>
      <c r="C42" s="3">
        <v>44370.387083333335</v>
      </c>
      <c r="D42" s="3">
        <v>44370.68922453704</v>
      </c>
      <c r="E42" s="3">
        <f t="shared" si="0"/>
        <v>0.302141203705105</v>
      </c>
      <c r="F42" s="2" t="s">
        <v>362</v>
      </c>
      <c r="G42" s="2" t="s">
        <v>423</v>
      </c>
      <c r="K42" s="2" t="s">
        <v>116</v>
      </c>
      <c r="L42" s="2" t="s">
        <v>117</v>
      </c>
      <c r="M42" s="2" t="s">
        <v>118</v>
      </c>
      <c r="N42" s="70" t="s">
        <v>193</v>
      </c>
      <c r="O42" s="70" t="s">
        <v>424</v>
      </c>
      <c r="P42" s="2" t="s">
        <v>121</v>
      </c>
      <c r="Q42" s="2" t="s">
        <v>425</v>
      </c>
      <c r="R42" s="2" t="s">
        <v>426</v>
      </c>
      <c r="S42" s="2" t="s">
        <v>230</v>
      </c>
      <c r="T42" s="2" t="s">
        <v>125</v>
      </c>
      <c r="U42" s="2" t="s">
        <v>116</v>
      </c>
      <c r="V42" s="2" t="s">
        <v>116</v>
      </c>
      <c r="W42" s="2" t="s">
        <v>116</v>
      </c>
      <c r="X42" s="2" t="s">
        <v>126</v>
      </c>
      <c r="Y42" s="2" t="s">
        <v>116</v>
      </c>
      <c r="Z42" s="2" t="s">
        <v>126</v>
      </c>
      <c r="AA42" s="2" t="s">
        <v>116</v>
      </c>
      <c r="AB42" s="2" t="s">
        <v>116</v>
      </c>
      <c r="AC42" s="2" t="s">
        <v>116</v>
      </c>
      <c r="AD42" s="2" t="s">
        <v>116</v>
      </c>
      <c r="AE42" s="2" t="s">
        <v>116</v>
      </c>
      <c r="AF42" s="2" t="s">
        <v>116</v>
      </c>
      <c r="AG42" s="2" t="s">
        <v>116</v>
      </c>
      <c r="AH42" s="2" t="s">
        <v>126</v>
      </c>
      <c r="AI42" s="2" t="s">
        <v>126</v>
      </c>
      <c r="AJ42" s="2" t="s">
        <v>116</v>
      </c>
      <c r="AK42" s="2" t="s">
        <v>126</v>
      </c>
      <c r="AL42" s="2" t="s">
        <v>116</v>
      </c>
      <c r="AM42" s="2" t="s">
        <v>126</v>
      </c>
      <c r="AN42" s="2" t="s">
        <v>126</v>
      </c>
      <c r="AO42" s="2" t="s">
        <v>116</v>
      </c>
      <c r="AP42" s="2" t="s">
        <v>126</v>
      </c>
      <c r="AQ42" s="2" t="s">
        <v>126</v>
      </c>
      <c r="AR42" s="2">
        <v>8</v>
      </c>
      <c r="AS42" s="2">
        <v>8</v>
      </c>
      <c r="AT42" s="2" t="s">
        <v>427</v>
      </c>
      <c r="AU42" s="2" t="s">
        <v>428</v>
      </c>
      <c r="AV42" s="2" t="s">
        <v>429</v>
      </c>
      <c r="AW42" s="2" t="s">
        <v>131</v>
      </c>
      <c r="AX42" s="2" t="s">
        <v>149</v>
      </c>
      <c r="AY42" s="2" t="s">
        <v>130</v>
      </c>
      <c r="AZ42" s="2" t="s">
        <v>130</v>
      </c>
      <c r="BA42" s="2" t="s">
        <v>132</v>
      </c>
      <c r="BB42" s="2" t="s">
        <v>131</v>
      </c>
      <c r="BC42" s="2" t="s">
        <v>130</v>
      </c>
      <c r="BD42" s="2" t="s">
        <v>131</v>
      </c>
      <c r="BE42" s="2" t="s">
        <v>131</v>
      </c>
      <c r="BF42" s="2" t="s">
        <v>149</v>
      </c>
      <c r="BG42" s="2" t="s">
        <v>149</v>
      </c>
      <c r="BH42" s="2" t="s">
        <v>149</v>
      </c>
      <c r="BI42" s="2" t="s">
        <v>149</v>
      </c>
      <c r="BJ42" s="2" t="s">
        <v>149</v>
      </c>
      <c r="BK42" s="2" t="s">
        <v>131</v>
      </c>
      <c r="BL42" s="2" t="s">
        <v>149</v>
      </c>
      <c r="BM42" s="2" t="s">
        <v>149</v>
      </c>
      <c r="BN42" s="2" t="s">
        <v>149</v>
      </c>
      <c r="BO42" s="2" t="s">
        <v>131</v>
      </c>
      <c r="BP42" s="2" t="s">
        <v>131</v>
      </c>
      <c r="BQ42" s="2" t="s">
        <v>149</v>
      </c>
      <c r="BR42" s="2" t="s">
        <v>149</v>
      </c>
      <c r="BS42" s="2" t="s">
        <v>130</v>
      </c>
      <c r="BT42" s="2" t="s">
        <v>130</v>
      </c>
      <c r="BU42" s="2" t="s">
        <v>130</v>
      </c>
      <c r="BV42" s="2" t="s">
        <v>130</v>
      </c>
      <c r="BW42" s="2" t="s">
        <v>149</v>
      </c>
      <c r="BX42" s="2" t="s">
        <v>149</v>
      </c>
      <c r="BY42" s="2" t="s">
        <v>131</v>
      </c>
      <c r="BZ42" s="2" t="s">
        <v>149</v>
      </c>
      <c r="CA42" s="2" t="s">
        <v>131</v>
      </c>
      <c r="CB42" s="2" t="s">
        <v>131</v>
      </c>
      <c r="CC42" s="2" t="s">
        <v>149</v>
      </c>
      <c r="CD42" s="2" t="s">
        <v>131</v>
      </c>
      <c r="CE42" s="2" t="s">
        <v>131</v>
      </c>
      <c r="CF42" s="2" t="s">
        <v>149</v>
      </c>
      <c r="CG42" s="2" t="s">
        <v>132</v>
      </c>
      <c r="CH42" s="2" t="s">
        <v>149</v>
      </c>
      <c r="CI42" s="2" t="s">
        <v>130</v>
      </c>
      <c r="CJ42" s="2" t="s">
        <v>149</v>
      </c>
      <c r="CK42" s="2">
        <v>1</v>
      </c>
      <c r="CL42" s="2">
        <v>4</v>
      </c>
      <c r="CM42" s="2" t="s">
        <v>134</v>
      </c>
      <c r="CN42" s="2" t="s">
        <v>167</v>
      </c>
      <c r="CO42" s="2" t="s">
        <v>134</v>
      </c>
      <c r="CP42" s="12"/>
      <c r="CQ42" s="72" t="s">
        <v>156</v>
      </c>
      <c r="CR42" s="72" t="s">
        <v>157</v>
      </c>
      <c r="CS42" s="72" t="s">
        <v>137</v>
      </c>
      <c r="CT42" s="72" t="s">
        <v>126</v>
      </c>
      <c r="CU42" s="198" t="s">
        <v>158</v>
      </c>
    </row>
    <row r="43" spans="1:99" x14ac:dyDescent="0.2">
      <c r="A43" s="2">
        <v>12776773926</v>
      </c>
      <c r="B43" s="2">
        <v>406120268</v>
      </c>
      <c r="C43" s="3">
        <v>44375.333773148152</v>
      </c>
      <c r="D43" s="3">
        <v>44375.358796296299</v>
      </c>
      <c r="E43" s="3">
        <f t="shared" si="0"/>
        <v>2.5023148147738539E-2</v>
      </c>
      <c r="F43" s="2" t="s">
        <v>431</v>
      </c>
      <c r="G43" s="2" t="s">
        <v>432</v>
      </c>
      <c r="K43" s="2" t="s">
        <v>116</v>
      </c>
      <c r="L43" s="2" t="s">
        <v>117</v>
      </c>
      <c r="M43" s="2" t="s">
        <v>118</v>
      </c>
      <c r="N43" s="70" t="s">
        <v>119</v>
      </c>
      <c r="O43" s="70" t="s">
        <v>433</v>
      </c>
      <c r="P43" s="2" t="s">
        <v>121</v>
      </c>
      <c r="Q43" s="2" t="s">
        <v>434</v>
      </c>
      <c r="R43" s="2" t="s">
        <v>433</v>
      </c>
      <c r="S43" s="2" t="s">
        <v>230</v>
      </c>
      <c r="T43" s="2" t="s">
        <v>125</v>
      </c>
      <c r="U43" s="2" t="s">
        <v>116</v>
      </c>
      <c r="V43" s="2" t="s">
        <v>116</v>
      </c>
      <c r="W43" s="2" t="s">
        <v>116</v>
      </c>
      <c r="X43" s="2" t="s">
        <v>116</v>
      </c>
      <c r="Y43" s="2" t="s">
        <v>116</v>
      </c>
      <c r="Z43" s="2" t="s">
        <v>116</v>
      </c>
      <c r="AA43" s="2" t="s">
        <v>116</v>
      </c>
      <c r="AB43" s="2" t="s">
        <v>116</v>
      </c>
      <c r="AC43" s="2" t="s">
        <v>116</v>
      </c>
      <c r="AD43" s="2" t="s">
        <v>116</v>
      </c>
      <c r="AE43" s="2" t="s">
        <v>116</v>
      </c>
      <c r="AF43" s="2" t="s">
        <v>116</v>
      </c>
      <c r="AG43" s="2" t="s">
        <v>116</v>
      </c>
      <c r="AH43" s="2" t="s">
        <v>116</v>
      </c>
      <c r="AI43" s="2" t="s">
        <v>116</v>
      </c>
      <c r="AJ43" s="2" t="s">
        <v>116</v>
      </c>
      <c r="AK43" s="2" t="s">
        <v>116</v>
      </c>
      <c r="AL43" s="2" t="s">
        <v>116</v>
      </c>
      <c r="AM43" s="2" t="s">
        <v>126</v>
      </c>
      <c r="AN43" s="2" t="s">
        <v>116</v>
      </c>
      <c r="AO43" s="2" t="s">
        <v>116</v>
      </c>
      <c r="AP43" s="2" t="s">
        <v>116</v>
      </c>
      <c r="AQ43" s="2" t="s">
        <v>126</v>
      </c>
      <c r="AR43" s="2">
        <v>8</v>
      </c>
      <c r="AS43" s="2">
        <v>8</v>
      </c>
      <c r="AT43" s="2" t="s">
        <v>435</v>
      </c>
      <c r="AU43" s="2" t="s">
        <v>436</v>
      </c>
      <c r="AV43" s="2" t="s">
        <v>437</v>
      </c>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12"/>
      <c r="CQ43" s="72" t="s">
        <v>156</v>
      </c>
      <c r="CR43" s="72" t="s">
        <v>157</v>
      </c>
      <c r="CS43" s="72" t="s">
        <v>137</v>
      </c>
      <c r="CT43" s="72" t="s">
        <v>126</v>
      </c>
      <c r="CU43" s="198" t="s">
        <v>158</v>
      </c>
    </row>
    <row r="44" spans="1:99" x14ac:dyDescent="0.2">
      <c r="A44" s="2">
        <v>12844063647</v>
      </c>
      <c r="B44" s="2">
        <v>406120268</v>
      </c>
      <c r="C44" s="3">
        <v>44403.544699074075</v>
      </c>
      <c r="D44" s="3">
        <v>44403.550474537034</v>
      </c>
      <c r="E44" s="3">
        <f t="shared" si="0"/>
        <v>5.7754629597184248E-3</v>
      </c>
      <c r="F44" s="2" t="s">
        <v>438</v>
      </c>
      <c r="G44" s="2" t="s">
        <v>439</v>
      </c>
      <c r="K44" s="2" t="s">
        <v>116</v>
      </c>
      <c r="L44" s="2" t="s">
        <v>117</v>
      </c>
      <c r="M44" s="2" t="s">
        <v>118</v>
      </c>
      <c r="N44" s="70" t="s">
        <v>142</v>
      </c>
      <c r="O44" s="70" t="s">
        <v>440</v>
      </c>
      <c r="P44" s="2" t="s">
        <v>121</v>
      </c>
      <c r="Q44" s="2" t="s">
        <v>441</v>
      </c>
      <c r="R44" s="2" t="s">
        <v>442</v>
      </c>
      <c r="S44" s="2" t="s">
        <v>230</v>
      </c>
      <c r="T44" s="2" t="s">
        <v>125</v>
      </c>
      <c r="U44" s="2" t="s">
        <v>116</v>
      </c>
      <c r="V44" s="2" t="s">
        <v>116</v>
      </c>
      <c r="W44" s="2" t="s">
        <v>116</v>
      </c>
      <c r="X44" s="2" t="s">
        <v>116</v>
      </c>
      <c r="Y44" s="2" t="s">
        <v>116</v>
      </c>
      <c r="Z44" s="2" t="s">
        <v>116</v>
      </c>
      <c r="AA44" s="2" t="s">
        <v>116</v>
      </c>
      <c r="AB44" s="2" t="s">
        <v>116</v>
      </c>
      <c r="AC44" s="2" t="s">
        <v>116</v>
      </c>
      <c r="AD44" s="2" t="s">
        <v>116</v>
      </c>
      <c r="AE44" s="2" t="s">
        <v>116</v>
      </c>
      <c r="AF44" s="2" t="s">
        <v>116</v>
      </c>
      <c r="AG44" s="2" t="s">
        <v>116</v>
      </c>
      <c r="AH44" s="2" t="s">
        <v>116</v>
      </c>
      <c r="AI44" s="2" t="s">
        <v>116</v>
      </c>
      <c r="AJ44" s="2" t="s">
        <v>116</v>
      </c>
      <c r="AK44" s="2" t="s">
        <v>116</v>
      </c>
      <c r="AL44" s="2" t="s">
        <v>116</v>
      </c>
      <c r="AM44" s="2" t="s">
        <v>116</v>
      </c>
      <c r="AN44" s="2" t="s">
        <v>116</v>
      </c>
      <c r="AO44" s="2" t="s">
        <v>116</v>
      </c>
      <c r="AP44" s="2" t="s">
        <v>116</v>
      </c>
      <c r="AQ44" s="2" t="s">
        <v>116</v>
      </c>
      <c r="AR44" s="2">
        <v>7</v>
      </c>
      <c r="AS44" s="2">
        <v>8</v>
      </c>
      <c r="AT44" s="2" t="s">
        <v>443</v>
      </c>
      <c r="AU44" s="2" t="s">
        <v>444</v>
      </c>
      <c r="AV44" s="2" t="s">
        <v>445</v>
      </c>
      <c r="AW44" s="2" t="s">
        <v>130</v>
      </c>
      <c r="AX44" s="2" t="s">
        <v>132</v>
      </c>
      <c r="AY44" s="2" t="s">
        <v>131</v>
      </c>
      <c r="AZ44" s="2" t="s">
        <v>132</v>
      </c>
      <c r="BA44" s="2" t="s">
        <v>132</v>
      </c>
      <c r="BB44" s="2" t="s">
        <v>132</v>
      </c>
      <c r="BC44" s="2" t="s">
        <v>130</v>
      </c>
      <c r="BD44" s="2" t="s">
        <v>130</v>
      </c>
      <c r="BE44" s="2" t="s">
        <v>130</v>
      </c>
      <c r="BF44" s="2" t="s">
        <v>130</v>
      </c>
      <c r="BG44" s="2" t="s">
        <v>130</v>
      </c>
      <c r="BH44" s="2" t="s">
        <v>131</v>
      </c>
      <c r="BI44" s="2" t="s">
        <v>131</v>
      </c>
      <c r="BJ44" s="2" t="s">
        <v>131</v>
      </c>
      <c r="BK44" s="2" t="s">
        <v>130</v>
      </c>
      <c r="BL44" s="2" t="s">
        <v>130</v>
      </c>
      <c r="BM44" s="2" t="s">
        <v>130</v>
      </c>
      <c r="BN44" s="2" t="s">
        <v>130</v>
      </c>
      <c r="BO44" s="2" t="s">
        <v>132</v>
      </c>
      <c r="BP44" s="2" t="s">
        <v>132</v>
      </c>
      <c r="BQ44" s="2" t="s">
        <v>130</v>
      </c>
      <c r="BR44" s="2" t="s">
        <v>130</v>
      </c>
      <c r="BS44" s="2" t="s">
        <v>132</v>
      </c>
      <c r="BT44" s="2" t="s">
        <v>130</v>
      </c>
      <c r="BU44" s="2" t="s">
        <v>130</v>
      </c>
      <c r="BV44" s="2" t="s">
        <v>130</v>
      </c>
      <c r="BW44" s="2" t="s">
        <v>130</v>
      </c>
      <c r="BX44" s="2" t="s">
        <v>130</v>
      </c>
      <c r="BY44" s="2" t="s">
        <v>130</v>
      </c>
      <c r="BZ44" s="2" t="s">
        <v>132</v>
      </c>
      <c r="CA44" s="2" t="s">
        <v>132</v>
      </c>
      <c r="CB44" s="2" t="s">
        <v>130</v>
      </c>
      <c r="CC44" s="2" t="s">
        <v>132</v>
      </c>
      <c r="CD44" s="2" t="s">
        <v>132</v>
      </c>
      <c r="CE44" s="2" t="s">
        <v>132</v>
      </c>
      <c r="CF44" s="2" t="s">
        <v>132</v>
      </c>
      <c r="CG44" s="2" t="s">
        <v>132</v>
      </c>
      <c r="CH44" s="2" t="s">
        <v>130</v>
      </c>
      <c r="CI44" s="2" t="s">
        <v>130</v>
      </c>
      <c r="CJ44" s="2" t="s">
        <v>130</v>
      </c>
      <c r="CK44" s="2">
        <v>8</v>
      </c>
      <c r="CL44" s="2">
        <v>9</v>
      </c>
      <c r="CM44" s="2" t="s">
        <v>134</v>
      </c>
      <c r="CN44" s="2" t="s">
        <v>167</v>
      </c>
      <c r="CO44" s="2" t="s">
        <v>134</v>
      </c>
      <c r="CP44" s="12"/>
      <c r="CQ44" s="72" t="s">
        <v>135</v>
      </c>
      <c r="CR44" s="72" t="s">
        <v>136</v>
      </c>
      <c r="CS44" s="72" t="s">
        <v>137</v>
      </c>
      <c r="CT44" s="72" t="s">
        <v>126</v>
      </c>
      <c r="CU44" s="198" t="s">
        <v>158</v>
      </c>
    </row>
    <row r="45" spans="1:99" x14ac:dyDescent="0.2">
      <c r="A45" s="2">
        <v>12753226703</v>
      </c>
      <c r="B45" s="2">
        <v>406120268</v>
      </c>
      <c r="C45" s="3">
        <v>44365.490532407406</v>
      </c>
      <c r="D45" s="3">
        <v>44376.442152777781</v>
      </c>
      <c r="E45" s="3">
        <f t="shared" si="0"/>
        <v>10.951620370375167</v>
      </c>
      <c r="F45" s="2" t="s">
        <v>446</v>
      </c>
      <c r="G45" s="2" t="s">
        <v>447</v>
      </c>
      <c r="K45" s="2" t="s">
        <v>116</v>
      </c>
      <c r="L45" s="2" t="s">
        <v>117</v>
      </c>
      <c r="M45" s="2" t="s">
        <v>118</v>
      </c>
      <c r="N45" s="70" t="s">
        <v>152</v>
      </c>
      <c r="O45" s="70" t="s">
        <v>346</v>
      </c>
      <c r="P45" s="2" t="s">
        <v>121</v>
      </c>
      <c r="Q45" s="2" t="s">
        <v>448</v>
      </c>
      <c r="R45" s="2" t="s">
        <v>449</v>
      </c>
      <c r="S45" s="2" t="s">
        <v>124</v>
      </c>
      <c r="T45" s="2" t="s">
        <v>125</v>
      </c>
      <c r="U45" s="2" t="s">
        <v>126</v>
      </c>
      <c r="V45" s="2" t="s">
        <v>116</v>
      </c>
      <c r="W45" s="2" t="s">
        <v>116</v>
      </c>
      <c r="X45" s="2" t="s">
        <v>116</v>
      </c>
      <c r="Y45" s="2" t="s">
        <v>126</v>
      </c>
      <c r="Z45" s="2" t="s">
        <v>116</v>
      </c>
      <c r="AA45" s="2" t="s">
        <v>116</v>
      </c>
      <c r="AB45" s="2" t="s">
        <v>116</v>
      </c>
      <c r="AC45" s="2" t="s">
        <v>116</v>
      </c>
      <c r="AD45" s="2" t="s">
        <v>116</v>
      </c>
      <c r="AE45" s="2" t="s">
        <v>116</v>
      </c>
      <c r="AF45" s="2" t="s">
        <v>116</v>
      </c>
      <c r="AG45" s="2" t="s">
        <v>116</v>
      </c>
      <c r="AH45" s="2" t="s">
        <v>116</v>
      </c>
      <c r="AI45" s="2" t="s">
        <v>126</v>
      </c>
      <c r="AJ45" s="2" t="s">
        <v>116</v>
      </c>
      <c r="AK45" s="2" t="s">
        <v>116</v>
      </c>
      <c r="AL45" s="2" t="s">
        <v>116</v>
      </c>
      <c r="AM45" s="2" t="s">
        <v>116</v>
      </c>
      <c r="AN45" s="2" t="s">
        <v>116</v>
      </c>
      <c r="AO45" s="2" t="s">
        <v>126</v>
      </c>
      <c r="AP45" s="2" t="s">
        <v>116</v>
      </c>
      <c r="AQ45" s="2" t="s">
        <v>116</v>
      </c>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12"/>
      <c r="CQ45" s="72" t="s">
        <v>168</v>
      </c>
      <c r="CR45" s="72" t="s">
        <v>157</v>
      </c>
      <c r="CS45" s="72" t="s">
        <v>137</v>
      </c>
      <c r="CT45" s="72" t="s">
        <v>126</v>
      </c>
      <c r="CU45" s="198" t="s">
        <v>158</v>
      </c>
    </row>
    <row r="46" spans="1:99" x14ac:dyDescent="0.2">
      <c r="A46" s="2">
        <v>12747101426</v>
      </c>
      <c r="B46" s="2">
        <v>406120268</v>
      </c>
      <c r="C46" s="3">
        <v>44363.677303240744</v>
      </c>
      <c r="D46" s="3">
        <v>44364.345578703702</v>
      </c>
      <c r="E46" s="3">
        <f t="shared" si="0"/>
        <v>0.66827546295826323</v>
      </c>
      <c r="F46" s="2" t="s">
        <v>450</v>
      </c>
      <c r="G46" s="2" t="s">
        <v>451</v>
      </c>
      <c r="K46" s="2" t="s">
        <v>116</v>
      </c>
      <c r="L46" s="2" t="s">
        <v>141</v>
      </c>
      <c r="M46" s="64">
        <v>43579</v>
      </c>
      <c r="N46" s="321" t="s">
        <v>119</v>
      </c>
      <c r="O46" s="321" t="s">
        <v>452</v>
      </c>
      <c r="P46" s="2" t="s">
        <v>121</v>
      </c>
      <c r="Q46" s="2" t="s">
        <v>453</v>
      </c>
      <c r="R46" s="2" t="s">
        <v>454</v>
      </c>
      <c r="S46" s="2" t="s">
        <v>146</v>
      </c>
      <c r="T46" s="2" t="s">
        <v>147</v>
      </c>
      <c r="U46" s="2" t="s">
        <v>116</v>
      </c>
      <c r="V46" s="2" t="s">
        <v>116</v>
      </c>
      <c r="W46" s="2" t="s">
        <v>116</v>
      </c>
      <c r="X46" s="2" t="s">
        <v>116</v>
      </c>
      <c r="Y46" s="2" t="s">
        <v>116</v>
      </c>
      <c r="Z46" s="2" t="s">
        <v>116</v>
      </c>
      <c r="AA46" s="2" t="s">
        <v>116</v>
      </c>
      <c r="AB46" s="2" t="s">
        <v>116</v>
      </c>
      <c r="AC46" s="2" t="s">
        <v>116</v>
      </c>
      <c r="AD46" s="2" t="s">
        <v>116</v>
      </c>
      <c r="AE46" s="2" t="s">
        <v>116</v>
      </c>
      <c r="AF46" s="2" t="s">
        <v>116</v>
      </c>
      <c r="AG46" s="2" t="s">
        <v>116</v>
      </c>
      <c r="AH46" s="2" t="s">
        <v>116</v>
      </c>
      <c r="AI46" s="2" t="s">
        <v>116</v>
      </c>
      <c r="AJ46" s="2" t="s">
        <v>116</v>
      </c>
      <c r="AK46" s="2" t="s">
        <v>116</v>
      </c>
      <c r="AL46" s="2" t="s">
        <v>116</v>
      </c>
      <c r="AM46" s="2" t="s">
        <v>126</v>
      </c>
      <c r="AN46" s="2" t="s">
        <v>126</v>
      </c>
      <c r="AO46" s="2" t="s">
        <v>116</v>
      </c>
      <c r="AP46" s="2" t="s">
        <v>116</v>
      </c>
      <c r="AQ46" s="2" t="s">
        <v>126</v>
      </c>
      <c r="AR46" s="2">
        <v>4</v>
      </c>
      <c r="AS46" s="2">
        <v>7</v>
      </c>
      <c r="AT46" s="2" t="s">
        <v>455</v>
      </c>
      <c r="AU46" s="2" t="s">
        <v>456</v>
      </c>
      <c r="AV46" s="2" t="s">
        <v>457</v>
      </c>
      <c r="AW46" s="2" t="s">
        <v>130</v>
      </c>
      <c r="AX46" s="2" t="s">
        <v>149</v>
      </c>
      <c r="AY46" s="2" t="s">
        <v>131</v>
      </c>
      <c r="AZ46" s="2" t="s">
        <v>132</v>
      </c>
      <c r="BA46" s="2" t="s">
        <v>132</v>
      </c>
      <c r="BB46" s="2" t="s">
        <v>131</v>
      </c>
      <c r="BC46" s="2" t="s">
        <v>131</v>
      </c>
      <c r="BD46" s="2" t="s">
        <v>131</v>
      </c>
      <c r="BE46" s="2" t="s">
        <v>130</v>
      </c>
      <c r="BF46" s="2" t="s">
        <v>131</v>
      </c>
      <c r="BG46" s="2" t="s">
        <v>132</v>
      </c>
      <c r="BH46" s="2" t="s">
        <v>149</v>
      </c>
      <c r="BI46" s="2" t="s">
        <v>149</v>
      </c>
      <c r="BJ46" s="2" t="s">
        <v>131</v>
      </c>
      <c r="BK46" s="2" t="s">
        <v>131</v>
      </c>
      <c r="BL46" s="2" t="s">
        <v>131</v>
      </c>
      <c r="BM46" s="2" t="s">
        <v>131</v>
      </c>
      <c r="BN46" s="2" t="s">
        <v>131</v>
      </c>
      <c r="BO46" s="2" t="s">
        <v>131</v>
      </c>
      <c r="BP46" s="2" t="s">
        <v>131</v>
      </c>
      <c r="BQ46" s="2" t="s">
        <v>131</v>
      </c>
      <c r="BR46" s="2" t="s">
        <v>131</v>
      </c>
      <c r="BS46" s="2" t="s">
        <v>131</v>
      </c>
      <c r="BT46" s="2" t="s">
        <v>130</v>
      </c>
      <c r="BU46" s="2" t="s">
        <v>131</v>
      </c>
      <c r="BV46" s="2" t="s">
        <v>130</v>
      </c>
      <c r="BW46" s="2" t="s">
        <v>130</v>
      </c>
      <c r="BX46" s="2" t="s">
        <v>149</v>
      </c>
      <c r="BY46" s="2" t="s">
        <v>132</v>
      </c>
      <c r="BZ46" s="2" t="s">
        <v>149</v>
      </c>
      <c r="CA46" s="2" t="s">
        <v>132</v>
      </c>
      <c r="CB46" s="2" t="s">
        <v>132</v>
      </c>
      <c r="CC46" s="2" t="s">
        <v>132</v>
      </c>
      <c r="CD46" s="2" t="s">
        <v>130</v>
      </c>
      <c r="CE46" s="2" t="s">
        <v>130</v>
      </c>
      <c r="CF46" s="2" t="s">
        <v>130</v>
      </c>
      <c r="CG46" s="2" t="s">
        <v>132</v>
      </c>
      <c r="CH46" s="2" t="s">
        <v>130</v>
      </c>
      <c r="CI46" s="2" t="s">
        <v>130</v>
      </c>
      <c r="CJ46" s="2" t="s">
        <v>130</v>
      </c>
      <c r="CK46" s="2">
        <v>5</v>
      </c>
      <c r="CL46" s="2">
        <v>9</v>
      </c>
      <c r="CM46" s="2" t="s">
        <v>133</v>
      </c>
      <c r="CN46" s="2" t="s">
        <v>134</v>
      </c>
      <c r="CO46" s="2" t="s">
        <v>133</v>
      </c>
      <c r="CP46" s="12"/>
      <c r="CQ46" s="74" t="s">
        <v>135</v>
      </c>
      <c r="CR46" s="74" t="s">
        <v>136</v>
      </c>
      <c r="CS46" s="72" t="s">
        <v>137</v>
      </c>
      <c r="CT46" s="72" t="s">
        <v>116</v>
      </c>
      <c r="CU46" s="198" t="s">
        <v>138</v>
      </c>
    </row>
    <row r="47" spans="1:99" x14ac:dyDescent="0.2">
      <c r="A47" s="2">
        <v>12779930403</v>
      </c>
      <c r="B47" s="2">
        <v>406120268</v>
      </c>
      <c r="C47" s="3">
        <v>44376.498912037037</v>
      </c>
      <c r="D47" s="3">
        <v>44376.533159722225</v>
      </c>
      <c r="E47" s="3">
        <f t="shared" si="0"/>
        <v>3.4247685187438037E-2</v>
      </c>
      <c r="F47" s="2" t="s">
        <v>458</v>
      </c>
      <c r="G47" s="2" t="s">
        <v>459</v>
      </c>
      <c r="K47" s="2" t="s">
        <v>116</v>
      </c>
      <c r="L47" s="2" t="s">
        <v>117</v>
      </c>
      <c r="M47" s="2" t="s">
        <v>118</v>
      </c>
      <c r="N47" s="70" t="s">
        <v>193</v>
      </c>
      <c r="O47" s="70" t="s">
        <v>219</v>
      </c>
      <c r="P47" s="2" t="s">
        <v>121</v>
      </c>
      <c r="Q47" s="2" t="s">
        <v>460</v>
      </c>
      <c r="R47" s="2" t="s">
        <v>461</v>
      </c>
      <c r="S47" s="2" t="s">
        <v>124</v>
      </c>
      <c r="T47" s="2" t="s">
        <v>147</v>
      </c>
      <c r="U47" s="2" t="s">
        <v>116</v>
      </c>
      <c r="V47" s="2" t="s">
        <v>116</v>
      </c>
      <c r="W47" s="2" t="s">
        <v>116</v>
      </c>
      <c r="X47" s="2" t="s">
        <v>116</v>
      </c>
      <c r="Y47" s="2" t="s">
        <v>116</v>
      </c>
      <c r="Z47" s="2" t="s">
        <v>116</v>
      </c>
      <c r="AA47" s="2" t="s">
        <v>116</v>
      </c>
      <c r="AB47" s="2" t="s">
        <v>116</v>
      </c>
      <c r="AC47" s="2" t="s">
        <v>116</v>
      </c>
      <c r="AD47" s="2" t="s">
        <v>116</v>
      </c>
      <c r="AE47" s="2" t="s">
        <v>116</v>
      </c>
      <c r="AF47" s="2" t="s">
        <v>116</v>
      </c>
      <c r="AG47" s="2" t="s">
        <v>116</v>
      </c>
      <c r="AH47" s="2" t="s">
        <v>116</v>
      </c>
      <c r="AI47" s="2" t="s">
        <v>126</v>
      </c>
      <c r="AJ47" s="2" t="s">
        <v>116</v>
      </c>
      <c r="AK47" s="2" t="s">
        <v>116</v>
      </c>
      <c r="AL47" s="2" t="s">
        <v>116</v>
      </c>
      <c r="AM47" s="2" t="s">
        <v>126</v>
      </c>
      <c r="AN47" s="2" t="s">
        <v>126</v>
      </c>
      <c r="AO47" s="2" t="s">
        <v>116</v>
      </c>
      <c r="AP47" s="2" t="s">
        <v>116</v>
      </c>
      <c r="AQ47" s="2" t="s">
        <v>116</v>
      </c>
      <c r="AR47" s="2">
        <v>7</v>
      </c>
      <c r="AS47" s="2">
        <v>8</v>
      </c>
      <c r="AT47" s="2" t="s">
        <v>462</v>
      </c>
      <c r="AU47" s="2" t="s">
        <v>463</v>
      </c>
      <c r="AV47" s="2" t="s">
        <v>464</v>
      </c>
      <c r="AW47" s="2" t="s">
        <v>132</v>
      </c>
      <c r="AX47" s="2" t="s">
        <v>130</v>
      </c>
      <c r="AY47" s="2" t="s">
        <v>132</v>
      </c>
      <c r="AZ47" s="2" t="s">
        <v>132</v>
      </c>
      <c r="BA47" s="2" t="s">
        <v>132</v>
      </c>
      <c r="BB47" s="2" t="s">
        <v>132</v>
      </c>
      <c r="BC47" s="2" t="s">
        <v>130</v>
      </c>
      <c r="BD47" s="2" t="s">
        <v>130</v>
      </c>
      <c r="BE47" s="2" t="s">
        <v>132</v>
      </c>
      <c r="BF47" s="2" t="s">
        <v>130</v>
      </c>
      <c r="BG47" s="2" t="s">
        <v>130</v>
      </c>
      <c r="BH47" s="2" t="s">
        <v>149</v>
      </c>
      <c r="BI47" s="2" t="s">
        <v>132</v>
      </c>
      <c r="BJ47" s="2" t="s">
        <v>130</v>
      </c>
      <c r="BK47" s="2" t="s">
        <v>130</v>
      </c>
      <c r="BL47" s="2" t="s">
        <v>130</v>
      </c>
      <c r="BM47" s="2" t="s">
        <v>130</v>
      </c>
      <c r="BN47" s="2" t="s">
        <v>130</v>
      </c>
      <c r="BO47" s="2" t="s">
        <v>130</v>
      </c>
      <c r="BP47" s="2" t="s">
        <v>130</v>
      </c>
      <c r="BQ47" s="2" t="s">
        <v>130</v>
      </c>
      <c r="BR47" s="2" t="s">
        <v>130</v>
      </c>
      <c r="BS47" s="2" t="s">
        <v>132</v>
      </c>
      <c r="BT47" s="2" t="s">
        <v>130</v>
      </c>
      <c r="BU47" s="2" t="s">
        <v>130</v>
      </c>
      <c r="BV47" s="2" t="s">
        <v>130</v>
      </c>
      <c r="BW47" s="2" t="s">
        <v>130</v>
      </c>
      <c r="BX47" s="2" t="s">
        <v>131</v>
      </c>
      <c r="BY47" s="2" t="s">
        <v>130</v>
      </c>
      <c r="BZ47" s="2" t="s">
        <v>132</v>
      </c>
      <c r="CA47" s="2" t="s">
        <v>132</v>
      </c>
      <c r="CB47" s="2" t="s">
        <v>131</v>
      </c>
      <c r="CC47" s="2" t="s">
        <v>130</v>
      </c>
      <c r="CD47" s="2" t="s">
        <v>132</v>
      </c>
      <c r="CE47" s="2" t="s">
        <v>132</v>
      </c>
      <c r="CF47" s="2" t="s">
        <v>130</v>
      </c>
      <c r="CG47" s="2" t="s">
        <v>132</v>
      </c>
      <c r="CH47" s="2" t="s">
        <v>131</v>
      </c>
      <c r="CI47" s="2" t="s">
        <v>130</v>
      </c>
      <c r="CJ47" s="2" t="s">
        <v>130</v>
      </c>
      <c r="CK47" s="2">
        <v>7</v>
      </c>
      <c r="CL47" s="2">
        <v>8</v>
      </c>
      <c r="CM47" s="2" t="s">
        <v>134</v>
      </c>
      <c r="CN47" s="2" t="s">
        <v>134</v>
      </c>
      <c r="CO47" s="2" t="s">
        <v>133</v>
      </c>
      <c r="CP47" s="12" t="s">
        <v>465</v>
      </c>
      <c r="CQ47" s="72" t="s">
        <v>156</v>
      </c>
      <c r="CR47" s="72" t="s">
        <v>157</v>
      </c>
      <c r="CS47" s="72" t="s">
        <v>137</v>
      </c>
      <c r="CT47" s="72" t="s">
        <v>126</v>
      </c>
      <c r="CU47" s="198" t="s">
        <v>158</v>
      </c>
    </row>
    <row r="48" spans="1:99" x14ac:dyDescent="0.2">
      <c r="A48" s="2">
        <v>12817541162</v>
      </c>
      <c r="B48" s="2">
        <v>406120268</v>
      </c>
      <c r="C48" s="3">
        <v>44391.511597222219</v>
      </c>
      <c r="D48" s="3">
        <v>44391.529351851852</v>
      </c>
      <c r="E48" s="3">
        <f t="shared" si="0"/>
        <v>1.7754629632690921E-2</v>
      </c>
      <c r="F48" s="2" t="s">
        <v>466</v>
      </c>
      <c r="G48" s="2" t="s">
        <v>467</v>
      </c>
      <c r="K48" s="2" t="s">
        <v>116</v>
      </c>
      <c r="L48" s="321" t="s">
        <v>141</v>
      </c>
      <c r="M48" s="64">
        <v>43664</v>
      </c>
      <c r="N48" s="321" t="s">
        <v>193</v>
      </c>
      <c r="O48" s="321" t="s">
        <v>468</v>
      </c>
      <c r="P48" s="2" t="s">
        <v>121</v>
      </c>
      <c r="Q48" s="2" t="s">
        <v>501</v>
      </c>
      <c r="R48" s="2" t="s">
        <v>470</v>
      </c>
      <c r="S48" s="2" t="s">
        <v>124</v>
      </c>
      <c r="T48" s="2" t="s">
        <v>125</v>
      </c>
      <c r="U48" s="2" t="s">
        <v>126</v>
      </c>
      <c r="V48" s="2" t="s">
        <v>116</v>
      </c>
      <c r="W48" s="2" t="s">
        <v>116</v>
      </c>
      <c r="X48" s="2" t="s">
        <v>116</v>
      </c>
      <c r="Y48" s="2" t="s">
        <v>116</v>
      </c>
      <c r="Z48" s="2" t="s">
        <v>116</v>
      </c>
      <c r="AA48" s="2" t="s">
        <v>116</v>
      </c>
      <c r="AB48" s="2" t="s">
        <v>116</v>
      </c>
      <c r="AC48" s="2" t="s">
        <v>116</v>
      </c>
      <c r="AD48" s="2" t="s">
        <v>116</v>
      </c>
      <c r="AE48" s="2" t="s">
        <v>116</v>
      </c>
      <c r="AF48" s="2" t="s">
        <v>116</v>
      </c>
      <c r="AG48" s="2" t="s">
        <v>116</v>
      </c>
      <c r="AH48" s="2" t="s">
        <v>116</v>
      </c>
      <c r="AI48" s="2" t="s">
        <v>116</v>
      </c>
      <c r="AJ48" s="2" t="s">
        <v>116</v>
      </c>
      <c r="AK48" s="2" t="s">
        <v>116</v>
      </c>
      <c r="AL48" s="2" t="s">
        <v>126</v>
      </c>
      <c r="AM48" s="2" t="s">
        <v>126</v>
      </c>
      <c r="AN48" s="2" t="s">
        <v>126</v>
      </c>
      <c r="AO48" s="2" t="s">
        <v>116</v>
      </c>
      <c r="AP48" s="2" t="s">
        <v>116</v>
      </c>
      <c r="AQ48" s="2" t="s">
        <v>126</v>
      </c>
      <c r="AR48" s="2">
        <v>8</v>
      </c>
      <c r="AS48" s="2">
        <v>8</v>
      </c>
      <c r="AT48" s="2" t="s">
        <v>471</v>
      </c>
      <c r="AU48" s="2" t="s">
        <v>472</v>
      </c>
      <c r="AV48" s="2" t="s">
        <v>473</v>
      </c>
      <c r="AW48" s="2" t="s">
        <v>132</v>
      </c>
      <c r="AX48" s="2" t="s">
        <v>149</v>
      </c>
      <c r="AY48" s="2" t="s">
        <v>131</v>
      </c>
      <c r="AZ48" s="2" t="s">
        <v>130</v>
      </c>
      <c r="BA48" s="2" t="s">
        <v>132</v>
      </c>
      <c r="BB48" s="2" t="s">
        <v>131</v>
      </c>
      <c r="BC48" s="2" t="s">
        <v>130</v>
      </c>
      <c r="BD48" s="2" t="s">
        <v>130</v>
      </c>
      <c r="BE48" s="2" t="s">
        <v>149</v>
      </c>
      <c r="BF48" s="2" t="s">
        <v>132</v>
      </c>
      <c r="BG48" s="2" t="s">
        <v>132</v>
      </c>
      <c r="BH48" s="2" t="s">
        <v>130</v>
      </c>
      <c r="BI48" s="2" t="s">
        <v>130</v>
      </c>
      <c r="BJ48" s="2" t="s">
        <v>130</v>
      </c>
      <c r="BK48" s="2" t="s">
        <v>131</v>
      </c>
      <c r="BL48" s="2" t="s">
        <v>131</v>
      </c>
      <c r="BM48" s="2" t="s">
        <v>131</v>
      </c>
      <c r="BN48" s="2" t="s">
        <v>130</v>
      </c>
      <c r="BO48" s="2" t="s">
        <v>131</v>
      </c>
      <c r="BP48" s="2" t="s">
        <v>131</v>
      </c>
      <c r="BQ48" s="2" t="s">
        <v>130</v>
      </c>
      <c r="BR48" s="2" t="s">
        <v>131</v>
      </c>
      <c r="BS48" s="2" t="s">
        <v>131</v>
      </c>
      <c r="BT48" s="2" t="s">
        <v>130</v>
      </c>
      <c r="BU48" s="2" t="s">
        <v>131</v>
      </c>
      <c r="BV48" s="2" t="s">
        <v>130</v>
      </c>
      <c r="BW48" s="2" t="s">
        <v>130</v>
      </c>
      <c r="BX48" s="2" t="s">
        <v>130</v>
      </c>
      <c r="BY48" s="2" t="s">
        <v>130</v>
      </c>
      <c r="BZ48" s="2" t="s">
        <v>130</v>
      </c>
      <c r="CA48" s="2" t="s">
        <v>130</v>
      </c>
      <c r="CB48" s="2" t="s">
        <v>149</v>
      </c>
      <c r="CC48" s="2" t="s">
        <v>131</v>
      </c>
      <c r="CD48" s="2" t="s">
        <v>130</v>
      </c>
      <c r="CE48" s="2" t="s">
        <v>132</v>
      </c>
      <c r="CF48" s="2" t="s">
        <v>149</v>
      </c>
      <c r="CG48" s="2" t="s">
        <v>132</v>
      </c>
      <c r="CH48" s="2" t="s">
        <v>132</v>
      </c>
      <c r="CI48" s="2" t="s">
        <v>130</v>
      </c>
      <c r="CJ48" s="2" t="s">
        <v>131</v>
      </c>
      <c r="CK48" s="2">
        <v>8</v>
      </c>
      <c r="CL48" s="2">
        <v>8</v>
      </c>
      <c r="CM48" s="2" t="s">
        <v>134</v>
      </c>
      <c r="CN48" s="2" t="s">
        <v>134</v>
      </c>
      <c r="CO48" s="2" t="s">
        <v>134</v>
      </c>
      <c r="CP48" s="12"/>
      <c r="CQ48" s="75" t="s">
        <v>135</v>
      </c>
      <c r="CR48" s="75" t="s">
        <v>136</v>
      </c>
      <c r="CS48" s="72" t="s">
        <v>137</v>
      </c>
      <c r="CT48" s="72" t="s">
        <v>116</v>
      </c>
      <c r="CU48" s="198" t="s">
        <v>474</v>
      </c>
    </row>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sheetData>
  <sortState xmlns:xlrd2="http://schemas.microsoft.com/office/spreadsheetml/2017/richdata2" ref="A4:CU48">
    <sortCondition ref="Q4:Q48"/>
  </sortState>
  <mergeCells count="10">
    <mergeCell ref="CQ1:CT1"/>
    <mergeCell ref="A1:T1"/>
    <mergeCell ref="U1:AQ1"/>
    <mergeCell ref="AR1:CP1"/>
    <mergeCell ref="U2:Y2"/>
    <mergeCell ref="Z2:AB2"/>
    <mergeCell ref="AC2:AE2"/>
    <mergeCell ref="AF2:AI2"/>
    <mergeCell ref="AJ2:AN2"/>
    <mergeCell ref="AO2:AQ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L47"/>
  <sheetViews>
    <sheetView topLeftCell="U1" workbookViewId="0">
      <selection activeCell="P1" sqref="P1:AL1048576"/>
    </sheetView>
  </sheetViews>
  <sheetFormatPr baseColWidth="10" defaultColWidth="8.83203125" defaultRowHeight="15" x14ac:dyDescent="0.2"/>
  <cols>
    <col min="1" max="1" width="15.5" customWidth="1"/>
    <col min="3" max="3" width="36.83203125" customWidth="1"/>
    <col min="4" max="4" width="12.83203125" customWidth="1"/>
    <col min="8" max="8" width="17.5" customWidth="1"/>
    <col min="10" max="10" width="13.5" customWidth="1"/>
    <col min="14" max="14" width="14.1640625" customWidth="1"/>
    <col min="16" max="38" width="17.5" style="224" customWidth="1"/>
  </cols>
  <sheetData>
    <row r="1" spans="1:38" x14ac:dyDescent="0.2">
      <c r="A1" s="308" t="s">
        <v>629</v>
      </c>
      <c r="B1" s="308" t="s">
        <v>630</v>
      </c>
      <c r="C1" s="308" t="s">
        <v>556</v>
      </c>
      <c r="D1" s="308" t="s">
        <v>631</v>
      </c>
      <c r="E1" s="308" t="s">
        <v>557</v>
      </c>
      <c r="F1" s="308" t="s">
        <v>632</v>
      </c>
      <c r="G1" s="308" t="s">
        <v>558</v>
      </c>
      <c r="H1" s="308" t="s">
        <v>633</v>
      </c>
      <c r="I1" s="14" t="s">
        <v>12</v>
      </c>
      <c r="J1" s="308" t="s">
        <v>634</v>
      </c>
      <c r="K1" s="308" t="s">
        <v>635</v>
      </c>
      <c r="L1" s="308" t="s">
        <v>636</v>
      </c>
      <c r="M1" s="308" t="s">
        <v>59</v>
      </c>
      <c r="N1" s="308" t="s">
        <v>637</v>
      </c>
      <c r="O1" s="308" t="s">
        <v>560</v>
      </c>
      <c r="P1" s="310" t="s">
        <v>638</v>
      </c>
      <c r="Q1" s="310" t="s">
        <v>638</v>
      </c>
      <c r="R1" s="310" t="s">
        <v>638</v>
      </c>
      <c r="S1" s="310" t="s">
        <v>638</v>
      </c>
      <c r="T1" s="310" t="s">
        <v>638</v>
      </c>
      <c r="U1" s="310" t="s">
        <v>639</v>
      </c>
      <c r="V1" s="310" t="s">
        <v>639</v>
      </c>
      <c r="W1" s="310" t="s">
        <v>639</v>
      </c>
      <c r="X1" s="310" t="s">
        <v>640</v>
      </c>
      <c r="Y1" s="310" t="s">
        <v>640</v>
      </c>
      <c r="Z1" s="310" t="s">
        <v>640</v>
      </c>
      <c r="AA1" s="310" t="s">
        <v>641</v>
      </c>
      <c r="AB1" s="310" t="s">
        <v>641</v>
      </c>
      <c r="AC1" s="310" t="s">
        <v>641</v>
      </c>
      <c r="AD1" s="310" t="s">
        <v>641</v>
      </c>
      <c r="AE1" s="310" t="s">
        <v>642</v>
      </c>
      <c r="AF1" s="310" t="s">
        <v>642</v>
      </c>
      <c r="AG1" s="310" t="s">
        <v>642</v>
      </c>
      <c r="AH1" s="310" t="s">
        <v>642</v>
      </c>
      <c r="AI1" s="310" t="s">
        <v>642</v>
      </c>
      <c r="AJ1" s="310" t="s">
        <v>643</v>
      </c>
      <c r="AK1" s="310" t="s">
        <v>643</v>
      </c>
      <c r="AL1" s="310" t="s">
        <v>643</v>
      </c>
    </row>
    <row r="2" spans="1:38" s="180" customFormat="1" ht="192" x14ac:dyDescent="0.2">
      <c r="A2" s="180" t="s">
        <v>644</v>
      </c>
      <c r="B2" s="180" t="s">
        <v>645</v>
      </c>
      <c r="C2" s="180" t="s">
        <v>556</v>
      </c>
      <c r="D2" s="180" t="s">
        <v>646</v>
      </c>
      <c r="E2" s="180" t="s">
        <v>557</v>
      </c>
      <c r="F2" s="180" t="s">
        <v>647</v>
      </c>
      <c r="G2" s="180" t="s">
        <v>648</v>
      </c>
      <c r="H2" s="180" t="s">
        <v>649</v>
      </c>
      <c r="I2" s="180" t="s">
        <v>650</v>
      </c>
      <c r="J2" s="180" t="s">
        <v>651</v>
      </c>
      <c r="K2" s="180" t="s">
        <v>652</v>
      </c>
      <c r="L2" s="180" t="s">
        <v>653</v>
      </c>
      <c r="M2" s="180" t="s">
        <v>59</v>
      </c>
      <c r="N2" s="180" t="s">
        <v>654</v>
      </c>
      <c r="O2" s="180" t="s">
        <v>655</v>
      </c>
      <c r="P2" s="287" t="s">
        <v>67</v>
      </c>
      <c r="Q2" s="287" t="s">
        <v>68</v>
      </c>
      <c r="R2" s="287" t="s">
        <v>69</v>
      </c>
      <c r="S2" s="287" t="s">
        <v>70</v>
      </c>
      <c r="T2" s="287" t="s">
        <v>71</v>
      </c>
      <c r="U2" s="287" t="s">
        <v>72</v>
      </c>
      <c r="V2" s="287" t="s">
        <v>73</v>
      </c>
      <c r="W2" s="287" t="s">
        <v>74</v>
      </c>
      <c r="X2" s="287" t="s">
        <v>75</v>
      </c>
      <c r="Y2" s="287" t="s">
        <v>76</v>
      </c>
      <c r="Z2" s="287" t="s">
        <v>77</v>
      </c>
      <c r="AA2" s="287" t="s">
        <v>78</v>
      </c>
      <c r="AB2" s="287" t="s">
        <v>79</v>
      </c>
      <c r="AC2" s="287" t="s">
        <v>80</v>
      </c>
      <c r="AD2" s="287" t="s">
        <v>81</v>
      </c>
      <c r="AE2" s="287" t="s">
        <v>82</v>
      </c>
      <c r="AF2" s="287" t="s">
        <v>83</v>
      </c>
      <c r="AG2" s="287" t="s">
        <v>84</v>
      </c>
      <c r="AH2" s="287" t="s">
        <v>85</v>
      </c>
      <c r="AI2" s="287" t="s">
        <v>86</v>
      </c>
      <c r="AJ2" s="287" t="s">
        <v>87</v>
      </c>
      <c r="AK2" s="287" t="s">
        <v>88</v>
      </c>
      <c r="AL2" s="287" t="s">
        <v>89</v>
      </c>
    </row>
    <row r="3" spans="1:38" x14ac:dyDescent="0.2">
      <c r="A3">
        <v>12749699617</v>
      </c>
      <c r="B3">
        <v>1</v>
      </c>
      <c r="C3" t="s">
        <v>122</v>
      </c>
      <c r="D3" t="s">
        <v>124</v>
      </c>
      <c r="E3">
        <v>1</v>
      </c>
      <c r="F3" t="s">
        <v>125</v>
      </c>
      <c r="G3">
        <v>1</v>
      </c>
      <c r="H3" t="s">
        <v>119</v>
      </c>
      <c r="I3">
        <v>1</v>
      </c>
      <c r="J3" t="s">
        <v>117</v>
      </c>
      <c r="K3">
        <v>2</v>
      </c>
      <c r="L3" t="s">
        <v>135</v>
      </c>
      <c r="M3">
        <v>3</v>
      </c>
      <c r="N3" t="s">
        <v>136</v>
      </c>
      <c r="O3">
        <v>2</v>
      </c>
      <c r="P3" s="224">
        <v>1</v>
      </c>
      <c r="Q3" s="224">
        <v>0</v>
      </c>
      <c r="R3" s="224">
        <v>1</v>
      </c>
      <c r="S3" s="224">
        <v>1</v>
      </c>
      <c r="T3" s="224">
        <v>0</v>
      </c>
      <c r="U3" s="224">
        <v>0</v>
      </c>
      <c r="V3" s="224">
        <v>1</v>
      </c>
      <c r="W3" s="224">
        <v>1</v>
      </c>
      <c r="X3" s="224">
        <v>1</v>
      </c>
      <c r="Y3" s="224">
        <v>1</v>
      </c>
      <c r="Z3" s="224">
        <v>1</v>
      </c>
      <c r="AA3" s="224">
        <v>1</v>
      </c>
      <c r="AB3" s="224">
        <v>1</v>
      </c>
      <c r="AC3" s="224">
        <v>1</v>
      </c>
      <c r="AD3" s="224">
        <v>0</v>
      </c>
      <c r="AE3" s="224">
        <v>0</v>
      </c>
      <c r="AF3" s="224">
        <v>0</v>
      </c>
      <c r="AG3" s="224">
        <v>0</v>
      </c>
      <c r="AH3" s="224">
        <v>0</v>
      </c>
      <c r="AI3" s="224">
        <v>0</v>
      </c>
      <c r="AJ3" s="224">
        <v>1</v>
      </c>
      <c r="AK3" s="224">
        <v>0</v>
      </c>
      <c r="AL3" s="224">
        <v>1</v>
      </c>
    </row>
    <row r="4" spans="1:38" x14ac:dyDescent="0.2">
      <c r="A4">
        <v>12852454060</v>
      </c>
      <c r="B4">
        <v>2</v>
      </c>
      <c r="C4" t="s">
        <v>144</v>
      </c>
      <c r="D4" t="s">
        <v>146</v>
      </c>
      <c r="E4">
        <v>3</v>
      </c>
      <c r="F4" t="s">
        <v>147</v>
      </c>
      <c r="G4">
        <v>3</v>
      </c>
      <c r="H4" t="s">
        <v>142</v>
      </c>
      <c r="I4">
        <v>4</v>
      </c>
      <c r="J4" t="s">
        <v>141</v>
      </c>
      <c r="K4">
        <v>1</v>
      </c>
      <c r="L4" t="s">
        <v>135</v>
      </c>
      <c r="M4">
        <v>3</v>
      </c>
      <c r="N4" t="s">
        <v>136</v>
      </c>
      <c r="O4">
        <v>2</v>
      </c>
      <c r="P4" s="224">
        <v>0</v>
      </c>
      <c r="Q4" s="224">
        <v>1</v>
      </c>
      <c r="R4" s="224">
        <v>0</v>
      </c>
      <c r="S4" s="224">
        <v>1</v>
      </c>
      <c r="T4" s="224">
        <v>1</v>
      </c>
      <c r="U4" s="224">
        <v>1</v>
      </c>
      <c r="V4" s="224">
        <v>1</v>
      </c>
      <c r="W4" s="224">
        <v>1</v>
      </c>
      <c r="X4" s="224">
        <v>1</v>
      </c>
      <c r="Y4" s="224">
        <v>1</v>
      </c>
      <c r="Z4" s="224">
        <v>0</v>
      </c>
      <c r="AA4" s="224">
        <v>1</v>
      </c>
      <c r="AB4" s="224">
        <v>1</v>
      </c>
      <c r="AC4" s="224">
        <v>1</v>
      </c>
      <c r="AD4" s="224">
        <v>1</v>
      </c>
      <c r="AE4" s="224">
        <v>1</v>
      </c>
      <c r="AF4" s="224">
        <v>0</v>
      </c>
      <c r="AG4" s="224">
        <v>0</v>
      </c>
      <c r="AH4" s="224">
        <v>0</v>
      </c>
      <c r="AI4" s="224">
        <v>0</v>
      </c>
      <c r="AJ4" s="224">
        <v>1</v>
      </c>
      <c r="AK4" s="224">
        <v>1</v>
      </c>
      <c r="AL4" s="224">
        <v>1</v>
      </c>
    </row>
    <row r="5" spans="1:38" x14ac:dyDescent="0.2">
      <c r="A5">
        <v>12771324525</v>
      </c>
      <c r="B5">
        <v>3</v>
      </c>
      <c r="C5" t="s">
        <v>154</v>
      </c>
      <c r="D5" t="s">
        <v>124</v>
      </c>
      <c r="E5">
        <v>1</v>
      </c>
      <c r="F5" t="s">
        <v>125</v>
      </c>
      <c r="G5">
        <v>1</v>
      </c>
      <c r="H5" t="s">
        <v>152</v>
      </c>
      <c r="I5">
        <v>3</v>
      </c>
      <c r="J5" t="s">
        <v>117</v>
      </c>
      <c r="K5">
        <v>2</v>
      </c>
      <c r="L5" t="s">
        <v>156</v>
      </c>
      <c r="M5">
        <v>2</v>
      </c>
      <c r="N5" t="s">
        <v>157</v>
      </c>
      <c r="O5">
        <v>1</v>
      </c>
      <c r="P5" s="224">
        <v>1</v>
      </c>
      <c r="Q5" s="224">
        <v>1</v>
      </c>
      <c r="R5" s="224">
        <v>0</v>
      </c>
      <c r="S5" s="224">
        <v>1</v>
      </c>
      <c r="T5" s="224">
        <v>1</v>
      </c>
      <c r="U5" s="224">
        <v>1</v>
      </c>
      <c r="V5" s="224">
        <v>1</v>
      </c>
      <c r="W5" s="224">
        <v>1</v>
      </c>
      <c r="X5" s="224">
        <v>1</v>
      </c>
      <c r="Y5" s="224">
        <v>1</v>
      </c>
      <c r="Z5" s="224">
        <v>1</v>
      </c>
      <c r="AA5" s="224">
        <v>1</v>
      </c>
      <c r="AB5" s="224">
        <v>1</v>
      </c>
      <c r="AC5" s="224">
        <v>1</v>
      </c>
      <c r="AD5" s="224">
        <v>0</v>
      </c>
      <c r="AE5" s="224">
        <v>0</v>
      </c>
      <c r="AF5" s="224">
        <v>1</v>
      </c>
      <c r="AG5" s="224">
        <v>1</v>
      </c>
      <c r="AH5" s="224">
        <v>1</v>
      </c>
      <c r="AI5" s="224">
        <v>0</v>
      </c>
      <c r="AJ5" s="224">
        <v>1</v>
      </c>
      <c r="AK5" s="224">
        <v>1</v>
      </c>
      <c r="AL5" s="224">
        <v>1</v>
      </c>
    </row>
    <row r="6" spans="1:38" x14ac:dyDescent="0.2">
      <c r="A6">
        <v>12844147289</v>
      </c>
      <c r="B6">
        <v>4</v>
      </c>
      <c r="C6" t="s">
        <v>162</v>
      </c>
      <c r="D6" t="s">
        <v>124</v>
      </c>
      <c r="E6">
        <v>1</v>
      </c>
      <c r="F6" t="s">
        <v>125</v>
      </c>
      <c r="G6">
        <v>1</v>
      </c>
      <c r="H6" t="s">
        <v>142</v>
      </c>
      <c r="I6">
        <v>4</v>
      </c>
      <c r="J6" t="s">
        <v>141</v>
      </c>
      <c r="K6">
        <v>1</v>
      </c>
      <c r="L6" t="s">
        <v>168</v>
      </c>
      <c r="M6">
        <v>1</v>
      </c>
      <c r="N6" t="s">
        <v>136</v>
      </c>
      <c r="O6">
        <v>2</v>
      </c>
      <c r="P6" s="224">
        <v>1</v>
      </c>
      <c r="Q6" s="224">
        <v>1</v>
      </c>
      <c r="R6" s="224">
        <v>1</v>
      </c>
      <c r="S6" s="224">
        <v>1</v>
      </c>
      <c r="T6" s="224">
        <v>0</v>
      </c>
      <c r="U6" s="224">
        <v>1</v>
      </c>
      <c r="V6" s="224">
        <v>1</v>
      </c>
      <c r="W6" s="224">
        <v>1</v>
      </c>
      <c r="X6" s="224">
        <v>1</v>
      </c>
      <c r="Y6" s="224">
        <v>1</v>
      </c>
      <c r="Z6" s="224">
        <v>1</v>
      </c>
      <c r="AA6" s="224">
        <v>1</v>
      </c>
      <c r="AB6" s="224">
        <v>1</v>
      </c>
      <c r="AC6" s="224">
        <v>1</v>
      </c>
      <c r="AD6" s="224">
        <v>1</v>
      </c>
      <c r="AE6" s="224">
        <v>1</v>
      </c>
      <c r="AF6" s="224">
        <v>1</v>
      </c>
      <c r="AG6" s="224">
        <v>1</v>
      </c>
      <c r="AH6" s="224">
        <v>1</v>
      </c>
      <c r="AI6" s="224">
        <v>1</v>
      </c>
      <c r="AJ6" s="224">
        <v>1</v>
      </c>
      <c r="AK6" s="224">
        <v>0</v>
      </c>
      <c r="AL6" s="224">
        <v>0</v>
      </c>
    </row>
    <row r="7" spans="1:38" x14ac:dyDescent="0.2">
      <c r="A7">
        <v>12761554582</v>
      </c>
      <c r="B7">
        <v>5</v>
      </c>
      <c r="C7" t="s">
        <v>172</v>
      </c>
      <c r="D7" t="s">
        <v>146</v>
      </c>
      <c r="E7">
        <v>3</v>
      </c>
      <c r="F7" t="s">
        <v>174</v>
      </c>
      <c r="G7">
        <v>2</v>
      </c>
      <c r="H7" t="s">
        <v>142</v>
      </c>
      <c r="I7">
        <v>4</v>
      </c>
      <c r="J7" t="s">
        <v>141</v>
      </c>
      <c r="K7">
        <v>1</v>
      </c>
      <c r="L7" t="s">
        <v>168</v>
      </c>
      <c r="M7">
        <v>1</v>
      </c>
      <c r="N7" t="s">
        <v>136</v>
      </c>
      <c r="O7">
        <v>2</v>
      </c>
      <c r="P7" s="224">
        <v>0</v>
      </c>
      <c r="Q7" s="224">
        <v>1</v>
      </c>
      <c r="R7" s="224">
        <v>1</v>
      </c>
      <c r="S7" s="224">
        <v>1</v>
      </c>
      <c r="T7" s="224">
        <v>1</v>
      </c>
      <c r="U7" s="224">
        <v>1</v>
      </c>
      <c r="V7" s="224">
        <v>1</v>
      </c>
      <c r="W7" s="224">
        <v>1</v>
      </c>
      <c r="X7" s="224">
        <v>1</v>
      </c>
      <c r="Y7" s="224">
        <v>1</v>
      </c>
      <c r="Z7" s="224">
        <v>1</v>
      </c>
      <c r="AA7" s="224">
        <v>1</v>
      </c>
      <c r="AB7" s="224">
        <v>1</v>
      </c>
      <c r="AC7" s="224">
        <v>1</v>
      </c>
      <c r="AD7" s="224">
        <v>1</v>
      </c>
      <c r="AE7" s="224">
        <v>1</v>
      </c>
      <c r="AF7" s="224">
        <v>1</v>
      </c>
      <c r="AG7" s="224">
        <v>1</v>
      </c>
      <c r="AH7" s="224">
        <v>0</v>
      </c>
      <c r="AI7" s="224">
        <v>0</v>
      </c>
      <c r="AJ7" s="224">
        <v>0</v>
      </c>
      <c r="AK7" s="224">
        <v>1</v>
      </c>
      <c r="AL7" s="224">
        <v>1</v>
      </c>
    </row>
    <row r="8" spans="1:38" x14ac:dyDescent="0.2">
      <c r="A8">
        <v>12849461342</v>
      </c>
      <c r="B8">
        <v>6</v>
      </c>
      <c r="C8" t="s">
        <v>181</v>
      </c>
      <c r="D8" t="s">
        <v>124</v>
      </c>
      <c r="E8">
        <v>1</v>
      </c>
      <c r="F8" t="s">
        <v>174</v>
      </c>
      <c r="G8">
        <v>2</v>
      </c>
      <c r="H8" t="s">
        <v>152</v>
      </c>
      <c r="I8">
        <v>3</v>
      </c>
      <c r="J8" t="s">
        <v>141</v>
      </c>
      <c r="K8">
        <v>1</v>
      </c>
      <c r="L8" t="s">
        <v>135</v>
      </c>
      <c r="M8">
        <v>3</v>
      </c>
      <c r="N8" t="s">
        <v>136</v>
      </c>
      <c r="O8">
        <v>2</v>
      </c>
      <c r="P8" s="224">
        <v>1</v>
      </c>
      <c r="Q8" s="224">
        <v>1</v>
      </c>
      <c r="R8" s="224">
        <v>1</v>
      </c>
      <c r="S8" s="224">
        <v>1</v>
      </c>
      <c r="T8" s="224">
        <v>1</v>
      </c>
      <c r="U8" s="224">
        <v>1</v>
      </c>
      <c r="V8" s="224">
        <v>1</v>
      </c>
      <c r="W8" s="224">
        <v>1</v>
      </c>
      <c r="X8" s="224">
        <v>1</v>
      </c>
      <c r="Y8" s="224">
        <v>1</v>
      </c>
      <c r="Z8" s="224">
        <v>1</v>
      </c>
      <c r="AA8" s="224">
        <v>1</v>
      </c>
      <c r="AB8" s="224">
        <v>1</v>
      </c>
      <c r="AC8" s="224">
        <v>1</v>
      </c>
      <c r="AD8" s="224">
        <v>1</v>
      </c>
      <c r="AE8" s="224">
        <v>1</v>
      </c>
      <c r="AF8" s="224">
        <v>1</v>
      </c>
      <c r="AG8" s="224">
        <v>0</v>
      </c>
      <c r="AH8" s="224">
        <v>1</v>
      </c>
      <c r="AI8" s="224">
        <v>0</v>
      </c>
      <c r="AJ8" s="224">
        <v>1</v>
      </c>
      <c r="AK8" s="224">
        <v>1</v>
      </c>
      <c r="AL8" s="224">
        <v>1</v>
      </c>
    </row>
    <row r="9" spans="1:38" x14ac:dyDescent="0.2">
      <c r="A9">
        <v>12854900709</v>
      </c>
      <c r="B9">
        <v>7</v>
      </c>
      <c r="C9" t="s">
        <v>189</v>
      </c>
      <c r="D9" t="s">
        <v>146</v>
      </c>
      <c r="E9">
        <v>3</v>
      </c>
      <c r="F9" t="s">
        <v>125</v>
      </c>
      <c r="G9">
        <v>1</v>
      </c>
      <c r="H9" t="s">
        <v>119</v>
      </c>
      <c r="I9">
        <v>1</v>
      </c>
      <c r="J9" t="s">
        <v>141</v>
      </c>
      <c r="K9">
        <v>1</v>
      </c>
      <c r="L9" t="s">
        <v>135</v>
      </c>
      <c r="M9">
        <v>3</v>
      </c>
      <c r="N9" t="s">
        <v>157</v>
      </c>
      <c r="O9">
        <v>1</v>
      </c>
      <c r="P9" s="224">
        <v>0</v>
      </c>
      <c r="Q9" s="224">
        <v>1</v>
      </c>
      <c r="R9" s="224">
        <v>0</v>
      </c>
      <c r="S9" s="224">
        <v>1</v>
      </c>
      <c r="T9" s="224">
        <v>1</v>
      </c>
      <c r="U9" s="224">
        <v>1</v>
      </c>
      <c r="V9" s="224">
        <v>1</v>
      </c>
      <c r="W9" s="224">
        <v>0</v>
      </c>
      <c r="X9" s="224">
        <v>1</v>
      </c>
      <c r="Y9" s="224">
        <v>1</v>
      </c>
      <c r="Z9" s="224">
        <v>1</v>
      </c>
      <c r="AA9" s="224">
        <v>1</v>
      </c>
      <c r="AB9" s="224">
        <v>1</v>
      </c>
      <c r="AC9" s="224">
        <v>1</v>
      </c>
      <c r="AD9" s="224">
        <v>0</v>
      </c>
      <c r="AE9" s="224">
        <v>1</v>
      </c>
      <c r="AF9" s="224">
        <v>1</v>
      </c>
      <c r="AG9" s="224">
        <v>0</v>
      </c>
      <c r="AH9" s="224">
        <v>1</v>
      </c>
      <c r="AI9" s="224">
        <v>1</v>
      </c>
      <c r="AJ9" s="224">
        <v>1</v>
      </c>
      <c r="AK9" s="224">
        <v>1</v>
      </c>
      <c r="AL9" s="224">
        <v>0</v>
      </c>
    </row>
    <row r="10" spans="1:38" x14ac:dyDescent="0.2">
      <c r="A10">
        <v>12761596810</v>
      </c>
      <c r="B10">
        <v>8</v>
      </c>
      <c r="C10" t="s">
        <v>195</v>
      </c>
      <c r="D10" t="s">
        <v>124</v>
      </c>
      <c r="E10">
        <v>1</v>
      </c>
      <c r="F10" t="s">
        <v>125</v>
      </c>
      <c r="G10">
        <v>1</v>
      </c>
      <c r="H10" t="s">
        <v>193</v>
      </c>
      <c r="I10">
        <v>2</v>
      </c>
      <c r="J10" t="s">
        <v>117</v>
      </c>
      <c r="K10">
        <v>2</v>
      </c>
      <c r="L10" t="s">
        <v>168</v>
      </c>
      <c r="M10">
        <v>1</v>
      </c>
      <c r="N10" t="s">
        <v>157</v>
      </c>
      <c r="O10">
        <v>1</v>
      </c>
      <c r="P10" s="224">
        <v>0</v>
      </c>
      <c r="Q10" s="224">
        <v>1</v>
      </c>
      <c r="R10" s="224">
        <v>1</v>
      </c>
      <c r="S10" s="224">
        <v>1</v>
      </c>
      <c r="T10" s="224">
        <v>1</v>
      </c>
      <c r="U10" s="224">
        <v>1</v>
      </c>
      <c r="V10" s="224">
        <v>1</v>
      </c>
      <c r="W10" s="224">
        <v>0</v>
      </c>
      <c r="X10" s="224">
        <v>1</v>
      </c>
      <c r="Y10" s="224">
        <v>1</v>
      </c>
      <c r="Z10" s="224">
        <v>1</v>
      </c>
      <c r="AA10" s="224">
        <v>1</v>
      </c>
      <c r="AB10" s="224">
        <v>1</v>
      </c>
      <c r="AC10" s="224">
        <v>1</v>
      </c>
      <c r="AD10" s="224">
        <v>1</v>
      </c>
      <c r="AE10" s="224">
        <v>1</v>
      </c>
      <c r="AF10" s="224">
        <v>1</v>
      </c>
      <c r="AG10" s="224">
        <v>1</v>
      </c>
      <c r="AH10" s="224">
        <v>0</v>
      </c>
      <c r="AI10" s="224">
        <v>0</v>
      </c>
      <c r="AJ10" s="224">
        <v>1</v>
      </c>
      <c r="AK10" s="224">
        <v>1</v>
      </c>
      <c r="AL10" s="224">
        <v>0</v>
      </c>
    </row>
    <row r="11" spans="1:38" x14ac:dyDescent="0.2">
      <c r="A11">
        <v>12752930594</v>
      </c>
      <c r="B11">
        <v>9</v>
      </c>
      <c r="C11" t="s">
        <v>495</v>
      </c>
      <c r="D11" t="s">
        <v>124</v>
      </c>
      <c r="E11">
        <v>1</v>
      </c>
      <c r="F11" t="s">
        <v>125</v>
      </c>
      <c r="G11">
        <v>1</v>
      </c>
      <c r="H11" t="s">
        <v>119</v>
      </c>
      <c r="I11">
        <v>1</v>
      </c>
      <c r="J11" t="s">
        <v>117</v>
      </c>
      <c r="K11">
        <v>2</v>
      </c>
      <c r="L11" t="s">
        <v>135</v>
      </c>
      <c r="M11">
        <v>3</v>
      </c>
      <c r="N11" t="s">
        <v>136</v>
      </c>
      <c r="O11">
        <v>2</v>
      </c>
      <c r="P11" s="224">
        <v>0</v>
      </c>
      <c r="Q11" s="224">
        <v>1</v>
      </c>
      <c r="R11" s="224">
        <v>1</v>
      </c>
      <c r="S11" s="224">
        <v>1</v>
      </c>
      <c r="T11" s="224">
        <v>0</v>
      </c>
      <c r="U11" s="224">
        <v>1</v>
      </c>
      <c r="V11" s="224">
        <v>1</v>
      </c>
      <c r="W11" s="224">
        <v>1</v>
      </c>
      <c r="X11" s="224">
        <v>1</v>
      </c>
      <c r="Y11" s="224">
        <v>1</v>
      </c>
      <c r="Z11" s="224">
        <v>1</v>
      </c>
      <c r="AA11" s="224">
        <v>1</v>
      </c>
      <c r="AB11" s="224">
        <v>1</v>
      </c>
      <c r="AC11" s="224">
        <v>1</v>
      </c>
      <c r="AD11" s="224">
        <v>0</v>
      </c>
      <c r="AE11" s="224">
        <v>0</v>
      </c>
      <c r="AF11" s="224">
        <v>0</v>
      </c>
      <c r="AG11" s="224">
        <v>0</v>
      </c>
      <c r="AH11" s="224">
        <v>0</v>
      </c>
      <c r="AI11" s="224">
        <v>0</v>
      </c>
      <c r="AJ11" s="224">
        <v>0</v>
      </c>
      <c r="AK11" s="224">
        <v>1</v>
      </c>
      <c r="AL11" s="224">
        <v>0</v>
      </c>
    </row>
    <row r="12" spans="1:38" x14ac:dyDescent="0.2">
      <c r="A12">
        <v>12843756850</v>
      </c>
      <c r="B12">
        <v>10</v>
      </c>
      <c r="C12" t="s">
        <v>211</v>
      </c>
      <c r="D12" t="s">
        <v>124</v>
      </c>
      <c r="E12">
        <v>1</v>
      </c>
      <c r="F12" t="s">
        <v>174</v>
      </c>
      <c r="G12">
        <v>2</v>
      </c>
      <c r="H12" t="s">
        <v>119</v>
      </c>
      <c r="I12">
        <v>1</v>
      </c>
      <c r="J12" t="s">
        <v>141</v>
      </c>
      <c r="K12">
        <v>1</v>
      </c>
      <c r="L12" t="s">
        <v>135</v>
      </c>
      <c r="M12">
        <v>3</v>
      </c>
      <c r="N12" t="s">
        <v>136</v>
      </c>
      <c r="O12">
        <v>2</v>
      </c>
      <c r="P12" s="224">
        <v>0</v>
      </c>
      <c r="Q12" s="224">
        <v>1</v>
      </c>
      <c r="R12" s="224">
        <v>1</v>
      </c>
      <c r="S12" s="224">
        <v>1</v>
      </c>
      <c r="T12" s="224">
        <v>1</v>
      </c>
      <c r="U12" s="224">
        <v>1</v>
      </c>
      <c r="V12" s="224">
        <v>1</v>
      </c>
      <c r="W12" s="224">
        <v>1</v>
      </c>
      <c r="X12" s="224">
        <v>1</v>
      </c>
      <c r="Y12" s="224">
        <v>1</v>
      </c>
      <c r="Z12" s="224">
        <v>1</v>
      </c>
      <c r="AA12" s="224">
        <v>1</v>
      </c>
      <c r="AB12" s="224">
        <v>1</v>
      </c>
      <c r="AC12" s="224">
        <v>1</v>
      </c>
      <c r="AD12" s="224">
        <v>1</v>
      </c>
      <c r="AE12" s="224">
        <v>1</v>
      </c>
      <c r="AF12" s="224">
        <v>0</v>
      </c>
      <c r="AG12" s="224">
        <v>1</v>
      </c>
      <c r="AH12" s="224">
        <v>0</v>
      </c>
      <c r="AI12" s="224">
        <v>0</v>
      </c>
      <c r="AJ12" s="224">
        <v>1</v>
      </c>
      <c r="AK12" s="224">
        <v>1</v>
      </c>
      <c r="AL12" s="224">
        <v>0</v>
      </c>
    </row>
    <row r="13" spans="1:38" x14ac:dyDescent="0.2">
      <c r="A13">
        <v>12777133616</v>
      </c>
      <c r="B13">
        <v>11</v>
      </c>
      <c r="C13" t="s">
        <v>220</v>
      </c>
      <c r="D13" t="s">
        <v>124</v>
      </c>
      <c r="E13">
        <v>1</v>
      </c>
      <c r="F13" t="s">
        <v>147</v>
      </c>
      <c r="G13">
        <v>3</v>
      </c>
      <c r="H13" t="s">
        <v>193</v>
      </c>
      <c r="I13">
        <v>2</v>
      </c>
      <c r="J13" t="s">
        <v>141</v>
      </c>
      <c r="K13">
        <v>1</v>
      </c>
      <c r="L13" t="s">
        <v>156</v>
      </c>
      <c r="M13">
        <v>2</v>
      </c>
      <c r="N13" t="s">
        <v>157</v>
      </c>
      <c r="O13">
        <v>1</v>
      </c>
      <c r="P13" s="224">
        <v>0</v>
      </c>
      <c r="Q13" s="224">
        <v>1</v>
      </c>
      <c r="R13" s="224">
        <v>1</v>
      </c>
      <c r="S13" s="224">
        <v>1</v>
      </c>
      <c r="T13" s="224">
        <v>0</v>
      </c>
      <c r="U13" s="224">
        <v>1</v>
      </c>
      <c r="V13" s="224">
        <v>1</v>
      </c>
      <c r="W13" s="224">
        <v>1</v>
      </c>
      <c r="X13" s="224">
        <v>1</v>
      </c>
      <c r="Y13" s="224">
        <v>1</v>
      </c>
      <c r="Z13" s="224">
        <v>0</v>
      </c>
      <c r="AA13" s="224">
        <v>1</v>
      </c>
      <c r="AB13" s="224">
        <v>1</v>
      </c>
      <c r="AC13" s="224">
        <v>1</v>
      </c>
      <c r="AD13" s="224">
        <v>1</v>
      </c>
      <c r="AE13" s="224">
        <v>1</v>
      </c>
      <c r="AF13" s="224">
        <v>1</v>
      </c>
      <c r="AG13" s="224">
        <v>1</v>
      </c>
      <c r="AH13" s="224">
        <v>0</v>
      </c>
      <c r="AI13" s="224">
        <v>0</v>
      </c>
      <c r="AJ13" s="224">
        <v>1</v>
      </c>
      <c r="AK13" s="224">
        <v>0</v>
      </c>
      <c r="AL13" s="224">
        <v>0</v>
      </c>
    </row>
    <row r="14" spans="1:38" x14ac:dyDescent="0.2">
      <c r="A14">
        <v>12846353002</v>
      </c>
      <c r="B14">
        <v>12</v>
      </c>
      <c r="C14" t="s">
        <v>228</v>
      </c>
      <c r="D14" t="s">
        <v>230</v>
      </c>
      <c r="E14">
        <v>2</v>
      </c>
      <c r="F14" t="s">
        <v>125</v>
      </c>
      <c r="G14">
        <v>1</v>
      </c>
      <c r="H14" t="s">
        <v>119</v>
      </c>
      <c r="I14">
        <v>1</v>
      </c>
      <c r="J14" t="s">
        <v>141</v>
      </c>
      <c r="K14">
        <v>1</v>
      </c>
      <c r="L14" t="s">
        <v>135</v>
      </c>
      <c r="M14">
        <v>3</v>
      </c>
      <c r="N14" t="s">
        <v>136</v>
      </c>
      <c r="O14">
        <v>2</v>
      </c>
      <c r="P14" s="224">
        <v>1</v>
      </c>
      <c r="Q14" s="224">
        <v>1</v>
      </c>
      <c r="R14" s="224">
        <v>1</v>
      </c>
      <c r="S14" s="224">
        <v>1</v>
      </c>
      <c r="T14" s="224">
        <v>1</v>
      </c>
      <c r="U14" s="224">
        <v>1</v>
      </c>
      <c r="V14" s="224">
        <v>1</v>
      </c>
      <c r="W14" s="224">
        <v>1</v>
      </c>
      <c r="X14" s="224">
        <v>1</v>
      </c>
      <c r="Y14" s="224">
        <v>1</v>
      </c>
      <c r="Z14" s="224">
        <v>1</v>
      </c>
      <c r="AA14" s="224">
        <v>1</v>
      </c>
      <c r="AB14" s="224">
        <v>1</v>
      </c>
      <c r="AC14" s="224">
        <v>1</v>
      </c>
      <c r="AD14" s="224">
        <v>1</v>
      </c>
      <c r="AE14" s="224">
        <v>1</v>
      </c>
      <c r="AF14" s="224">
        <v>1</v>
      </c>
      <c r="AG14" s="224">
        <v>1</v>
      </c>
      <c r="AH14" s="224">
        <v>1</v>
      </c>
      <c r="AI14" s="224">
        <v>1</v>
      </c>
      <c r="AJ14" s="224">
        <v>1</v>
      </c>
      <c r="AK14" s="224">
        <v>1</v>
      </c>
      <c r="AL14" s="224">
        <v>1</v>
      </c>
    </row>
    <row r="15" spans="1:38" x14ac:dyDescent="0.2">
      <c r="A15">
        <v>12765947413</v>
      </c>
      <c r="B15">
        <v>13</v>
      </c>
      <c r="C15" t="s">
        <v>233</v>
      </c>
      <c r="D15" t="s">
        <v>124</v>
      </c>
      <c r="E15">
        <v>1</v>
      </c>
      <c r="F15" t="s">
        <v>174</v>
      </c>
      <c r="G15">
        <v>2</v>
      </c>
      <c r="H15" t="s">
        <v>119</v>
      </c>
      <c r="I15">
        <v>1</v>
      </c>
      <c r="J15" t="s">
        <v>117</v>
      </c>
      <c r="K15">
        <v>2</v>
      </c>
      <c r="L15" t="s">
        <v>135</v>
      </c>
      <c r="M15">
        <v>3</v>
      </c>
      <c r="N15" t="s">
        <v>136</v>
      </c>
      <c r="O15">
        <v>2</v>
      </c>
      <c r="P15" s="224">
        <v>0</v>
      </c>
      <c r="Q15" s="224">
        <v>0</v>
      </c>
      <c r="R15" s="224">
        <v>1</v>
      </c>
      <c r="S15" s="224">
        <v>1</v>
      </c>
      <c r="T15" s="224">
        <v>0</v>
      </c>
      <c r="U15" s="224">
        <v>1</v>
      </c>
      <c r="V15" s="224">
        <v>1</v>
      </c>
      <c r="W15" s="224">
        <v>1</v>
      </c>
      <c r="X15" s="224">
        <v>1</v>
      </c>
      <c r="Y15" s="224">
        <v>1</v>
      </c>
      <c r="Z15" s="224">
        <v>1</v>
      </c>
      <c r="AA15" s="224">
        <v>1</v>
      </c>
      <c r="AB15" s="224">
        <v>1</v>
      </c>
      <c r="AC15" s="224">
        <v>1</v>
      </c>
      <c r="AD15" s="224">
        <v>1</v>
      </c>
      <c r="AE15" s="224">
        <v>0</v>
      </c>
      <c r="AF15" s="224">
        <v>1</v>
      </c>
      <c r="AG15" s="224">
        <v>0</v>
      </c>
      <c r="AH15" s="224">
        <v>0</v>
      </c>
      <c r="AI15" s="224">
        <v>0</v>
      </c>
      <c r="AJ15" s="224">
        <v>1</v>
      </c>
      <c r="AK15" s="224">
        <v>0</v>
      </c>
      <c r="AL15" s="224">
        <v>1</v>
      </c>
    </row>
    <row r="16" spans="1:38" x14ac:dyDescent="0.2">
      <c r="A16">
        <v>12855013124</v>
      </c>
      <c r="B16">
        <v>14</v>
      </c>
      <c r="C16" t="s">
        <v>242</v>
      </c>
      <c r="D16" t="s">
        <v>124</v>
      </c>
      <c r="E16">
        <v>1</v>
      </c>
      <c r="F16" t="s">
        <v>174</v>
      </c>
      <c r="G16">
        <v>2</v>
      </c>
      <c r="H16" t="s">
        <v>193</v>
      </c>
      <c r="I16">
        <v>2</v>
      </c>
      <c r="J16" t="s">
        <v>141</v>
      </c>
      <c r="K16">
        <v>1</v>
      </c>
      <c r="L16" t="s">
        <v>135</v>
      </c>
      <c r="M16">
        <v>3</v>
      </c>
      <c r="N16" t="s">
        <v>136</v>
      </c>
      <c r="O16">
        <v>2</v>
      </c>
      <c r="P16" s="224">
        <v>1</v>
      </c>
      <c r="Q16" s="224">
        <v>1</v>
      </c>
      <c r="R16" s="224">
        <v>1</v>
      </c>
      <c r="S16" s="224">
        <v>1</v>
      </c>
      <c r="T16" s="224">
        <v>1</v>
      </c>
      <c r="U16" s="224">
        <v>1</v>
      </c>
      <c r="V16" s="224">
        <v>1</v>
      </c>
      <c r="W16" s="224">
        <v>1</v>
      </c>
      <c r="X16" s="224">
        <v>1</v>
      </c>
      <c r="Y16" s="224">
        <v>1</v>
      </c>
      <c r="Z16" s="224">
        <v>1</v>
      </c>
      <c r="AA16" s="224">
        <v>1</v>
      </c>
      <c r="AB16" s="224">
        <v>1</v>
      </c>
      <c r="AC16" s="224">
        <v>1</v>
      </c>
      <c r="AD16" s="224">
        <v>1</v>
      </c>
      <c r="AE16" s="224">
        <v>1</v>
      </c>
      <c r="AF16" s="224">
        <v>1</v>
      </c>
      <c r="AG16" s="224">
        <v>1</v>
      </c>
      <c r="AH16" s="224">
        <v>1</v>
      </c>
      <c r="AI16" s="224">
        <v>1</v>
      </c>
      <c r="AJ16" s="224">
        <v>1</v>
      </c>
      <c r="AK16" s="224">
        <v>1</v>
      </c>
      <c r="AL16" s="224">
        <v>1</v>
      </c>
    </row>
    <row r="17" spans="1:38" x14ac:dyDescent="0.2">
      <c r="A17">
        <v>12828218139</v>
      </c>
      <c r="B17">
        <v>15</v>
      </c>
      <c r="C17" t="s">
        <v>250</v>
      </c>
      <c r="D17" t="s">
        <v>124</v>
      </c>
      <c r="E17">
        <v>1</v>
      </c>
      <c r="F17" t="s">
        <v>125</v>
      </c>
      <c r="G17">
        <v>1</v>
      </c>
      <c r="H17" t="s">
        <v>119</v>
      </c>
      <c r="I17">
        <v>1</v>
      </c>
      <c r="J17" t="s">
        <v>141</v>
      </c>
      <c r="K17">
        <v>1</v>
      </c>
      <c r="L17" t="s">
        <v>135</v>
      </c>
      <c r="M17">
        <v>3</v>
      </c>
      <c r="N17" t="s">
        <v>157</v>
      </c>
      <c r="O17">
        <v>1</v>
      </c>
      <c r="P17" s="224">
        <v>1</v>
      </c>
      <c r="Q17" s="224">
        <v>1</v>
      </c>
      <c r="R17" s="224">
        <v>1</v>
      </c>
      <c r="S17" s="224">
        <v>1</v>
      </c>
      <c r="T17" s="224">
        <v>0</v>
      </c>
      <c r="U17" s="224">
        <v>1</v>
      </c>
      <c r="V17" s="224">
        <v>1</v>
      </c>
      <c r="W17" s="224">
        <v>1</v>
      </c>
      <c r="X17" s="224">
        <v>1</v>
      </c>
      <c r="Y17" s="224">
        <v>1</v>
      </c>
      <c r="Z17" s="224">
        <v>1</v>
      </c>
      <c r="AA17" s="224">
        <v>1</v>
      </c>
      <c r="AB17" s="224">
        <v>1</v>
      </c>
      <c r="AC17" s="224">
        <v>1</v>
      </c>
      <c r="AD17" s="224">
        <v>1</v>
      </c>
      <c r="AE17" s="224">
        <v>1</v>
      </c>
      <c r="AF17" s="224">
        <v>1</v>
      </c>
      <c r="AG17" s="224">
        <v>1</v>
      </c>
      <c r="AH17" s="224">
        <v>0</v>
      </c>
      <c r="AI17" s="224">
        <v>0</v>
      </c>
      <c r="AJ17" s="224">
        <v>1</v>
      </c>
      <c r="AK17" s="224">
        <v>1</v>
      </c>
      <c r="AL17" s="224">
        <v>0</v>
      </c>
    </row>
    <row r="18" spans="1:38" x14ac:dyDescent="0.2">
      <c r="A18">
        <v>12827918544</v>
      </c>
      <c r="B18">
        <v>16</v>
      </c>
      <c r="C18" t="s">
        <v>260</v>
      </c>
      <c r="D18" t="s">
        <v>124</v>
      </c>
      <c r="E18">
        <v>1</v>
      </c>
      <c r="F18" t="s">
        <v>125</v>
      </c>
      <c r="G18">
        <v>1</v>
      </c>
      <c r="H18" t="s">
        <v>142</v>
      </c>
      <c r="I18">
        <v>4</v>
      </c>
      <c r="J18" t="s">
        <v>141</v>
      </c>
      <c r="K18">
        <v>1</v>
      </c>
      <c r="L18" t="s">
        <v>135</v>
      </c>
      <c r="M18">
        <v>3</v>
      </c>
      <c r="N18" t="s">
        <v>136</v>
      </c>
      <c r="O18">
        <v>2</v>
      </c>
      <c r="P18" s="224">
        <v>1</v>
      </c>
      <c r="Q18" s="224">
        <v>1</v>
      </c>
      <c r="R18" s="224">
        <v>1</v>
      </c>
      <c r="S18" s="224">
        <v>0</v>
      </c>
      <c r="T18" s="224">
        <v>1</v>
      </c>
      <c r="U18" s="224">
        <v>1</v>
      </c>
      <c r="V18" s="224">
        <v>1</v>
      </c>
      <c r="W18" s="224">
        <v>1</v>
      </c>
      <c r="X18" s="224">
        <v>1</v>
      </c>
      <c r="Y18" s="224">
        <v>1</v>
      </c>
      <c r="Z18" s="224">
        <v>1</v>
      </c>
      <c r="AA18" s="224">
        <v>1</v>
      </c>
      <c r="AB18" s="224">
        <v>1</v>
      </c>
      <c r="AC18" s="224">
        <v>1</v>
      </c>
      <c r="AD18" s="224">
        <v>0</v>
      </c>
      <c r="AE18" s="224">
        <v>1</v>
      </c>
      <c r="AF18" s="224">
        <v>1</v>
      </c>
      <c r="AG18" s="224">
        <v>1</v>
      </c>
      <c r="AH18" s="224">
        <v>0</v>
      </c>
      <c r="AI18" s="224">
        <v>0</v>
      </c>
      <c r="AJ18" s="224">
        <v>1</v>
      </c>
      <c r="AK18" s="224">
        <v>0</v>
      </c>
      <c r="AL18" s="224">
        <v>0</v>
      </c>
    </row>
    <row r="19" spans="1:38" x14ac:dyDescent="0.2">
      <c r="A19">
        <v>12765099199</v>
      </c>
      <c r="B19">
        <v>17</v>
      </c>
      <c r="C19" t="s">
        <v>268</v>
      </c>
      <c r="D19" t="s">
        <v>124</v>
      </c>
      <c r="E19">
        <v>1</v>
      </c>
      <c r="F19" t="s">
        <v>125</v>
      </c>
      <c r="G19">
        <v>1</v>
      </c>
      <c r="H19" t="s">
        <v>193</v>
      </c>
      <c r="I19">
        <v>2</v>
      </c>
      <c r="J19" t="s">
        <v>141</v>
      </c>
      <c r="K19">
        <v>1</v>
      </c>
      <c r="L19" t="s">
        <v>168</v>
      </c>
      <c r="M19">
        <v>1</v>
      </c>
      <c r="N19" t="s">
        <v>136</v>
      </c>
      <c r="O19">
        <v>2</v>
      </c>
      <c r="P19" s="224">
        <v>1</v>
      </c>
      <c r="Q19" s="224">
        <v>1</v>
      </c>
      <c r="R19" s="224">
        <v>0</v>
      </c>
      <c r="S19" s="224">
        <v>1</v>
      </c>
      <c r="T19" s="224">
        <v>1</v>
      </c>
      <c r="U19" s="224">
        <v>1</v>
      </c>
      <c r="V19" s="224">
        <v>1</v>
      </c>
      <c r="W19" s="224">
        <v>1</v>
      </c>
      <c r="X19" s="224">
        <v>1</v>
      </c>
      <c r="Y19" s="224">
        <v>1</v>
      </c>
      <c r="Z19" s="224">
        <v>1</v>
      </c>
      <c r="AA19" s="224">
        <v>1</v>
      </c>
      <c r="AB19" s="224">
        <v>1</v>
      </c>
      <c r="AC19" s="224">
        <v>1</v>
      </c>
      <c r="AD19" s="224">
        <v>0</v>
      </c>
      <c r="AE19" s="224">
        <v>1</v>
      </c>
      <c r="AF19" s="224">
        <v>1</v>
      </c>
      <c r="AG19" s="224">
        <v>0</v>
      </c>
      <c r="AH19" s="224">
        <v>0</v>
      </c>
      <c r="AI19" s="224">
        <v>0</v>
      </c>
      <c r="AJ19" s="224">
        <v>1</v>
      </c>
      <c r="AK19" s="224">
        <v>1</v>
      </c>
      <c r="AL19" s="224">
        <v>0</v>
      </c>
    </row>
    <row r="20" spans="1:38" x14ac:dyDescent="0.2">
      <c r="A20">
        <v>12761280892</v>
      </c>
      <c r="B20">
        <v>18</v>
      </c>
      <c r="C20" t="s">
        <v>271</v>
      </c>
      <c r="D20" t="s">
        <v>124</v>
      </c>
      <c r="E20">
        <v>1</v>
      </c>
      <c r="F20" t="s">
        <v>125</v>
      </c>
      <c r="G20">
        <v>1</v>
      </c>
      <c r="H20" t="s">
        <v>119</v>
      </c>
      <c r="I20">
        <v>1</v>
      </c>
      <c r="J20" t="s">
        <v>141</v>
      </c>
      <c r="K20">
        <v>1</v>
      </c>
      <c r="L20" t="s">
        <v>135</v>
      </c>
      <c r="M20">
        <v>3</v>
      </c>
      <c r="N20" t="s">
        <v>136</v>
      </c>
      <c r="O20">
        <v>2</v>
      </c>
      <c r="P20" s="224">
        <v>1</v>
      </c>
      <c r="Q20" s="224">
        <v>0</v>
      </c>
      <c r="R20" s="224">
        <v>0</v>
      </c>
      <c r="S20" s="224">
        <v>1</v>
      </c>
      <c r="T20" s="224">
        <v>0</v>
      </c>
      <c r="U20" s="224">
        <v>1</v>
      </c>
      <c r="V20" s="224">
        <v>1</v>
      </c>
      <c r="W20" s="224">
        <v>1</v>
      </c>
      <c r="X20" s="224">
        <v>1</v>
      </c>
      <c r="Y20" s="224">
        <v>1</v>
      </c>
      <c r="Z20" s="224">
        <v>1</v>
      </c>
      <c r="AA20" s="224">
        <v>1</v>
      </c>
      <c r="AB20" s="224">
        <v>1</v>
      </c>
      <c r="AC20" s="224">
        <v>1</v>
      </c>
      <c r="AD20" s="224">
        <v>0</v>
      </c>
      <c r="AE20" s="224">
        <v>0</v>
      </c>
      <c r="AF20" s="224">
        <v>0</v>
      </c>
      <c r="AG20" s="224">
        <v>0</v>
      </c>
      <c r="AH20" s="224">
        <v>0</v>
      </c>
      <c r="AI20" s="224">
        <v>0</v>
      </c>
      <c r="AJ20" s="224">
        <v>1</v>
      </c>
      <c r="AK20" s="224">
        <v>1</v>
      </c>
      <c r="AL20" s="224">
        <v>1</v>
      </c>
    </row>
    <row r="21" spans="1:38" x14ac:dyDescent="0.2">
      <c r="A21">
        <v>12828139272</v>
      </c>
      <c r="B21">
        <v>19</v>
      </c>
      <c r="C21" t="s">
        <v>280</v>
      </c>
      <c r="D21" t="s">
        <v>146</v>
      </c>
      <c r="E21">
        <v>3</v>
      </c>
      <c r="F21" t="s">
        <v>125</v>
      </c>
      <c r="G21">
        <v>1</v>
      </c>
      <c r="H21" t="s">
        <v>152</v>
      </c>
      <c r="I21">
        <v>3</v>
      </c>
      <c r="J21" t="s">
        <v>141</v>
      </c>
      <c r="K21">
        <v>1</v>
      </c>
      <c r="L21" t="s">
        <v>168</v>
      </c>
      <c r="M21">
        <v>1</v>
      </c>
      <c r="N21" t="s">
        <v>136</v>
      </c>
      <c r="O21">
        <v>2</v>
      </c>
      <c r="P21" s="224">
        <v>1</v>
      </c>
      <c r="Q21" s="224">
        <v>1</v>
      </c>
      <c r="R21" s="224">
        <v>1</v>
      </c>
      <c r="S21" s="224">
        <v>1</v>
      </c>
      <c r="T21" s="224">
        <v>1</v>
      </c>
      <c r="U21" s="224">
        <v>1</v>
      </c>
      <c r="V21" s="224">
        <v>1</v>
      </c>
      <c r="W21" s="224">
        <v>1</v>
      </c>
      <c r="X21" s="224">
        <v>1</v>
      </c>
      <c r="Y21" s="224">
        <v>1</v>
      </c>
      <c r="Z21" s="224">
        <v>1</v>
      </c>
      <c r="AA21" s="224">
        <v>1</v>
      </c>
      <c r="AB21" s="224">
        <v>1</v>
      </c>
      <c r="AC21" s="224">
        <v>1</v>
      </c>
      <c r="AD21" s="224">
        <v>1</v>
      </c>
      <c r="AE21" s="224">
        <v>1</v>
      </c>
      <c r="AF21" s="224">
        <v>1</v>
      </c>
      <c r="AG21" s="224">
        <v>1</v>
      </c>
      <c r="AH21" s="224">
        <v>1</v>
      </c>
      <c r="AI21" s="224">
        <v>1</v>
      </c>
      <c r="AJ21" s="224">
        <v>1</v>
      </c>
      <c r="AK21" s="224">
        <v>1</v>
      </c>
      <c r="AL21" s="224">
        <v>1</v>
      </c>
    </row>
    <row r="22" spans="1:38" x14ac:dyDescent="0.2">
      <c r="A22">
        <v>12764737487</v>
      </c>
      <c r="B22">
        <v>20</v>
      </c>
      <c r="C22" t="s">
        <v>497</v>
      </c>
      <c r="D22" t="s">
        <v>124</v>
      </c>
      <c r="E22">
        <v>1</v>
      </c>
      <c r="F22" t="s">
        <v>125</v>
      </c>
      <c r="G22">
        <v>1</v>
      </c>
      <c r="H22" t="s">
        <v>152</v>
      </c>
      <c r="I22">
        <v>3</v>
      </c>
      <c r="J22" t="s">
        <v>117</v>
      </c>
      <c r="K22">
        <v>2</v>
      </c>
      <c r="L22" t="s">
        <v>135</v>
      </c>
      <c r="M22">
        <v>3</v>
      </c>
      <c r="N22" t="s">
        <v>136</v>
      </c>
      <c r="O22">
        <v>2</v>
      </c>
      <c r="P22" s="224">
        <v>0</v>
      </c>
      <c r="Q22" s="224">
        <v>1</v>
      </c>
      <c r="R22" s="224">
        <v>0</v>
      </c>
      <c r="S22" s="224">
        <v>1</v>
      </c>
      <c r="T22" s="224">
        <v>0</v>
      </c>
      <c r="U22" s="224">
        <v>1</v>
      </c>
      <c r="V22" s="224">
        <v>1</v>
      </c>
      <c r="W22" s="224">
        <v>1</v>
      </c>
      <c r="X22" s="224">
        <v>1</v>
      </c>
      <c r="Y22" s="224">
        <v>0</v>
      </c>
      <c r="Z22" s="224">
        <v>1</v>
      </c>
      <c r="AA22" s="224">
        <v>1</v>
      </c>
      <c r="AB22" s="224">
        <v>0</v>
      </c>
      <c r="AC22" s="224">
        <v>1</v>
      </c>
      <c r="AD22" s="224">
        <v>0</v>
      </c>
      <c r="AE22" s="224">
        <v>1</v>
      </c>
      <c r="AF22" s="224">
        <v>1</v>
      </c>
      <c r="AG22" s="224">
        <v>0</v>
      </c>
      <c r="AH22" s="224">
        <v>0</v>
      </c>
      <c r="AI22" s="224">
        <v>1</v>
      </c>
      <c r="AJ22" s="224">
        <v>1</v>
      </c>
      <c r="AK22" s="224">
        <v>1</v>
      </c>
      <c r="AL22" s="224">
        <v>1</v>
      </c>
    </row>
    <row r="23" spans="1:38" x14ac:dyDescent="0.2">
      <c r="A23">
        <v>12761491110</v>
      </c>
      <c r="B23">
        <v>21</v>
      </c>
      <c r="C23" t="s">
        <v>293</v>
      </c>
      <c r="D23" t="s">
        <v>124</v>
      </c>
      <c r="E23">
        <v>1</v>
      </c>
      <c r="F23" t="s">
        <v>125</v>
      </c>
      <c r="G23">
        <v>1</v>
      </c>
      <c r="H23" t="s">
        <v>142</v>
      </c>
      <c r="I23">
        <v>4</v>
      </c>
      <c r="J23" t="s">
        <v>117</v>
      </c>
      <c r="K23">
        <v>2</v>
      </c>
      <c r="L23" t="s">
        <v>135</v>
      </c>
      <c r="M23">
        <v>3</v>
      </c>
      <c r="N23" t="s">
        <v>136</v>
      </c>
      <c r="O23">
        <v>2</v>
      </c>
      <c r="P23" s="224">
        <v>1</v>
      </c>
      <c r="Q23" s="224">
        <v>1</v>
      </c>
      <c r="R23" s="224">
        <v>1</v>
      </c>
      <c r="S23" s="224">
        <v>1</v>
      </c>
      <c r="T23" s="224">
        <v>1</v>
      </c>
      <c r="U23" s="224">
        <v>1</v>
      </c>
      <c r="V23" s="224">
        <v>1</v>
      </c>
      <c r="W23" s="224">
        <v>0</v>
      </c>
      <c r="X23" s="224">
        <v>1</v>
      </c>
      <c r="Y23" s="224">
        <v>1</v>
      </c>
      <c r="Z23" s="224">
        <v>1</v>
      </c>
      <c r="AA23" s="224">
        <v>1</v>
      </c>
      <c r="AB23" s="224">
        <v>1</v>
      </c>
      <c r="AC23" s="224">
        <v>1</v>
      </c>
      <c r="AD23" s="224">
        <v>1</v>
      </c>
      <c r="AE23" s="224">
        <v>1</v>
      </c>
      <c r="AF23" s="224">
        <v>1</v>
      </c>
      <c r="AG23" s="224">
        <v>1</v>
      </c>
      <c r="AH23" s="224">
        <v>1</v>
      </c>
      <c r="AI23" s="224">
        <v>1</v>
      </c>
      <c r="AJ23" s="224">
        <v>1</v>
      </c>
      <c r="AK23" s="224">
        <v>1</v>
      </c>
      <c r="AL23" s="224">
        <v>1</v>
      </c>
    </row>
    <row r="24" spans="1:38" x14ac:dyDescent="0.2">
      <c r="A24">
        <v>12777704874</v>
      </c>
      <c r="B24">
        <v>22</v>
      </c>
      <c r="C24" t="s">
        <v>302</v>
      </c>
      <c r="D24" t="s">
        <v>230</v>
      </c>
      <c r="E24">
        <v>2</v>
      </c>
      <c r="F24" t="s">
        <v>125</v>
      </c>
      <c r="G24">
        <v>1</v>
      </c>
      <c r="H24" t="s">
        <v>142</v>
      </c>
      <c r="I24">
        <v>4</v>
      </c>
      <c r="J24" t="s">
        <v>141</v>
      </c>
      <c r="K24">
        <v>1</v>
      </c>
      <c r="L24" t="s">
        <v>135</v>
      </c>
      <c r="M24">
        <v>3</v>
      </c>
      <c r="N24" t="s">
        <v>136</v>
      </c>
      <c r="O24">
        <v>2</v>
      </c>
      <c r="P24" s="224">
        <v>0</v>
      </c>
      <c r="Q24" s="224">
        <v>1</v>
      </c>
      <c r="R24" s="224">
        <v>1</v>
      </c>
      <c r="S24" s="224">
        <v>0</v>
      </c>
      <c r="T24" s="224">
        <v>1</v>
      </c>
      <c r="U24" s="224">
        <v>1</v>
      </c>
      <c r="V24" s="224">
        <v>1</v>
      </c>
      <c r="W24" s="224">
        <v>1</v>
      </c>
      <c r="X24" s="224">
        <v>1</v>
      </c>
      <c r="Y24" s="224">
        <v>1</v>
      </c>
      <c r="Z24" s="224">
        <v>1</v>
      </c>
      <c r="AA24" s="224">
        <v>1</v>
      </c>
      <c r="AB24" s="224">
        <v>1</v>
      </c>
      <c r="AC24" s="224">
        <v>1</v>
      </c>
      <c r="AD24" s="224">
        <v>1</v>
      </c>
      <c r="AE24" s="224">
        <v>1</v>
      </c>
      <c r="AF24" s="224">
        <v>0</v>
      </c>
      <c r="AG24" s="224">
        <v>1</v>
      </c>
      <c r="AH24" s="224">
        <v>1</v>
      </c>
      <c r="AI24" s="224">
        <v>1</v>
      </c>
      <c r="AJ24" s="224">
        <v>1</v>
      </c>
      <c r="AK24" s="224">
        <v>1</v>
      </c>
      <c r="AL24" s="224">
        <v>0</v>
      </c>
    </row>
    <row r="25" spans="1:38" x14ac:dyDescent="0.2">
      <c r="A25">
        <v>12753195612</v>
      </c>
      <c r="B25">
        <v>23</v>
      </c>
      <c r="C25" t="s">
        <v>309</v>
      </c>
      <c r="D25" t="s">
        <v>124</v>
      </c>
      <c r="E25">
        <v>1</v>
      </c>
      <c r="F25" t="s">
        <v>125</v>
      </c>
      <c r="G25">
        <v>1</v>
      </c>
      <c r="H25" t="s">
        <v>152</v>
      </c>
      <c r="I25">
        <v>3</v>
      </c>
      <c r="J25" t="s">
        <v>141</v>
      </c>
      <c r="K25">
        <v>1</v>
      </c>
      <c r="L25" t="s">
        <v>156</v>
      </c>
      <c r="M25">
        <v>2</v>
      </c>
      <c r="N25" t="s">
        <v>157</v>
      </c>
      <c r="O25">
        <v>1</v>
      </c>
      <c r="P25" s="224">
        <v>0</v>
      </c>
      <c r="Q25" s="224">
        <v>0</v>
      </c>
      <c r="R25" s="224">
        <v>1</v>
      </c>
      <c r="S25" s="224">
        <v>1</v>
      </c>
      <c r="T25" s="224">
        <v>0</v>
      </c>
      <c r="U25" s="224">
        <v>1</v>
      </c>
      <c r="V25" s="224">
        <v>1</v>
      </c>
      <c r="W25" s="224">
        <v>1</v>
      </c>
      <c r="X25" s="224">
        <v>0</v>
      </c>
      <c r="Y25" s="224">
        <v>1</v>
      </c>
      <c r="Z25" s="224">
        <v>1</v>
      </c>
      <c r="AA25" s="224">
        <v>1</v>
      </c>
      <c r="AB25" s="224">
        <v>0</v>
      </c>
      <c r="AC25" s="224">
        <v>1</v>
      </c>
      <c r="AD25" s="224">
        <v>1</v>
      </c>
      <c r="AE25" s="224">
        <v>1</v>
      </c>
      <c r="AF25" s="224">
        <v>0</v>
      </c>
      <c r="AG25" s="224">
        <v>0</v>
      </c>
      <c r="AH25" s="224">
        <v>0</v>
      </c>
      <c r="AI25" s="224">
        <v>0</v>
      </c>
      <c r="AJ25" s="224">
        <v>1</v>
      </c>
      <c r="AK25" s="224">
        <v>0</v>
      </c>
      <c r="AL25" s="224">
        <v>0</v>
      </c>
    </row>
    <row r="26" spans="1:38" x14ac:dyDescent="0.2">
      <c r="A26">
        <v>12775578178</v>
      </c>
      <c r="B26">
        <v>24</v>
      </c>
      <c r="C26" t="s">
        <v>498</v>
      </c>
      <c r="D26" t="s">
        <v>124</v>
      </c>
      <c r="E26">
        <v>1</v>
      </c>
      <c r="F26" t="s">
        <v>125</v>
      </c>
      <c r="G26">
        <v>1</v>
      </c>
      <c r="H26" t="s">
        <v>119</v>
      </c>
      <c r="I26">
        <v>1</v>
      </c>
      <c r="J26" t="s">
        <v>117</v>
      </c>
      <c r="K26">
        <v>2</v>
      </c>
      <c r="L26" t="s">
        <v>156</v>
      </c>
      <c r="M26">
        <v>2</v>
      </c>
      <c r="N26" t="s">
        <v>157</v>
      </c>
      <c r="O26">
        <v>1</v>
      </c>
      <c r="P26" s="224">
        <v>1</v>
      </c>
      <c r="Q26" s="224">
        <v>1</v>
      </c>
      <c r="R26" s="224">
        <v>1</v>
      </c>
      <c r="S26" s="224">
        <v>1</v>
      </c>
      <c r="T26" s="224">
        <v>1</v>
      </c>
      <c r="U26" s="224">
        <v>1</v>
      </c>
      <c r="V26" s="224">
        <v>1</v>
      </c>
      <c r="W26" s="224">
        <v>1</v>
      </c>
      <c r="X26" s="224">
        <v>1</v>
      </c>
      <c r="Y26" s="224">
        <v>1</v>
      </c>
      <c r="Z26" s="224">
        <v>1</v>
      </c>
      <c r="AA26" s="224">
        <v>1</v>
      </c>
      <c r="AB26" s="224">
        <v>1</v>
      </c>
      <c r="AC26" s="224">
        <v>1</v>
      </c>
      <c r="AD26" s="224">
        <v>1</v>
      </c>
      <c r="AE26" s="224">
        <v>1</v>
      </c>
      <c r="AF26" s="224">
        <v>1</v>
      </c>
      <c r="AG26" s="224">
        <v>1</v>
      </c>
      <c r="AH26" s="224">
        <v>0</v>
      </c>
      <c r="AI26" s="224">
        <v>0</v>
      </c>
      <c r="AJ26" s="224">
        <v>1</v>
      </c>
      <c r="AK26" s="224">
        <v>1</v>
      </c>
      <c r="AL26" s="224">
        <v>1</v>
      </c>
    </row>
    <row r="27" spans="1:38" x14ac:dyDescent="0.2">
      <c r="A27">
        <v>12771487252</v>
      </c>
      <c r="B27">
        <v>25</v>
      </c>
      <c r="C27" t="s">
        <v>499</v>
      </c>
      <c r="D27" t="s">
        <v>124</v>
      </c>
      <c r="E27">
        <v>1</v>
      </c>
      <c r="F27" t="s">
        <v>125</v>
      </c>
      <c r="G27">
        <v>1</v>
      </c>
      <c r="H27" t="s">
        <v>152</v>
      </c>
      <c r="I27">
        <v>3</v>
      </c>
      <c r="J27" t="s">
        <v>141</v>
      </c>
      <c r="K27">
        <v>1</v>
      </c>
      <c r="L27" t="s">
        <v>135</v>
      </c>
      <c r="M27">
        <v>3</v>
      </c>
      <c r="N27" t="s">
        <v>136</v>
      </c>
      <c r="O27">
        <v>2</v>
      </c>
      <c r="P27" s="224">
        <v>0</v>
      </c>
      <c r="Q27" s="224">
        <v>1</v>
      </c>
      <c r="R27" s="224">
        <v>1</v>
      </c>
      <c r="S27" s="224">
        <v>1</v>
      </c>
      <c r="T27" s="224">
        <v>1</v>
      </c>
      <c r="U27" s="224">
        <v>1</v>
      </c>
      <c r="V27" s="224">
        <v>1</v>
      </c>
      <c r="W27" s="224">
        <v>1</v>
      </c>
      <c r="X27" s="224">
        <v>1</v>
      </c>
      <c r="Y27" s="224">
        <v>1</v>
      </c>
      <c r="Z27" s="224">
        <v>1</v>
      </c>
      <c r="AA27" s="224">
        <v>1</v>
      </c>
      <c r="AB27" s="224">
        <v>1</v>
      </c>
      <c r="AC27" s="224">
        <v>1</v>
      </c>
      <c r="AD27" s="224">
        <v>1</v>
      </c>
      <c r="AE27" s="224">
        <v>1</v>
      </c>
      <c r="AF27" s="224">
        <v>1</v>
      </c>
      <c r="AG27" s="224">
        <v>1</v>
      </c>
      <c r="AH27" s="224">
        <v>1</v>
      </c>
      <c r="AI27" s="224">
        <v>1</v>
      </c>
      <c r="AJ27" s="224">
        <v>1</v>
      </c>
      <c r="AK27" s="224">
        <v>1</v>
      </c>
      <c r="AL27" s="224">
        <v>0</v>
      </c>
    </row>
    <row r="28" spans="1:38" x14ac:dyDescent="0.2">
      <c r="A28">
        <v>12776826891</v>
      </c>
      <c r="B28">
        <v>26</v>
      </c>
      <c r="C28" t="s">
        <v>330</v>
      </c>
      <c r="D28" t="s">
        <v>230</v>
      </c>
      <c r="E28">
        <v>2</v>
      </c>
      <c r="F28" t="s">
        <v>174</v>
      </c>
      <c r="G28">
        <v>2</v>
      </c>
      <c r="H28" t="s">
        <v>119</v>
      </c>
      <c r="I28">
        <v>1</v>
      </c>
      <c r="J28" t="s">
        <v>117</v>
      </c>
      <c r="K28">
        <v>2</v>
      </c>
      <c r="L28" t="s">
        <v>135</v>
      </c>
      <c r="M28">
        <v>3</v>
      </c>
      <c r="N28" t="s">
        <v>136</v>
      </c>
      <c r="O28">
        <v>2</v>
      </c>
      <c r="P28" s="224">
        <v>1</v>
      </c>
      <c r="Q28" s="224">
        <v>1</v>
      </c>
      <c r="R28" s="224">
        <v>1</v>
      </c>
      <c r="S28" s="224">
        <v>1</v>
      </c>
      <c r="T28" s="224">
        <v>1</v>
      </c>
      <c r="U28" s="224">
        <v>1</v>
      </c>
      <c r="V28" s="224">
        <v>1</v>
      </c>
      <c r="W28" s="224">
        <v>1</v>
      </c>
      <c r="X28" s="224">
        <v>1</v>
      </c>
      <c r="Y28" s="224">
        <v>1</v>
      </c>
      <c r="Z28" s="224">
        <v>1</v>
      </c>
      <c r="AA28" s="224">
        <v>1</v>
      </c>
      <c r="AB28" s="224">
        <v>1</v>
      </c>
      <c r="AC28" s="224">
        <v>1</v>
      </c>
      <c r="AD28" s="224">
        <v>1</v>
      </c>
      <c r="AE28" s="224">
        <v>1</v>
      </c>
      <c r="AF28" s="224">
        <v>1</v>
      </c>
      <c r="AG28" s="224">
        <v>1</v>
      </c>
      <c r="AH28" s="224">
        <v>1</v>
      </c>
      <c r="AI28" s="224">
        <v>1</v>
      </c>
      <c r="AJ28" s="224">
        <v>1</v>
      </c>
      <c r="AK28" s="224">
        <v>1</v>
      </c>
      <c r="AL28" s="224">
        <v>1</v>
      </c>
    </row>
    <row r="29" spans="1:38" x14ac:dyDescent="0.2">
      <c r="A29">
        <v>12764936674</v>
      </c>
      <c r="B29">
        <v>27</v>
      </c>
      <c r="C29" t="s">
        <v>338</v>
      </c>
      <c r="D29" t="s">
        <v>124</v>
      </c>
      <c r="E29">
        <v>1</v>
      </c>
      <c r="F29" t="s">
        <v>125</v>
      </c>
      <c r="G29">
        <v>1</v>
      </c>
      <c r="H29" t="s">
        <v>142</v>
      </c>
      <c r="I29">
        <v>4</v>
      </c>
      <c r="J29" t="s">
        <v>141</v>
      </c>
      <c r="K29">
        <v>1</v>
      </c>
      <c r="L29" t="s">
        <v>156</v>
      </c>
      <c r="M29">
        <v>2</v>
      </c>
      <c r="N29" t="s">
        <v>157</v>
      </c>
      <c r="O29">
        <v>1</v>
      </c>
      <c r="P29" s="224">
        <v>1</v>
      </c>
      <c r="Q29" s="224">
        <v>1</v>
      </c>
      <c r="R29" s="224">
        <v>1</v>
      </c>
      <c r="S29" s="224">
        <v>0</v>
      </c>
      <c r="T29" s="224">
        <v>0</v>
      </c>
      <c r="U29" s="224">
        <v>1</v>
      </c>
      <c r="V29" s="224">
        <v>1</v>
      </c>
      <c r="W29" s="224">
        <v>1</v>
      </c>
      <c r="X29" s="224">
        <v>1</v>
      </c>
      <c r="Y29" s="224">
        <v>1</v>
      </c>
      <c r="Z29" s="224">
        <v>1</v>
      </c>
      <c r="AA29" s="224">
        <v>1</v>
      </c>
      <c r="AB29" s="224">
        <v>1</v>
      </c>
      <c r="AC29" s="224">
        <v>0</v>
      </c>
      <c r="AD29" s="224">
        <v>0</v>
      </c>
      <c r="AE29" s="224">
        <v>1</v>
      </c>
      <c r="AF29" s="224">
        <v>0</v>
      </c>
      <c r="AG29" s="224">
        <v>1</v>
      </c>
      <c r="AH29" s="224">
        <v>0</v>
      </c>
      <c r="AI29" s="224">
        <v>0</v>
      </c>
      <c r="AJ29" s="224">
        <v>1</v>
      </c>
      <c r="AK29" s="224">
        <v>0</v>
      </c>
      <c r="AL29" s="224">
        <v>0</v>
      </c>
    </row>
    <row r="30" spans="1:38" x14ac:dyDescent="0.2">
      <c r="A30">
        <v>12847041035</v>
      </c>
      <c r="B30">
        <v>28</v>
      </c>
      <c r="C30" t="s">
        <v>347</v>
      </c>
      <c r="D30" t="s">
        <v>124</v>
      </c>
      <c r="E30">
        <v>1</v>
      </c>
      <c r="F30" t="s">
        <v>125</v>
      </c>
      <c r="G30">
        <v>1</v>
      </c>
      <c r="H30" t="s">
        <v>152</v>
      </c>
      <c r="I30">
        <v>3</v>
      </c>
      <c r="J30" t="s">
        <v>141</v>
      </c>
      <c r="K30">
        <v>1</v>
      </c>
      <c r="L30" t="s">
        <v>168</v>
      </c>
      <c r="M30">
        <v>1</v>
      </c>
      <c r="N30" t="s">
        <v>157</v>
      </c>
      <c r="O30">
        <v>1</v>
      </c>
      <c r="P30" s="224">
        <v>1</v>
      </c>
      <c r="Q30" s="224">
        <v>1</v>
      </c>
      <c r="R30" s="224">
        <v>0</v>
      </c>
      <c r="S30" s="224">
        <v>1</v>
      </c>
      <c r="T30" s="224">
        <v>1</v>
      </c>
      <c r="U30" s="224">
        <v>1</v>
      </c>
      <c r="V30" s="224">
        <v>1</v>
      </c>
      <c r="W30" s="224">
        <v>0</v>
      </c>
      <c r="X30" s="224">
        <v>1</v>
      </c>
      <c r="Y30" s="224">
        <v>1</v>
      </c>
      <c r="Z30" s="224">
        <v>1</v>
      </c>
      <c r="AA30" s="224">
        <v>1</v>
      </c>
      <c r="AB30" s="224">
        <v>1</v>
      </c>
      <c r="AC30" s="224">
        <v>1</v>
      </c>
      <c r="AD30" s="224">
        <v>0</v>
      </c>
      <c r="AE30" s="224">
        <v>1</v>
      </c>
      <c r="AF30" s="224">
        <v>0</v>
      </c>
      <c r="AG30" s="224">
        <v>0</v>
      </c>
      <c r="AH30" s="224">
        <v>1</v>
      </c>
      <c r="AI30" s="224">
        <v>0</v>
      </c>
      <c r="AJ30" s="224">
        <v>1</v>
      </c>
      <c r="AK30" s="224">
        <v>1</v>
      </c>
      <c r="AL30" s="224">
        <v>1</v>
      </c>
    </row>
    <row r="31" spans="1:38" x14ac:dyDescent="0.2">
      <c r="A31">
        <v>12780119122</v>
      </c>
      <c r="B31">
        <v>29</v>
      </c>
      <c r="C31" t="s">
        <v>356</v>
      </c>
      <c r="D31" t="s">
        <v>124</v>
      </c>
      <c r="E31">
        <v>1</v>
      </c>
      <c r="F31" t="s">
        <v>147</v>
      </c>
      <c r="G31">
        <v>3</v>
      </c>
      <c r="H31" t="s">
        <v>152</v>
      </c>
      <c r="I31">
        <v>3</v>
      </c>
      <c r="J31" t="s">
        <v>141</v>
      </c>
      <c r="K31">
        <v>1</v>
      </c>
      <c r="L31" t="s">
        <v>135</v>
      </c>
      <c r="M31">
        <v>3</v>
      </c>
      <c r="N31" t="s">
        <v>136</v>
      </c>
      <c r="O31">
        <v>2</v>
      </c>
      <c r="P31" s="224">
        <v>0</v>
      </c>
      <c r="Q31" s="224">
        <v>1</v>
      </c>
      <c r="R31" s="224">
        <v>1</v>
      </c>
      <c r="S31" s="224">
        <v>1</v>
      </c>
      <c r="T31" s="224">
        <v>0</v>
      </c>
      <c r="U31" s="224">
        <v>1</v>
      </c>
      <c r="V31" s="224">
        <v>1</v>
      </c>
      <c r="W31" s="224">
        <v>1</v>
      </c>
      <c r="X31" s="224">
        <v>1</v>
      </c>
      <c r="Y31" s="224">
        <v>1</v>
      </c>
      <c r="Z31" s="224">
        <v>1</v>
      </c>
      <c r="AA31" s="224">
        <v>1</v>
      </c>
      <c r="AB31" s="224">
        <v>1</v>
      </c>
      <c r="AC31" s="224">
        <v>1</v>
      </c>
      <c r="AD31" s="224">
        <v>1</v>
      </c>
      <c r="AE31" s="224">
        <v>1</v>
      </c>
      <c r="AF31" s="224">
        <v>1</v>
      </c>
      <c r="AG31" s="224">
        <v>1</v>
      </c>
      <c r="AH31" s="224">
        <v>1</v>
      </c>
      <c r="AI31" s="224">
        <v>0</v>
      </c>
      <c r="AJ31" s="224">
        <v>1</v>
      </c>
      <c r="AK31" s="224">
        <v>1</v>
      </c>
      <c r="AL31" s="224">
        <v>0</v>
      </c>
    </row>
    <row r="32" spans="1:38" x14ac:dyDescent="0.2">
      <c r="A32">
        <v>12855106109</v>
      </c>
      <c r="B32">
        <v>30</v>
      </c>
      <c r="C32" t="s">
        <v>500</v>
      </c>
      <c r="D32" t="s">
        <v>230</v>
      </c>
      <c r="E32">
        <v>2</v>
      </c>
      <c r="F32" t="s">
        <v>125</v>
      </c>
      <c r="G32">
        <v>1</v>
      </c>
      <c r="H32" t="s">
        <v>193</v>
      </c>
      <c r="I32">
        <v>2</v>
      </c>
      <c r="J32" t="s">
        <v>117</v>
      </c>
      <c r="K32">
        <v>2</v>
      </c>
      <c r="L32" t="s">
        <v>168</v>
      </c>
      <c r="M32">
        <v>1</v>
      </c>
      <c r="N32" t="s">
        <v>136</v>
      </c>
      <c r="O32">
        <v>2</v>
      </c>
      <c r="P32" s="224">
        <v>0</v>
      </c>
      <c r="Q32" s="224">
        <v>1</v>
      </c>
      <c r="R32" s="224">
        <v>1</v>
      </c>
      <c r="S32" s="224">
        <v>1</v>
      </c>
      <c r="T32" s="224">
        <v>1</v>
      </c>
      <c r="U32" s="224">
        <v>1</v>
      </c>
      <c r="V32" s="224">
        <v>1</v>
      </c>
      <c r="W32" s="224">
        <v>1</v>
      </c>
      <c r="X32" s="224">
        <v>1</v>
      </c>
      <c r="Y32" s="224">
        <v>1</v>
      </c>
      <c r="Z32" s="224">
        <v>1</v>
      </c>
      <c r="AA32" s="224">
        <v>1</v>
      </c>
      <c r="AB32" s="224">
        <v>1</v>
      </c>
      <c r="AC32" s="224">
        <v>1</v>
      </c>
      <c r="AD32" s="224">
        <v>1</v>
      </c>
      <c r="AE32" s="224">
        <v>1</v>
      </c>
      <c r="AF32" s="224">
        <v>0</v>
      </c>
      <c r="AG32" s="224">
        <v>0</v>
      </c>
      <c r="AH32" s="224">
        <v>0</v>
      </c>
      <c r="AI32" s="224">
        <v>1</v>
      </c>
      <c r="AJ32" s="224">
        <v>1</v>
      </c>
      <c r="AK32" s="224">
        <v>1</v>
      </c>
      <c r="AL32" s="224">
        <v>0</v>
      </c>
    </row>
    <row r="33" spans="1:38" x14ac:dyDescent="0.2">
      <c r="A33">
        <v>12759058186</v>
      </c>
      <c r="B33">
        <v>31</v>
      </c>
      <c r="C33" t="s">
        <v>372</v>
      </c>
      <c r="D33" t="s">
        <v>230</v>
      </c>
      <c r="E33">
        <v>2</v>
      </c>
      <c r="F33" t="s">
        <v>125</v>
      </c>
      <c r="G33">
        <v>1</v>
      </c>
      <c r="H33" t="s">
        <v>152</v>
      </c>
      <c r="I33">
        <v>3</v>
      </c>
      <c r="J33" t="s">
        <v>141</v>
      </c>
      <c r="K33">
        <v>1</v>
      </c>
      <c r="L33" t="s">
        <v>156</v>
      </c>
      <c r="M33">
        <v>2</v>
      </c>
      <c r="N33" t="s">
        <v>157</v>
      </c>
      <c r="O33">
        <v>1</v>
      </c>
      <c r="P33" s="224">
        <v>1</v>
      </c>
      <c r="Q33" s="224">
        <v>1</v>
      </c>
      <c r="R33" s="224">
        <v>1</v>
      </c>
      <c r="S33" s="224">
        <v>0</v>
      </c>
      <c r="T33" s="224">
        <v>0</v>
      </c>
      <c r="U33" s="224">
        <v>1</v>
      </c>
      <c r="V33" s="224">
        <v>1</v>
      </c>
      <c r="W33" s="224">
        <v>1</v>
      </c>
      <c r="X33" s="224">
        <v>1</v>
      </c>
      <c r="Y33" s="224">
        <v>1</v>
      </c>
      <c r="Z33" s="224">
        <v>1</v>
      </c>
      <c r="AA33" s="224">
        <v>1</v>
      </c>
      <c r="AB33" s="224">
        <v>1</v>
      </c>
      <c r="AC33" s="224">
        <v>1</v>
      </c>
      <c r="AD33" s="224">
        <v>0</v>
      </c>
      <c r="AE33" s="224">
        <v>1</v>
      </c>
      <c r="AF33" s="224">
        <v>0</v>
      </c>
      <c r="AG33" s="224">
        <v>1</v>
      </c>
      <c r="AH33" s="224">
        <v>1</v>
      </c>
      <c r="AI33" s="224">
        <v>0</v>
      </c>
      <c r="AJ33" s="224">
        <v>0</v>
      </c>
      <c r="AK33" s="224">
        <v>1</v>
      </c>
      <c r="AL33" s="224">
        <v>0</v>
      </c>
    </row>
    <row r="34" spans="1:38" x14ac:dyDescent="0.2">
      <c r="A34">
        <v>12828130039</v>
      </c>
      <c r="B34">
        <v>32</v>
      </c>
      <c r="C34" t="s">
        <v>378</v>
      </c>
      <c r="D34" t="s">
        <v>230</v>
      </c>
      <c r="E34">
        <v>2</v>
      </c>
      <c r="F34" t="s">
        <v>125</v>
      </c>
      <c r="G34">
        <v>1</v>
      </c>
      <c r="H34" t="s">
        <v>119</v>
      </c>
      <c r="I34">
        <v>1</v>
      </c>
      <c r="J34" t="s">
        <v>117</v>
      </c>
      <c r="K34">
        <v>2</v>
      </c>
      <c r="L34" t="s">
        <v>156</v>
      </c>
      <c r="M34">
        <v>2</v>
      </c>
      <c r="N34" t="s">
        <v>157</v>
      </c>
      <c r="O34">
        <v>1</v>
      </c>
      <c r="P34" s="224">
        <v>1</v>
      </c>
      <c r="Q34" s="224">
        <v>1</v>
      </c>
      <c r="R34" s="224">
        <v>1</v>
      </c>
      <c r="S34" s="224">
        <v>1</v>
      </c>
      <c r="T34" s="224">
        <v>1</v>
      </c>
      <c r="U34" s="224">
        <v>1</v>
      </c>
      <c r="V34" s="224">
        <v>1</v>
      </c>
      <c r="W34" s="224">
        <v>1</v>
      </c>
      <c r="X34" s="224">
        <v>1</v>
      </c>
      <c r="Y34" s="224">
        <v>1</v>
      </c>
      <c r="Z34" s="224">
        <v>1</v>
      </c>
      <c r="AA34" s="224">
        <v>1</v>
      </c>
      <c r="AB34" s="224">
        <v>1</v>
      </c>
      <c r="AC34" s="224">
        <v>1</v>
      </c>
      <c r="AD34" s="224">
        <v>1</v>
      </c>
      <c r="AE34" s="224">
        <v>1</v>
      </c>
      <c r="AF34" s="224">
        <v>1</v>
      </c>
      <c r="AG34" s="224">
        <v>1</v>
      </c>
      <c r="AH34" s="224">
        <v>1</v>
      </c>
      <c r="AI34" s="224">
        <v>1</v>
      </c>
      <c r="AJ34" s="224">
        <v>1</v>
      </c>
      <c r="AK34" s="224">
        <v>1</v>
      </c>
      <c r="AL34" s="224">
        <v>1</v>
      </c>
    </row>
    <row r="35" spans="1:38" x14ac:dyDescent="0.2">
      <c r="A35">
        <v>12771519573</v>
      </c>
      <c r="B35">
        <v>33</v>
      </c>
      <c r="C35" t="s">
        <v>384</v>
      </c>
      <c r="D35" t="s">
        <v>230</v>
      </c>
      <c r="E35">
        <v>2</v>
      </c>
      <c r="F35" t="s">
        <v>125</v>
      </c>
      <c r="G35">
        <v>1</v>
      </c>
      <c r="H35" t="s">
        <v>152</v>
      </c>
      <c r="I35">
        <v>3</v>
      </c>
      <c r="J35" t="s">
        <v>117</v>
      </c>
      <c r="K35">
        <v>2</v>
      </c>
      <c r="L35" t="s">
        <v>135</v>
      </c>
      <c r="M35">
        <v>3</v>
      </c>
      <c r="N35" t="s">
        <v>157</v>
      </c>
      <c r="O35">
        <v>1</v>
      </c>
      <c r="P35" s="224">
        <v>1</v>
      </c>
      <c r="Q35" s="224">
        <v>1</v>
      </c>
      <c r="R35" s="224">
        <v>1</v>
      </c>
      <c r="S35" s="224">
        <v>1</v>
      </c>
      <c r="T35" s="224">
        <v>1</v>
      </c>
      <c r="U35" s="224">
        <v>1</v>
      </c>
      <c r="V35" s="224">
        <v>1</v>
      </c>
      <c r="W35" s="224">
        <v>1</v>
      </c>
      <c r="X35" s="224">
        <v>1</v>
      </c>
      <c r="Y35" s="224">
        <v>1</v>
      </c>
      <c r="Z35" s="224">
        <v>1</v>
      </c>
      <c r="AA35" s="224">
        <v>1</v>
      </c>
      <c r="AB35" s="224">
        <v>1</v>
      </c>
      <c r="AC35" s="224">
        <v>1</v>
      </c>
      <c r="AD35" s="224">
        <v>1</v>
      </c>
      <c r="AE35" s="224">
        <v>1</v>
      </c>
      <c r="AF35" s="224">
        <v>1</v>
      </c>
      <c r="AG35" s="224">
        <v>1</v>
      </c>
      <c r="AH35" s="224">
        <v>1</v>
      </c>
      <c r="AI35" s="224">
        <v>0</v>
      </c>
      <c r="AJ35" s="224">
        <v>1</v>
      </c>
      <c r="AK35" s="224">
        <v>1</v>
      </c>
      <c r="AL35" s="224">
        <v>1</v>
      </c>
    </row>
    <row r="36" spans="1:38" x14ac:dyDescent="0.2">
      <c r="A36">
        <v>12761557096</v>
      </c>
      <c r="B36">
        <v>34</v>
      </c>
      <c r="C36" t="s">
        <v>390</v>
      </c>
      <c r="D36" t="s">
        <v>230</v>
      </c>
      <c r="E36">
        <v>2</v>
      </c>
      <c r="F36" t="s">
        <v>125</v>
      </c>
      <c r="G36">
        <v>1</v>
      </c>
      <c r="H36" t="s">
        <v>119</v>
      </c>
      <c r="I36">
        <v>1</v>
      </c>
      <c r="J36" t="s">
        <v>141</v>
      </c>
      <c r="K36">
        <v>1</v>
      </c>
      <c r="L36" t="s">
        <v>135</v>
      </c>
      <c r="M36">
        <v>3</v>
      </c>
      <c r="N36" t="s">
        <v>136</v>
      </c>
      <c r="O36">
        <v>2</v>
      </c>
      <c r="P36" s="224">
        <v>0</v>
      </c>
      <c r="Q36" s="224">
        <v>1</v>
      </c>
      <c r="R36" s="224">
        <v>1</v>
      </c>
      <c r="S36" s="224">
        <v>1</v>
      </c>
      <c r="T36" s="224">
        <v>1</v>
      </c>
      <c r="U36" s="224">
        <v>1</v>
      </c>
      <c r="V36" s="224">
        <v>1</v>
      </c>
      <c r="W36" s="224">
        <v>1</v>
      </c>
      <c r="X36" s="224">
        <v>1</v>
      </c>
      <c r="Y36" s="224">
        <v>1</v>
      </c>
      <c r="Z36" s="224">
        <v>1</v>
      </c>
      <c r="AA36" s="224">
        <v>1</v>
      </c>
      <c r="AB36" s="224">
        <v>1</v>
      </c>
      <c r="AC36" s="224">
        <v>1</v>
      </c>
      <c r="AD36" s="224">
        <v>1</v>
      </c>
      <c r="AE36" s="224">
        <v>1</v>
      </c>
      <c r="AF36" s="224">
        <v>0</v>
      </c>
      <c r="AG36" s="224">
        <v>0</v>
      </c>
      <c r="AH36" s="224">
        <v>0</v>
      </c>
      <c r="AI36" s="224">
        <v>0</v>
      </c>
      <c r="AJ36" s="224">
        <v>1</v>
      </c>
      <c r="AK36" s="224">
        <v>1</v>
      </c>
      <c r="AL36" s="224">
        <v>0</v>
      </c>
    </row>
    <row r="37" spans="1:38" x14ac:dyDescent="0.2">
      <c r="A37">
        <v>12759624589</v>
      </c>
      <c r="B37">
        <v>35</v>
      </c>
      <c r="C37" t="s">
        <v>398</v>
      </c>
      <c r="D37" t="s">
        <v>230</v>
      </c>
      <c r="E37">
        <v>2</v>
      </c>
      <c r="F37" t="s">
        <v>125</v>
      </c>
      <c r="G37">
        <v>1</v>
      </c>
      <c r="H37" t="s">
        <v>142</v>
      </c>
      <c r="I37">
        <v>4</v>
      </c>
      <c r="J37" t="s">
        <v>141</v>
      </c>
      <c r="K37">
        <v>1</v>
      </c>
      <c r="L37" t="s">
        <v>135</v>
      </c>
      <c r="M37">
        <v>3</v>
      </c>
      <c r="N37" t="s">
        <v>136</v>
      </c>
      <c r="O37">
        <v>2</v>
      </c>
      <c r="P37" s="224">
        <v>1</v>
      </c>
      <c r="Q37" s="224">
        <v>0</v>
      </c>
      <c r="R37" s="224">
        <v>0</v>
      </c>
      <c r="S37" s="224">
        <v>0</v>
      </c>
      <c r="T37" s="224">
        <v>0</v>
      </c>
      <c r="U37" s="224">
        <v>1</v>
      </c>
      <c r="V37" s="224">
        <v>1</v>
      </c>
      <c r="W37" s="224">
        <v>1</v>
      </c>
      <c r="X37" s="224">
        <v>1</v>
      </c>
      <c r="Y37" s="224">
        <v>0</v>
      </c>
      <c r="Z37" s="224">
        <v>1</v>
      </c>
      <c r="AA37" s="224">
        <v>1</v>
      </c>
      <c r="AB37" s="224">
        <v>0</v>
      </c>
      <c r="AC37" s="224">
        <v>0</v>
      </c>
      <c r="AD37" s="224">
        <v>0</v>
      </c>
      <c r="AE37" s="224">
        <v>1</v>
      </c>
      <c r="AF37" s="224">
        <v>0</v>
      </c>
      <c r="AG37" s="224">
        <v>0</v>
      </c>
      <c r="AH37" s="224">
        <v>1</v>
      </c>
      <c r="AI37" s="224">
        <v>0</v>
      </c>
      <c r="AJ37" s="224">
        <v>1</v>
      </c>
      <c r="AK37" s="224">
        <v>1</v>
      </c>
      <c r="AL37" s="224">
        <v>0</v>
      </c>
    </row>
    <row r="38" spans="1:38" x14ac:dyDescent="0.2">
      <c r="A38">
        <v>12746481752</v>
      </c>
      <c r="B38">
        <v>36</v>
      </c>
      <c r="C38" t="s">
        <v>406</v>
      </c>
      <c r="D38" t="s">
        <v>230</v>
      </c>
      <c r="E38">
        <v>2</v>
      </c>
      <c r="F38" t="s">
        <v>125</v>
      </c>
      <c r="G38">
        <v>1</v>
      </c>
      <c r="H38" t="s">
        <v>142</v>
      </c>
      <c r="I38">
        <v>4</v>
      </c>
      <c r="J38" t="s">
        <v>117</v>
      </c>
      <c r="K38">
        <v>2</v>
      </c>
      <c r="L38" t="s">
        <v>135</v>
      </c>
      <c r="M38">
        <v>3</v>
      </c>
      <c r="N38" t="s">
        <v>136</v>
      </c>
      <c r="O38">
        <v>2</v>
      </c>
      <c r="P38" s="224">
        <v>1</v>
      </c>
      <c r="Q38" s="224">
        <v>1</v>
      </c>
      <c r="R38" s="224">
        <v>1</v>
      </c>
      <c r="S38" s="224">
        <v>1</v>
      </c>
      <c r="T38" s="224">
        <v>1</v>
      </c>
      <c r="U38" s="224">
        <v>1</v>
      </c>
      <c r="V38" s="224">
        <v>1</v>
      </c>
      <c r="W38" s="224">
        <v>1</v>
      </c>
      <c r="X38" s="224">
        <v>1</v>
      </c>
      <c r="Y38" s="224">
        <v>1</v>
      </c>
      <c r="Z38" s="224">
        <v>1</v>
      </c>
      <c r="AA38" s="224">
        <v>1</v>
      </c>
      <c r="AB38" s="224">
        <v>1</v>
      </c>
      <c r="AC38" s="224">
        <v>1</v>
      </c>
      <c r="AD38" s="224">
        <v>1</v>
      </c>
      <c r="AE38" s="224">
        <v>1</v>
      </c>
      <c r="AF38" s="224">
        <v>1</v>
      </c>
      <c r="AG38" s="224">
        <v>1</v>
      </c>
      <c r="AH38" s="224">
        <v>1</v>
      </c>
      <c r="AI38" s="224">
        <v>1</v>
      </c>
      <c r="AJ38" s="224">
        <v>1</v>
      </c>
      <c r="AK38" s="224">
        <v>1</v>
      </c>
      <c r="AL38" s="224">
        <v>1</v>
      </c>
    </row>
    <row r="39" spans="1:38" x14ac:dyDescent="0.2">
      <c r="A39">
        <v>12764945244</v>
      </c>
      <c r="B39">
        <v>37</v>
      </c>
      <c r="C39" t="s">
        <v>411</v>
      </c>
      <c r="D39" t="s">
        <v>230</v>
      </c>
      <c r="E39">
        <v>2</v>
      </c>
      <c r="F39" t="s">
        <v>125</v>
      </c>
      <c r="G39">
        <v>1</v>
      </c>
      <c r="H39" t="s">
        <v>193</v>
      </c>
      <c r="I39">
        <v>2</v>
      </c>
      <c r="J39" t="s">
        <v>141</v>
      </c>
      <c r="K39">
        <v>1</v>
      </c>
      <c r="L39" t="s">
        <v>135</v>
      </c>
      <c r="M39">
        <v>3</v>
      </c>
      <c r="N39" t="s">
        <v>136</v>
      </c>
      <c r="O39">
        <v>2</v>
      </c>
      <c r="P39" s="224">
        <v>1</v>
      </c>
      <c r="Q39" s="224">
        <v>1</v>
      </c>
      <c r="R39" s="224">
        <v>1</v>
      </c>
      <c r="S39" s="224">
        <v>0</v>
      </c>
      <c r="T39" s="224">
        <v>1</v>
      </c>
      <c r="U39" s="224">
        <v>1</v>
      </c>
      <c r="V39" s="224">
        <v>1</v>
      </c>
      <c r="W39" s="224">
        <v>1</v>
      </c>
      <c r="X39" s="224">
        <v>1</v>
      </c>
      <c r="Y39" s="224">
        <v>1</v>
      </c>
      <c r="Z39" s="224">
        <v>1</v>
      </c>
      <c r="AA39" s="224">
        <v>1</v>
      </c>
      <c r="AB39" s="224">
        <v>1</v>
      </c>
      <c r="AC39" s="224">
        <v>1</v>
      </c>
      <c r="AD39" s="224">
        <v>1</v>
      </c>
      <c r="AE39" s="224">
        <v>1</v>
      </c>
      <c r="AF39" s="224">
        <v>1</v>
      </c>
      <c r="AG39" s="224">
        <v>1</v>
      </c>
      <c r="AH39" s="224">
        <v>1</v>
      </c>
      <c r="AI39" s="224">
        <v>1</v>
      </c>
      <c r="AJ39" s="224">
        <v>0</v>
      </c>
      <c r="AK39" s="224">
        <v>1</v>
      </c>
      <c r="AL39" s="224">
        <v>0</v>
      </c>
    </row>
    <row r="40" spans="1:38" x14ac:dyDescent="0.2">
      <c r="A40">
        <v>12827731231</v>
      </c>
      <c r="B40">
        <v>38</v>
      </c>
      <c r="C40" t="s">
        <v>418</v>
      </c>
      <c r="D40" t="s">
        <v>230</v>
      </c>
      <c r="E40">
        <v>2</v>
      </c>
      <c r="F40" t="s">
        <v>125</v>
      </c>
      <c r="G40">
        <v>1</v>
      </c>
      <c r="H40" t="s">
        <v>193</v>
      </c>
      <c r="I40">
        <v>2</v>
      </c>
      <c r="J40" t="s">
        <v>141</v>
      </c>
      <c r="K40">
        <v>1</v>
      </c>
      <c r="L40" t="s">
        <v>135</v>
      </c>
      <c r="M40">
        <v>3</v>
      </c>
      <c r="N40" t="s">
        <v>136</v>
      </c>
      <c r="O40">
        <v>2</v>
      </c>
      <c r="P40" s="224">
        <v>1</v>
      </c>
      <c r="Q40" s="224">
        <v>1</v>
      </c>
      <c r="R40" s="224">
        <v>1</v>
      </c>
      <c r="S40" s="224">
        <v>1</v>
      </c>
      <c r="T40" s="224">
        <v>1</v>
      </c>
      <c r="U40" s="224">
        <v>1</v>
      </c>
      <c r="V40" s="224">
        <v>1</v>
      </c>
      <c r="W40" s="224">
        <v>1</v>
      </c>
      <c r="X40" s="224">
        <v>1</v>
      </c>
      <c r="Y40" s="224">
        <v>1</v>
      </c>
      <c r="Z40" s="224">
        <v>1</v>
      </c>
      <c r="AA40" s="224">
        <v>1</v>
      </c>
      <c r="AB40" s="224">
        <v>1</v>
      </c>
      <c r="AC40" s="224">
        <v>1</v>
      </c>
      <c r="AD40" s="224">
        <v>1</v>
      </c>
      <c r="AE40" s="224">
        <v>1</v>
      </c>
      <c r="AF40" s="224">
        <v>1</v>
      </c>
      <c r="AG40" s="224">
        <v>1</v>
      </c>
      <c r="AH40" s="224">
        <v>1</v>
      </c>
      <c r="AI40" s="224">
        <v>1</v>
      </c>
      <c r="AJ40" s="224">
        <v>1</v>
      </c>
      <c r="AK40" s="224">
        <v>1</v>
      </c>
      <c r="AL40" s="224">
        <v>1</v>
      </c>
    </row>
    <row r="41" spans="1:38" x14ac:dyDescent="0.2">
      <c r="A41">
        <v>12764664961</v>
      </c>
      <c r="B41">
        <v>39</v>
      </c>
      <c r="C41" t="s">
        <v>425</v>
      </c>
      <c r="D41" t="s">
        <v>230</v>
      </c>
      <c r="E41">
        <v>2</v>
      </c>
      <c r="F41" t="s">
        <v>125</v>
      </c>
      <c r="G41">
        <v>1</v>
      </c>
      <c r="H41" t="s">
        <v>193</v>
      </c>
      <c r="I41">
        <v>2</v>
      </c>
      <c r="J41" t="s">
        <v>117</v>
      </c>
      <c r="K41">
        <v>2</v>
      </c>
      <c r="L41" t="s">
        <v>156</v>
      </c>
      <c r="M41">
        <v>2</v>
      </c>
      <c r="N41" t="s">
        <v>157</v>
      </c>
      <c r="O41">
        <v>1</v>
      </c>
      <c r="P41" s="224">
        <v>1</v>
      </c>
      <c r="Q41" s="224">
        <v>1</v>
      </c>
      <c r="R41" s="224">
        <v>1</v>
      </c>
      <c r="S41" s="224">
        <v>0</v>
      </c>
      <c r="T41" s="224">
        <v>1</v>
      </c>
      <c r="U41" s="224">
        <v>0</v>
      </c>
      <c r="V41" s="224">
        <v>1</v>
      </c>
      <c r="W41" s="224">
        <v>1</v>
      </c>
      <c r="X41" s="224">
        <v>1</v>
      </c>
      <c r="Y41" s="224">
        <v>1</v>
      </c>
      <c r="Z41" s="224">
        <v>1</v>
      </c>
      <c r="AA41" s="224">
        <v>1</v>
      </c>
      <c r="AB41" s="224">
        <v>1</v>
      </c>
      <c r="AC41" s="224">
        <v>0</v>
      </c>
      <c r="AD41" s="224">
        <v>0</v>
      </c>
      <c r="AE41" s="224">
        <v>1</v>
      </c>
      <c r="AF41" s="224">
        <v>0</v>
      </c>
      <c r="AG41" s="224">
        <v>1</v>
      </c>
      <c r="AH41" s="224">
        <v>0</v>
      </c>
      <c r="AI41" s="224">
        <v>0</v>
      </c>
      <c r="AJ41" s="224">
        <v>1</v>
      </c>
      <c r="AK41" s="224">
        <v>0</v>
      </c>
      <c r="AL41" s="224">
        <v>0</v>
      </c>
    </row>
    <row r="42" spans="1:38" x14ac:dyDescent="0.2">
      <c r="A42">
        <v>12776773926</v>
      </c>
      <c r="B42">
        <v>40</v>
      </c>
      <c r="C42" t="s">
        <v>434</v>
      </c>
      <c r="D42" t="s">
        <v>230</v>
      </c>
      <c r="E42">
        <v>2</v>
      </c>
      <c r="F42" t="s">
        <v>125</v>
      </c>
      <c r="G42">
        <v>1</v>
      </c>
      <c r="H42" t="s">
        <v>119</v>
      </c>
      <c r="I42">
        <v>1</v>
      </c>
      <c r="J42" t="s">
        <v>117</v>
      </c>
      <c r="K42">
        <v>2</v>
      </c>
      <c r="L42" t="s">
        <v>156</v>
      </c>
      <c r="M42">
        <v>2</v>
      </c>
      <c r="N42" t="s">
        <v>157</v>
      </c>
      <c r="O42">
        <v>1</v>
      </c>
      <c r="P42" s="224">
        <v>1</v>
      </c>
      <c r="Q42" s="224">
        <v>1</v>
      </c>
      <c r="R42" s="224">
        <v>1</v>
      </c>
      <c r="S42" s="224">
        <v>1</v>
      </c>
      <c r="T42" s="224">
        <v>1</v>
      </c>
      <c r="U42" s="224">
        <v>1</v>
      </c>
      <c r="V42" s="224">
        <v>1</v>
      </c>
      <c r="W42" s="224">
        <v>1</v>
      </c>
      <c r="X42" s="224">
        <v>1</v>
      </c>
      <c r="Y42" s="224">
        <v>1</v>
      </c>
      <c r="Z42" s="224">
        <v>1</v>
      </c>
      <c r="AA42" s="224">
        <v>1</v>
      </c>
      <c r="AB42" s="224">
        <v>1</v>
      </c>
      <c r="AC42" s="224">
        <v>1</v>
      </c>
      <c r="AD42" s="224">
        <v>1</v>
      </c>
      <c r="AE42" s="224">
        <v>1</v>
      </c>
      <c r="AF42" s="224">
        <v>1</v>
      </c>
      <c r="AG42" s="224">
        <v>1</v>
      </c>
      <c r="AH42" s="224">
        <v>0</v>
      </c>
      <c r="AI42" s="224">
        <v>1</v>
      </c>
      <c r="AJ42" s="224">
        <v>1</v>
      </c>
      <c r="AK42" s="224">
        <v>1</v>
      </c>
      <c r="AL42" s="224">
        <v>0</v>
      </c>
    </row>
    <row r="43" spans="1:38" x14ac:dyDescent="0.2">
      <c r="A43">
        <v>12844063647</v>
      </c>
      <c r="B43">
        <v>41</v>
      </c>
      <c r="C43" t="s">
        <v>441</v>
      </c>
      <c r="D43" t="s">
        <v>230</v>
      </c>
      <c r="E43">
        <v>2</v>
      </c>
      <c r="F43" t="s">
        <v>125</v>
      </c>
      <c r="G43">
        <v>1</v>
      </c>
      <c r="H43" t="s">
        <v>142</v>
      </c>
      <c r="I43">
        <v>4</v>
      </c>
      <c r="J43" t="s">
        <v>117</v>
      </c>
      <c r="K43">
        <v>2</v>
      </c>
      <c r="L43" t="s">
        <v>135</v>
      </c>
      <c r="M43">
        <v>3</v>
      </c>
      <c r="N43" t="s">
        <v>136</v>
      </c>
      <c r="O43">
        <v>2</v>
      </c>
      <c r="P43" s="224">
        <v>1</v>
      </c>
      <c r="Q43" s="224">
        <v>1</v>
      </c>
      <c r="R43" s="224">
        <v>1</v>
      </c>
      <c r="S43" s="224">
        <v>1</v>
      </c>
      <c r="T43" s="224">
        <v>1</v>
      </c>
      <c r="U43" s="224">
        <v>1</v>
      </c>
      <c r="V43" s="224">
        <v>1</v>
      </c>
      <c r="W43" s="224">
        <v>1</v>
      </c>
      <c r="X43" s="224">
        <v>1</v>
      </c>
      <c r="Y43" s="224">
        <v>1</v>
      </c>
      <c r="Z43" s="224">
        <v>1</v>
      </c>
      <c r="AA43" s="224">
        <v>1</v>
      </c>
      <c r="AB43" s="224">
        <v>1</v>
      </c>
      <c r="AC43" s="224">
        <v>1</v>
      </c>
      <c r="AD43" s="224">
        <v>1</v>
      </c>
      <c r="AE43" s="224">
        <v>1</v>
      </c>
      <c r="AF43" s="224">
        <v>1</v>
      </c>
      <c r="AG43" s="224">
        <v>1</v>
      </c>
      <c r="AH43" s="224">
        <v>1</v>
      </c>
      <c r="AI43" s="224">
        <v>1</v>
      </c>
      <c r="AJ43" s="224">
        <v>1</v>
      </c>
      <c r="AK43" s="224">
        <v>1</v>
      </c>
      <c r="AL43" s="224">
        <v>1</v>
      </c>
    </row>
    <row r="44" spans="1:38" x14ac:dyDescent="0.2">
      <c r="A44">
        <v>12753226703</v>
      </c>
      <c r="B44">
        <v>42</v>
      </c>
      <c r="C44" t="s">
        <v>448</v>
      </c>
      <c r="D44" t="s">
        <v>124</v>
      </c>
      <c r="E44">
        <v>1</v>
      </c>
      <c r="F44" t="s">
        <v>125</v>
      </c>
      <c r="G44">
        <v>1</v>
      </c>
      <c r="H44" t="s">
        <v>152</v>
      </c>
      <c r="I44">
        <v>3</v>
      </c>
      <c r="J44" t="s">
        <v>117</v>
      </c>
      <c r="K44">
        <v>2</v>
      </c>
      <c r="L44" t="s">
        <v>168</v>
      </c>
      <c r="M44">
        <v>1</v>
      </c>
      <c r="N44" t="s">
        <v>157</v>
      </c>
      <c r="O44">
        <v>1</v>
      </c>
      <c r="P44" s="224">
        <v>0</v>
      </c>
      <c r="Q44" s="224">
        <v>1</v>
      </c>
      <c r="R44" s="224">
        <v>1</v>
      </c>
      <c r="S44" s="224">
        <v>1</v>
      </c>
      <c r="T44" s="224">
        <v>0</v>
      </c>
      <c r="U44" s="224">
        <v>1</v>
      </c>
      <c r="V44" s="224">
        <v>1</v>
      </c>
      <c r="W44" s="224">
        <v>1</v>
      </c>
      <c r="X44" s="224">
        <v>1</v>
      </c>
      <c r="Y44" s="224">
        <v>1</v>
      </c>
      <c r="Z44" s="224">
        <v>1</v>
      </c>
      <c r="AA44" s="224">
        <v>1</v>
      </c>
      <c r="AB44" s="224">
        <v>1</v>
      </c>
      <c r="AC44" s="224">
        <v>1</v>
      </c>
      <c r="AD44" s="224">
        <v>0</v>
      </c>
      <c r="AE44" s="224">
        <v>1</v>
      </c>
      <c r="AF44" s="224">
        <v>1</v>
      </c>
      <c r="AG44" s="224">
        <v>1</v>
      </c>
      <c r="AH44" s="224">
        <v>1</v>
      </c>
      <c r="AI44" s="224">
        <v>1</v>
      </c>
      <c r="AJ44" s="224">
        <v>0</v>
      </c>
      <c r="AK44" s="224">
        <v>1</v>
      </c>
      <c r="AL44" s="224">
        <v>1</v>
      </c>
    </row>
    <row r="45" spans="1:38" x14ac:dyDescent="0.2">
      <c r="A45">
        <v>12747101426</v>
      </c>
      <c r="B45">
        <v>43</v>
      </c>
      <c r="C45" t="s">
        <v>453</v>
      </c>
      <c r="D45" t="s">
        <v>146</v>
      </c>
      <c r="E45">
        <v>3</v>
      </c>
      <c r="F45" t="s">
        <v>147</v>
      </c>
      <c r="G45">
        <v>3</v>
      </c>
      <c r="H45" t="s">
        <v>119</v>
      </c>
      <c r="I45">
        <v>1</v>
      </c>
      <c r="J45" t="s">
        <v>141</v>
      </c>
      <c r="K45">
        <v>1</v>
      </c>
      <c r="L45" t="s">
        <v>135</v>
      </c>
      <c r="M45">
        <v>3</v>
      </c>
      <c r="N45" t="s">
        <v>136</v>
      </c>
      <c r="O45">
        <v>2</v>
      </c>
      <c r="P45" s="224">
        <v>1</v>
      </c>
      <c r="Q45" s="224">
        <v>1</v>
      </c>
      <c r="R45" s="224">
        <v>1</v>
      </c>
      <c r="S45" s="224">
        <v>1</v>
      </c>
      <c r="T45" s="224">
        <v>1</v>
      </c>
      <c r="U45" s="224">
        <v>1</v>
      </c>
      <c r="V45" s="224">
        <v>1</v>
      </c>
      <c r="W45" s="224">
        <v>1</v>
      </c>
      <c r="X45" s="224">
        <v>1</v>
      </c>
      <c r="Y45" s="224">
        <v>1</v>
      </c>
      <c r="Z45" s="224">
        <v>1</v>
      </c>
      <c r="AA45" s="224">
        <v>1</v>
      </c>
      <c r="AB45" s="224">
        <v>1</v>
      </c>
      <c r="AC45" s="224">
        <v>1</v>
      </c>
      <c r="AD45" s="224">
        <v>1</v>
      </c>
      <c r="AE45" s="224">
        <v>1</v>
      </c>
      <c r="AF45" s="224">
        <v>1</v>
      </c>
      <c r="AG45" s="224">
        <v>1</v>
      </c>
      <c r="AH45" s="224">
        <v>0</v>
      </c>
      <c r="AI45" s="224">
        <v>0</v>
      </c>
      <c r="AJ45" s="224">
        <v>1</v>
      </c>
      <c r="AK45" s="224">
        <v>1</v>
      </c>
      <c r="AL45" s="224">
        <v>0</v>
      </c>
    </row>
    <row r="46" spans="1:38" x14ac:dyDescent="0.2">
      <c r="A46">
        <v>12779930403</v>
      </c>
      <c r="B46">
        <v>44</v>
      </c>
      <c r="C46" t="s">
        <v>460</v>
      </c>
      <c r="D46" t="s">
        <v>124</v>
      </c>
      <c r="E46">
        <v>1</v>
      </c>
      <c r="F46" t="s">
        <v>147</v>
      </c>
      <c r="G46">
        <v>3</v>
      </c>
      <c r="H46" t="s">
        <v>193</v>
      </c>
      <c r="I46">
        <v>2</v>
      </c>
      <c r="J46" t="s">
        <v>117</v>
      </c>
      <c r="K46">
        <v>2</v>
      </c>
      <c r="L46" t="s">
        <v>156</v>
      </c>
      <c r="M46">
        <v>2</v>
      </c>
      <c r="N46" t="s">
        <v>157</v>
      </c>
      <c r="O46">
        <v>1</v>
      </c>
      <c r="P46" s="224">
        <v>1</v>
      </c>
      <c r="Q46" s="224">
        <v>1</v>
      </c>
      <c r="R46" s="224">
        <v>1</v>
      </c>
      <c r="S46" s="224">
        <v>1</v>
      </c>
      <c r="T46" s="224">
        <v>1</v>
      </c>
      <c r="U46" s="224">
        <v>1</v>
      </c>
      <c r="V46" s="224">
        <v>1</v>
      </c>
      <c r="W46" s="224">
        <v>1</v>
      </c>
      <c r="X46" s="224">
        <v>1</v>
      </c>
      <c r="Y46" s="224">
        <v>1</v>
      </c>
      <c r="Z46" s="224">
        <v>1</v>
      </c>
      <c r="AA46" s="224">
        <v>1</v>
      </c>
      <c r="AB46" s="224">
        <v>1</v>
      </c>
      <c r="AC46" s="224">
        <v>1</v>
      </c>
      <c r="AD46" s="224">
        <v>0</v>
      </c>
      <c r="AE46" s="224">
        <v>1</v>
      </c>
      <c r="AF46" s="224">
        <v>1</v>
      </c>
      <c r="AG46" s="224">
        <v>1</v>
      </c>
      <c r="AH46" s="224">
        <v>0</v>
      </c>
      <c r="AI46" s="224">
        <v>0</v>
      </c>
      <c r="AJ46" s="224">
        <v>1</v>
      </c>
      <c r="AK46" s="224">
        <v>1</v>
      </c>
      <c r="AL46" s="224">
        <v>1</v>
      </c>
    </row>
    <row r="47" spans="1:38" x14ac:dyDescent="0.2">
      <c r="A47">
        <v>12817541162</v>
      </c>
      <c r="B47">
        <v>45</v>
      </c>
      <c r="C47" t="s">
        <v>501</v>
      </c>
      <c r="D47" t="s">
        <v>124</v>
      </c>
      <c r="E47">
        <v>1</v>
      </c>
      <c r="F47" t="s">
        <v>125</v>
      </c>
      <c r="G47">
        <v>1</v>
      </c>
      <c r="H47" t="s">
        <v>193</v>
      </c>
      <c r="I47">
        <v>2</v>
      </c>
      <c r="J47" t="s">
        <v>141</v>
      </c>
      <c r="K47">
        <v>1</v>
      </c>
      <c r="L47" t="s">
        <v>135</v>
      </c>
      <c r="M47">
        <v>3</v>
      </c>
      <c r="N47" t="s">
        <v>136</v>
      </c>
      <c r="O47">
        <v>2</v>
      </c>
      <c r="P47" s="224">
        <v>0</v>
      </c>
      <c r="Q47" s="224">
        <v>1</v>
      </c>
      <c r="R47" s="224">
        <v>1</v>
      </c>
      <c r="S47" s="224">
        <v>1</v>
      </c>
      <c r="T47" s="224">
        <v>1</v>
      </c>
      <c r="U47" s="224">
        <v>1</v>
      </c>
      <c r="V47" s="224">
        <v>1</v>
      </c>
      <c r="W47" s="224">
        <v>1</v>
      </c>
      <c r="X47" s="224">
        <v>1</v>
      </c>
      <c r="Y47" s="224">
        <v>1</v>
      </c>
      <c r="Z47" s="224">
        <v>1</v>
      </c>
      <c r="AA47" s="224">
        <v>1</v>
      </c>
      <c r="AB47" s="224">
        <v>1</v>
      </c>
      <c r="AC47" s="224">
        <v>1</v>
      </c>
      <c r="AD47" s="224">
        <v>1</v>
      </c>
      <c r="AE47" s="224">
        <v>1</v>
      </c>
      <c r="AF47" s="224">
        <v>1</v>
      </c>
      <c r="AG47" s="224">
        <v>0</v>
      </c>
      <c r="AH47" s="224">
        <v>0</v>
      </c>
      <c r="AI47" s="224">
        <v>0</v>
      </c>
      <c r="AJ47" s="224">
        <v>1</v>
      </c>
      <c r="AK47" s="224">
        <v>1</v>
      </c>
      <c r="AL47" s="224">
        <v>0</v>
      </c>
    </row>
  </sheetData>
  <sortState xmlns:xlrd2="http://schemas.microsoft.com/office/spreadsheetml/2017/richdata2" ref="A3:AL47">
    <sortCondition ref="C3:C47"/>
  </sortState>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S47"/>
  <sheetViews>
    <sheetView zoomScale="90" zoomScaleNormal="90" workbookViewId="0">
      <selection activeCell="BK2" sqref="BK2"/>
    </sheetView>
  </sheetViews>
  <sheetFormatPr baseColWidth="10" defaultColWidth="8.83203125" defaultRowHeight="15" x14ac:dyDescent="0.2"/>
  <cols>
    <col min="1" max="1" width="14.1640625" style="22" customWidth="1"/>
    <col min="2" max="2" width="15.5" customWidth="1"/>
    <col min="4" max="4" width="36.83203125" customWidth="1"/>
    <col min="5" max="5" width="12.83203125" customWidth="1"/>
    <col min="7" max="7" width="10.5" customWidth="1"/>
    <col min="9" max="9" width="17.5" customWidth="1"/>
    <col min="11" max="11" width="13.5" customWidth="1"/>
    <col min="15" max="15" width="14.1640625" customWidth="1"/>
    <col min="17" max="57" width="11" customWidth="1"/>
    <col min="58" max="58" width="11.5" customWidth="1"/>
    <col min="59" max="60" width="12.5" customWidth="1"/>
    <col min="61" max="71" width="11.5" customWidth="1"/>
  </cols>
  <sheetData>
    <row r="1" spans="1:71" ht="16" x14ac:dyDescent="0.2">
      <c r="A1" s="21" t="s">
        <v>656</v>
      </c>
      <c r="B1" s="308" t="s">
        <v>629</v>
      </c>
      <c r="C1" s="308" t="s">
        <v>657</v>
      </c>
      <c r="D1" s="308" t="s">
        <v>556</v>
      </c>
      <c r="E1" s="308" t="s">
        <v>631</v>
      </c>
      <c r="F1" s="308" t="s">
        <v>557</v>
      </c>
      <c r="G1" s="308" t="s">
        <v>632</v>
      </c>
      <c r="H1" s="308" t="s">
        <v>558</v>
      </c>
      <c r="I1" s="308" t="s">
        <v>633</v>
      </c>
      <c r="J1" s="14" t="s">
        <v>12</v>
      </c>
      <c r="K1" s="308" t="s">
        <v>634</v>
      </c>
      <c r="L1" s="308" t="s">
        <v>635</v>
      </c>
      <c r="M1" s="308" t="s">
        <v>636</v>
      </c>
      <c r="N1" s="308" t="s">
        <v>59</v>
      </c>
      <c r="O1" s="308" t="s">
        <v>637</v>
      </c>
      <c r="P1" s="308" t="s">
        <v>560</v>
      </c>
      <c r="Q1" s="180" t="s">
        <v>658</v>
      </c>
      <c r="R1" s="180" t="s">
        <v>659</v>
      </c>
      <c r="S1" s="180" t="s">
        <v>660</v>
      </c>
      <c r="T1" s="180" t="s">
        <v>661</v>
      </c>
      <c r="U1" s="180" t="s">
        <v>662</v>
      </c>
      <c r="V1" s="180" t="s">
        <v>663</v>
      </c>
      <c r="W1" s="180" t="s">
        <v>664</v>
      </c>
      <c r="X1" s="180" t="s">
        <v>665</v>
      </c>
      <c r="Y1" s="180" t="s">
        <v>666</v>
      </c>
      <c r="Z1" s="180" t="s">
        <v>667</v>
      </c>
      <c r="AA1" s="180" t="s">
        <v>668</v>
      </c>
      <c r="AB1" s="180" t="s">
        <v>669</v>
      </c>
      <c r="AC1" s="180" t="s">
        <v>670</v>
      </c>
      <c r="AD1" s="180" t="s">
        <v>671</v>
      </c>
      <c r="AE1" s="180" t="s">
        <v>672</v>
      </c>
      <c r="AF1" s="180" t="s">
        <v>673</v>
      </c>
      <c r="AG1" s="180" t="s">
        <v>674</v>
      </c>
      <c r="AH1" s="180" t="s">
        <v>675</v>
      </c>
      <c r="AI1" s="180" t="s">
        <v>676</v>
      </c>
      <c r="AJ1" s="180" t="s">
        <v>677</v>
      </c>
      <c r="AK1" s="180" t="s">
        <v>678</v>
      </c>
      <c r="AL1" s="180" t="s">
        <v>679</v>
      </c>
      <c r="AM1" s="180" t="s">
        <v>680</v>
      </c>
      <c r="AN1" s="180" t="s">
        <v>681</v>
      </c>
      <c r="AO1" s="180" t="s">
        <v>682</v>
      </c>
      <c r="AP1" s="180" t="s">
        <v>683</v>
      </c>
      <c r="AQ1" s="180" t="s">
        <v>684</v>
      </c>
      <c r="AR1" s="180" t="s">
        <v>685</v>
      </c>
      <c r="AS1" s="180" t="s">
        <v>686</v>
      </c>
      <c r="AT1" s="180" t="s">
        <v>687</v>
      </c>
      <c r="AU1" s="180" t="s">
        <v>688</v>
      </c>
      <c r="AV1" s="180" t="s">
        <v>689</v>
      </c>
      <c r="AW1" s="180" t="s">
        <v>690</v>
      </c>
      <c r="AX1" s="180" t="s">
        <v>691</v>
      </c>
      <c r="AY1" s="180" t="s">
        <v>692</v>
      </c>
      <c r="AZ1" s="180" t="s">
        <v>693</v>
      </c>
      <c r="BA1" s="180" t="s">
        <v>694</v>
      </c>
      <c r="BB1" s="180" t="s">
        <v>695</v>
      </c>
      <c r="BC1" s="180" t="s">
        <v>696</v>
      </c>
      <c r="BD1" s="180" t="s">
        <v>697</v>
      </c>
      <c r="BE1" s="180" t="s">
        <v>698</v>
      </c>
      <c r="BF1" s="180" t="s">
        <v>699</v>
      </c>
      <c r="BG1" s="180" t="s">
        <v>700</v>
      </c>
      <c r="BH1" s="180" t="s">
        <v>701</v>
      </c>
      <c r="BI1" s="180" t="s">
        <v>702</v>
      </c>
      <c r="BJ1" s="180" t="s">
        <v>703</v>
      </c>
      <c r="BK1" s="180" t="s">
        <v>704</v>
      </c>
      <c r="BL1" s="180"/>
      <c r="BM1" s="180"/>
      <c r="BN1" s="180"/>
      <c r="BO1" s="180"/>
      <c r="BP1" s="180"/>
      <c r="BQ1" s="180"/>
      <c r="BR1" s="180"/>
      <c r="BS1" s="180"/>
    </row>
    <row r="2" spans="1:71" s="14" customFormat="1" ht="335" x14ac:dyDescent="0.2">
      <c r="A2" s="302" t="s">
        <v>705</v>
      </c>
      <c r="B2" s="180" t="s">
        <v>644</v>
      </c>
      <c r="C2" s="180" t="s">
        <v>706</v>
      </c>
      <c r="D2" s="180" t="s">
        <v>707</v>
      </c>
      <c r="E2" s="180" t="s">
        <v>708</v>
      </c>
      <c r="F2" s="180" t="s">
        <v>709</v>
      </c>
      <c r="G2" s="180" t="s">
        <v>647</v>
      </c>
      <c r="H2" s="180" t="s">
        <v>648</v>
      </c>
      <c r="I2" s="180" t="s">
        <v>649</v>
      </c>
      <c r="J2" s="180" t="s">
        <v>650</v>
      </c>
      <c r="K2" s="180" t="s">
        <v>651</v>
      </c>
      <c r="L2" s="180" t="s">
        <v>652</v>
      </c>
      <c r="M2" s="180" t="s">
        <v>653</v>
      </c>
      <c r="N2" s="180" t="s">
        <v>59</v>
      </c>
      <c r="O2" s="180" t="s">
        <v>654</v>
      </c>
      <c r="P2" s="180" t="s">
        <v>655</v>
      </c>
      <c r="Q2" s="19" t="s">
        <v>710</v>
      </c>
      <c r="R2" s="19" t="s">
        <v>711</v>
      </c>
      <c r="S2" s="19" t="s">
        <v>712</v>
      </c>
      <c r="T2" s="19" t="s">
        <v>713</v>
      </c>
      <c r="U2" s="19" t="s">
        <v>714</v>
      </c>
      <c r="V2" s="19" t="s">
        <v>715</v>
      </c>
      <c r="W2" s="19" t="s">
        <v>716</v>
      </c>
      <c r="X2" s="19" t="s">
        <v>717</v>
      </c>
      <c r="Y2" s="19" t="s">
        <v>718</v>
      </c>
      <c r="Z2" s="19" t="s">
        <v>719</v>
      </c>
      <c r="AA2" s="19" t="s">
        <v>720</v>
      </c>
      <c r="AB2" s="19" t="s">
        <v>721</v>
      </c>
      <c r="AC2" s="19" t="s">
        <v>722</v>
      </c>
      <c r="AD2" s="19" t="s">
        <v>723</v>
      </c>
      <c r="AE2" s="19" t="s">
        <v>724</v>
      </c>
      <c r="AF2" s="19" t="s">
        <v>725</v>
      </c>
      <c r="AG2" s="19" t="s">
        <v>726</v>
      </c>
      <c r="AH2" s="19" t="s">
        <v>727</v>
      </c>
      <c r="AI2" s="19" t="s">
        <v>728</v>
      </c>
      <c r="AJ2" s="19" t="s">
        <v>729</v>
      </c>
      <c r="AK2" s="19" t="s">
        <v>730</v>
      </c>
      <c r="AL2" s="19" t="s">
        <v>731</v>
      </c>
      <c r="AM2" s="19" t="s">
        <v>732</v>
      </c>
      <c r="AN2" s="19" t="s">
        <v>733</v>
      </c>
      <c r="AO2" s="19" t="s">
        <v>734</v>
      </c>
      <c r="AP2" s="19" t="s">
        <v>735</v>
      </c>
      <c r="AQ2" s="19" t="s">
        <v>736</v>
      </c>
      <c r="AR2" s="19" t="s">
        <v>737</v>
      </c>
      <c r="AS2" s="19" t="s">
        <v>738</v>
      </c>
      <c r="AT2" s="19" t="s">
        <v>739</v>
      </c>
      <c r="AU2" s="19" t="s">
        <v>740</v>
      </c>
      <c r="AV2" s="19" t="s">
        <v>741</v>
      </c>
      <c r="AW2" s="19" t="s">
        <v>742</v>
      </c>
      <c r="AX2" s="19" t="s">
        <v>743</v>
      </c>
      <c r="AY2" s="19" t="s">
        <v>744</v>
      </c>
      <c r="AZ2" s="19" t="s">
        <v>745</v>
      </c>
      <c r="BA2" s="19" t="s">
        <v>746</v>
      </c>
      <c r="BB2" s="19" t="s">
        <v>747</v>
      </c>
      <c r="BC2" s="19" t="s">
        <v>748</v>
      </c>
      <c r="BD2" s="19" t="s">
        <v>749</v>
      </c>
      <c r="BE2" s="19" t="s">
        <v>750</v>
      </c>
      <c r="BF2" s="19" t="s">
        <v>751</v>
      </c>
      <c r="BG2" s="19" t="s">
        <v>752</v>
      </c>
      <c r="BH2" s="19" t="s">
        <v>753</v>
      </c>
      <c r="BI2" s="19" t="s">
        <v>754</v>
      </c>
      <c r="BJ2" s="19" t="s">
        <v>755</v>
      </c>
      <c r="BK2" s="19" t="s">
        <v>756</v>
      </c>
      <c r="BL2" s="19"/>
      <c r="BM2" s="19"/>
      <c r="BN2" s="19"/>
      <c r="BO2" s="19"/>
      <c r="BP2" s="19"/>
      <c r="BQ2" s="19"/>
      <c r="BR2" s="19"/>
      <c r="BS2" s="19"/>
    </row>
    <row r="3" spans="1:71" x14ac:dyDescent="0.2">
      <c r="B3">
        <v>12749699617</v>
      </c>
      <c r="C3">
        <v>1</v>
      </c>
      <c r="D3" t="s">
        <v>122</v>
      </c>
      <c r="E3" t="s">
        <v>124</v>
      </c>
      <c r="F3">
        <v>1</v>
      </c>
      <c r="G3" t="s">
        <v>125</v>
      </c>
      <c r="H3">
        <v>1</v>
      </c>
      <c r="I3" t="s">
        <v>119</v>
      </c>
      <c r="J3">
        <v>1</v>
      </c>
      <c r="K3" t="s">
        <v>117</v>
      </c>
      <c r="L3">
        <v>2</v>
      </c>
      <c r="M3" t="s">
        <v>135</v>
      </c>
      <c r="N3">
        <v>3</v>
      </c>
      <c r="O3" t="s">
        <v>136</v>
      </c>
      <c r="P3">
        <v>2</v>
      </c>
      <c r="Q3">
        <v>3</v>
      </c>
      <c r="R3">
        <v>2</v>
      </c>
      <c r="S3">
        <v>2</v>
      </c>
      <c r="T3">
        <v>3</v>
      </c>
      <c r="U3">
        <v>4</v>
      </c>
      <c r="V3">
        <v>4</v>
      </c>
      <c r="W3">
        <v>3</v>
      </c>
      <c r="X3">
        <v>3</v>
      </c>
      <c r="Y3">
        <v>4</v>
      </c>
      <c r="Z3">
        <v>3</v>
      </c>
      <c r="AA3">
        <v>2</v>
      </c>
      <c r="AB3">
        <v>2</v>
      </c>
      <c r="AC3">
        <v>3</v>
      </c>
      <c r="AD3">
        <v>2</v>
      </c>
      <c r="AE3">
        <v>3</v>
      </c>
      <c r="AF3">
        <v>2</v>
      </c>
      <c r="AG3">
        <v>2</v>
      </c>
      <c r="AH3">
        <v>3</v>
      </c>
      <c r="AI3">
        <v>3</v>
      </c>
      <c r="AJ3">
        <v>2</v>
      </c>
      <c r="AK3">
        <v>2</v>
      </c>
      <c r="AL3">
        <v>2</v>
      </c>
      <c r="AM3">
        <v>2</v>
      </c>
      <c r="AN3">
        <v>2</v>
      </c>
      <c r="AO3">
        <v>2</v>
      </c>
      <c r="AP3">
        <v>2</v>
      </c>
      <c r="AQ3">
        <v>2</v>
      </c>
      <c r="AR3">
        <v>2</v>
      </c>
      <c r="AS3">
        <v>2</v>
      </c>
      <c r="AT3">
        <v>2</v>
      </c>
      <c r="AU3">
        <v>3</v>
      </c>
      <c r="AV3">
        <v>3</v>
      </c>
      <c r="AW3">
        <v>3</v>
      </c>
      <c r="AX3">
        <v>3</v>
      </c>
      <c r="AY3">
        <v>2</v>
      </c>
      <c r="AZ3">
        <v>3</v>
      </c>
      <c r="BA3">
        <v>4</v>
      </c>
      <c r="BB3">
        <v>3</v>
      </c>
      <c r="BC3">
        <v>2</v>
      </c>
      <c r="BD3">
        <v>2</v>
      </c>
      <c r="BE3">
        <v>5</v>
      </c>
      <c r="BF3">
        <v>5</v>
      </c>
      <c r="BG3">
        <v>6</v>
      </c>
      <c r="BH3">
        <v>6</v>
      </c>
      <c r="BI3">
        <v>2</v>
      </c>
      <c r="BJ3">
        <v>3</v>
      </c>
      <c r="BK3">
        <v>3</v>
      </c>
    </row>
    <row r="4" spans="1:71" x14ac:dyDescent="0.2">
      <c r="B4">
        <v>12852454060</v>
      </c>
      <c r="C4">
        <v>2</v>
      </c>
      <c r="D4" t="s">
        <v>144</v>
      </c>
      <c r="E4" t="s">
        <v>146</v>
      </c>
      <c r="F4">
        <v>3</v>
      </c>
      <c r="G4" t="s">
        <v>147</v>
      </c>
      <c r="H4">
        <v>3</v>
      </c>
      <c r="I4" t="s">
        <v>142</v>
      </c>
      <c r="J4">
        <v>4</v>
      </c>
      <c r="K4" t="s">
        <v>141</v>
      </c>
      <c r="L4">
        <v>1</v>
      </c>
      <c r="M4" t="s">
        <v>135</v>
      </c>
      <c r="N4">
        <v>3</v>
      </c>
      <c r="O4" t="s">
        <v>136</v>
      </c>
      <c r="P4">
        <v>2</v>
      </c>
      <c r="Q4">
        <v>2</v>
      </c>
      <c r="R4">
        <v>2</v>
      </c>
      <c r="S4">
        <v>2</v>
      </c>
      <c r="T4">
        <v>2</v>
      </c>
      <c r="U4">
        <v>4</v>
      </c>
      <c r="V4">
        <v>3</v>
      </c>
      <c r="W4">
        <v>3</v>
      </c>
      <c r="X4">
        <v>2</v>
      </c>
      <c r="Y4">
        <v>2</v>
      </c>
      <c r="Z4">
        <v>2</v>
      </c>
      <c r="AA4">
        <v>2</v>
      </c>
      <c r="AB4">
        <v>1</v>
      </c>
      <c r="AC4">
        <v>1</v>
      </c>
      <c r="AD4">
        <v>1</v>
      </c>
      <c r="AE4">
        <v>1</v>
      </c>
      <c r="AF4">
        <v>1</v>
      </c>
      <c r="AG4">
        <v>2</v>
      </c>
      <c r="AH4">
        <v>2</v>
      </c>
      <c r="AI4">
        <v>3</v>
      </c>
      <c r="AJ4">
        <v>2</v>
      </c>
      <c r="AK4">
        <v>2</v>
      </c>
      <c r="AL4">
        <v>2</v>
      </c>
      <c r="AM4">
        <v>2</v>
      </c>
      <c r="AN4">
        <v>2</v>
      </c>
      <c r="AO4">
        <v>2</v>
      </c>
      <c r="AP4">
        <v>3</v>
      </c>
      <c r="AQ4">
        <v>2</v>
      </c>
      <c r="AR4">
        <v>2</v>
      </c>
      <c r="AS4">
        <v>2</v>
      </c>
      <c r="AT4">
        <v>3</v>
      </c>
      <c r="AU4">
        <v>2</v>
      </c>
      <c r="AV4">
        <v>2</v>
      </c>
      <c r="AW4">
        <v>3</v>
      </c>
      <c r="AX4">
        <v>3</v>
      </c>
      <c r="AY4">
        <v>3</v>
      </c>
      <c r="AZ4">
        <v>2</v>
      </c>
      <c r="BA4">
        <v>4</v>
      </c>
      <c r="BB4">
        <v>2</v>
      </c>
      <c r="BC4">
        <v>2</v>
      </c>
      <c r="BD4">
        <v>2</v>
      </c>
      <c r="BE4">
        <v>7</v>
      </c>
      <c r="BF4">
        <v>7</v>
      </c>
      <c r="BG4">
        <v>7</v>
      </c>
      <c r="BH4">
        <v>7</v>
      </c>
      <c r="BI4">
        <v>2</v>
      </c>
      <c r="BJ4">
        <v>2</v>
      </c>
      <c r="BK4">
        <v>2</v>
      </c>
    </row>
    <row r="5" spans="1:71" x14ac:dyDescent="0.2">
      <c r="B5">
        <v>12771324525</v>
      </c>
      <c r="C5">
        <v>3</v>
      </c>
      <c r="D5" t="s">
        <v>154</v>
      </c>
      <c r="E5" t="s">
        <v>124</v>
      </c>
      <c r="F5">
        <v>1</v>
      </c>
      <c r="G5" t="s">
        <v>125</v>
      </c>
      <c r="H5">
        <v>1</v>
      </c>
      <c r="I5" t="s">
        <v>152</v>
      </c>
      <c r="J5">
        <v>3</v>
      </c>
      <c r="K5" t="s">
        <v>117</v>
      </c>
      <c r="L5">
        <v>2</v>
      </c>
      <c r="M5" t="s">
        <v>156</v>
      </c>
      <c r="N5">
        <v>2</v>
      </c>
      <c r="O5" t="s">
        <v>157</v>
      </c>
      <c r="P5">
        <v>1</v>
      </c>
    </row>
    <row r="6" spans="1:71" x14ac:dyDescent="0.2">
      <c r="B6">
        <v>12844147289</v>
      </c>
      <c r="C6">
        <v>4</v>
      </c>
      <c r="D6" t="s">
        <v>162</v>
      </c>
      <c r="E6" t="s">
        <v>124</v>
      </c>
      <c r="F6">
        <v>1</v>
      </c>
      <c r="G6" t="s">
        <v>125</v>
      </c>
      <c r="H6">
        <v>1</v>
      </c>
      <c r="I6" t="s">
        <v>142</v>
      </c>
      <c r="J6">
        <v>4</v>
      </c>
      <c r="K6" t="s">
        <v>141</v>
      </c>
      <c r="L6">
        <v>1</v>
      </c>
      <c r="M6" t="s">
        <v>168</v>
      </c>
      <c r="N6">
        <v>1</v>
      </c>
      <c r="O6" t="s">
        <v>136</v>
      </c>
      <c r="P6">
        <v>2</v>
      </c>
      <c r="Q6">
        <v>2</v>
      </c>
      <c r="R6">
        <v>1</v>
      </c>
      <c r="S6">
        <v>1</v>
      </c>
      <c r="T6">
        <v>2</v>
      </c>
      <c r="U6">
        <v>3</v>
      </c>
      <c r="V6">
        <v>2</v>
      </c>
      <c r="W6">
        <v>3</v>
      </c>
      <c r="X6">
        <v>2</v>
      </c>
      <c r="Y6">
        <v>1</v>
      </c>
      <c r="Z6">
        <v>1</v>
      </c>
      <c r="AA6">
        <v>1</v>
      </c>
      <c r="AB6">
        <v>1</v>
      </c>
      <c r="AC6">
        <v>1</v>
      </c>
      <c r="AD6">
        <v>3</v>
      </c>
      <c r="AE6">
        <v>1</v>
      </c>
      <c r="AF6">
        <v>2</v>
      </c>
      <c r="AG6">
        <v>2</v>
      </c>
      <c r="AH6">
        <v>3</v>
      </c>
      <c r="AI6">
        <v>3</v>
      </c>
      <c r="AJ6">
        <v>1</v>
      </c>
      <c r="AK6">
        <v>3</v>
      </c>
      <c r="AL6">
        <v>3</v>
      </c>
      <c r="AM6">
        <v>4</v>
      </c>
      <c r="AN6">
        <v>2</v>
      </c>
      <c r="AO6">
        <v>2</v>
      </c>
      <c r="AP6">
        <v>4</v>
      </c>
      <c r="AQ6">
        <v>4</v>
      </c>
      <c r="AR6">
        <v>3</v>
      </c>
      <c r="AS6">
        <v>4</v>
      </c>
      <c r="AT6">
        <v>1</v>
      </c>
      <c r="AU6">
        <v>3</v>
      </c>
      <c r="AV6">
        <v>1</v>
      </c>
      <c r="AW6">
        <v>2</v>
      </c>
      <c r="AX6">
        <v>3</v>
      </c>
      <c r="AY6">
        <v>4</v>
      </c>
      <c r="AZ6">
        <v>3</v>
      </c>
      <c r="BA6">
        <v>4</v>
      </c>
      <c r="BB6">
        <v>3</v>
      </c>
      <c r="BC6">
        <v>3</v>
      </c>
      <c r="BD6">
        <v>3</v>
      </c>
      <c r="BE6">
        <v>9</v>
      </c>
      <c r="BF6">
        <v>6</v>
      </c>
      <c r="BG6">
        <v>6</v>
      </c>
      <c r="BH6">
        <v>6</v>
      </c>
      <c r="BI6">
        <v>4</v>
      </c>
      <c r="BJ6">
        <v>4</v>
      </c>
      <c r="BK6">
        <v>4</v>
      </c>
    </row>
    <row r="7" spans="1:71" x14ac:dyDescent="0.2">
      <c r="B7">
        <v>12761554582</v>
      </c>
      <c r="C7">
        <v>5</v>
      </c>
      <c r="D7" t="s">
        <v>172</v>
      </c>
      <c r="E7" t="s">
        <v>146</v>
      </c>
      <c r="F7">
        <v>3</v>
      </c>
      <c r="G7" t="s">
        <v>174</v>
      </c>
      <c r="H7">
        <v>2</v>
      </c>
      <c r="I7" t="s">
        <v>142</v>
      </c>
      <c r="J7">
        <v>4</v>
      </c>
      <c r="K7" t="s">
        <v>141</v>
      </c>
      <c r="L7">
        <v>1</v>
      </c>
      <c r="M7" t="s">
        <v>168</v>
      </c>
      <c r="N7">
        <v>1</v>
      </c>
      <c r="O7" t="s">
        <v>136</v>
      </c>
      <c r="P7">
        <v>2</v>
      </c>
      <c r="Q7">
        <v>4</v>
      </c>
      <c r="R7">
        <v>4</v>
      </c>
      <c r="S7">
        <v>4</v>
      </c>
      <c r="T7">
        <v>4</v>
      </c>
      <c r="U7">
        <v>4</v>
      </c>
      <c r="V7">
        <v>4</v>
      </c>
      <c r="W7">
        <v>3</v>
      </c>
      <c r="X7">
        <v>4</v>
      </c>
      <c r="Y7">
        <v>4</v>
      </c>
      <c r="Z7">
        <v>4</v>
      </c>
      <c r="AA7">
        <v>4</v>
      </c>
      <c r="AB7">
        <v>4</v>
      </c>
      <c r="AC7">
        <v>4</v>
      </c>
      <c r="AD7">
        <v>4</v>
      </c>
      <c r="AE7">
        <v>4</v>
      </c>
      <c r="AF7">
        <v>4</v>
      </c>
      <c r="AG7">
        <v>4</v>
      </c>
      <c r="AH7">
        <v>4</v>
      </c>
      <c r="AI7">
        <v>4</v>
      </c>
      <c r="AJ7">
        <v>3</v>
      </c>
      <c r="AK7">
        <v>3</v>
      </c>
      <c r="AL7">
        <v>3</v>
      </c>
      <c r="AM7">
        <v>4</v>
      </c>
      <c r="AN7">
        <v>4</v>
      </c>
      <c r="AO7">
        <v>3</v>
      </c>
      <c r="AP7">
        <v>3</v>
      </c>
      <c r="AQ7">
        <v>4</v>
      </c>
      <c r="AR7">
        <v>3</v>
      </c>
      <c r="AS7">
        <v>4</v>
      </c>
      <c r="AT7">
        <v>4</v>
      </c>
      <c r="AU7">
        <v>4</v>
      </c>
      <c r="AV7">
        <v>4</v>
      </c>
      <c r="AW7">
        <v>4</v>
      </c>
      <c r="AX7">
        <v>4</v>
      </c>
      <c r="AY7">
        <v>4</v>
      </c>
      <c r="AZ7">
        <v>4</v>
      </c>
      <c r="BA7">
        <v>4</v>
      </c>
      <c r="BB7">
        <v>4</v>
      </c>
      <c r="BC7">
        <v>4</v>
      </c>
      <c r="BD7">
        <v>4</v>
      </c>
      <c r="BE7">
        <v>7</v>
      </c>
      <c r="BF7">
        <v>9</v>
      </c>
      <c r="BG7">
        <v>7</v>
      </c>
      <c r="BH7">
        <v>9</v>
      </c>
      <c r="BI7">
        <v>3</v>
      </c>
      <c r="BJ7">
        <v>4</v>
      </c>
      <c r="BK7">
        <v>2</v>
      </c>
    </row>
    <row r="8" spans="1:71" x14ac:dyDescent="0.2">
      <c r="B8">
        <v>12849461342</v>
      </c>
      <c r="C8">
        <v>6</v>
      </c>
      <c r="D8" t="s">
        <v>181</v>
      </c>
      <c r="E8" t="s">
        <v>124</v>
      </c>
      <c r="F8">
        <v>1</v>
      </c>
      <c r="G8" t="s">
        <v>174</v>
      </c>
      <c r="H8">
        <v>2</v>
      </c>
      <c r="I8" t="s">
        <v>152</v>
      </c>
      <c r="J8">
        <v>3</v>
      </c>
      <c r="K8" t="s">
        <v>141</v>
      </c>
      <c r="L8">
        <v>1</v>
      </c>
      <c r="M8" t="s">
        <v>135</v>
      </c>
      <c r="N8">
        <v>3</v>
      </c>
      <c r="O8" t="s">
        <v>136</v>
      </c>
      <c r="P8">
        <v>2</v>
      </c>
      <c r="Q8">
        <v>4</v>
      </c>
      <c r="R8">
        <v>3</v>
      </c>
      <c r="S8">
        <v>3</v>
      </c>
      <c r="T8">
        <v>3</v>
      </c>
      <c r="U8">
        <v>4</v>
      </c>
      <c r="V8">
        <v>3</v>
      </c>
      <c r="W8">
        <v>3</v>
      </c>
      <c r="X8">
        <v>3</v>
      </c>
      <c r="Y8">
        <v>3</v>
      </c>
      <c r="Z8">
        <v>3</v>
      </c>
      <c r="AA8">
        <v>3</v>
      </c>
      <c r="AB8">
        <v>2</v>
      </c>
      <c r="AC8">
        <v>3</v>
      </c>
      <c r="AD8">
        <v>3</v>
      </c>
      <c r="AE8">
        <v>3</v>
      </c>
      <c r="AF8">
        <v>2</v>
      </c>
      <c r="AG8">
        <v>2</v>
      </c>
      <c r="AH8">
        <v>3</v>
      </c>
      <c r="AI8">
        <v>3</v>
      </c>
      <c r="AJ8">
        <v>2</v>
      </c>
      <c r="AK8">
        <v>3</v>
      </c>
      <c r="AL8">
        <v>3</v>
      </c>
      <c r="AM8">
        <v>3</v>
      </c>
      <c r="AN8">
        <v>3</v>
      </c>
      <c r="AO8">
        <v>3</v>
      </c>
      <c r="AP8">
        <v>2</v>
      </c>
      <c r="AQ8">
        <v>3</v>
      </c>
      <c r="AR8">
        <v>3</v>
      </c>
      <c r="AS8">
        <v>3</v>
      </c>
      <c r="AT8">
        <v>3</v>
      </c>
      <c r="AU8">
        <v>4</v>
      </c>
      <c r="AV8">
        <v>3</v>
      </c>
      <c r="AW8">
        <v>4</v>
      </c>
      <c r="AX8">
        <v>4</v>
      </c>
      <c r="AY8">
        <v>3</v>
      </c>
      <c r="AZ8">
        <v>2</v>
      </c>
      <c r="BA8">
        <v>4</v>
      </c>
      <c r="BB8">
        <v>4</v>
      </c>
      <c r="BC8">
        <v>4</v>
      </c>
      <c r="BD8">
        <v>4</v>
      </c>
      <c r="BE8">
        <v>9</v>
      </c>
      <c r="BF8">
        <v>9</v>
      </c>
      <c r="BG8">
        <v>8</v>
      </c>
      <c r="BH8">
        <v>9</v>
      </c>
      <c r="BI8">
        <v>3</v>
      </c>
      <c r="BJ8">
        <v>3</v>
      </c>
      <c r="BK8">
        <v>3</v>
      </c>
    </row>
    <row r="9" spans="1:71" x14ac:dyDescent="0.2">
      <c r="B9">
        <v>12854900709</v>
      </c>
      <c r="C9">
        <v>7</v>
      </c>
      <c r="D9" t="s">
        <v>189</v>
      </c>
      <c r="E9" t="s">
        <v>146</v>
      </c>
      <c r="F9">
        <v>3</v>
      </c>
      <c r="G9" t="s">
        <v>125</v>
      </c>
      <c r="H9">
        <v>1</v>
      </c>
      <c r="I9" t="s">
        <v>119</v>
      </c>
      <c r="J9">
        <v>1</v>
      </c>
      <c r="K9" t="s">
        <v>141</v>
      </c>
      <c r="L9">
        <v>1</v>
      </c>
      <c r="M9" t="s">
        <v>135</v>
      </c>
      <c r="N9">
        <v>3</v>
      </c>
      <c r="O9" t="s">
        <v>157</v>
      </c>
      <c r="P9">
        <v>1</v>
      </c>
    </row>
    <row r="10" spans="1:71" x14ac:dyDescent="0.2">
      <c r="B10">
        <v>12761596810</v>
      </c>
      <c r="C10">
        <v>8</v>
      </c>
      <c r="D10" t="s">
        <v>195</v>
      </c>
      <c r="E10" t="s">
        <v>124</v>
      </c>
      <c r="F10">
        <v>1</v>
      </c>
      <c r="G10" t="s">
        <v>125</v>
      </c>
      <c r="H10">
        <v>1</v>
      </c>
      <c r="I10" t="s">
        <v>193</v>
      </c>
      <c r="J10">
        <v>2</v>
      </c>
      <c r="K10" t="s">
        <v>117</v>
      </c>
      <c r="L10">
        <v>2</v>
      </c>
      <c r="M10" t="s">
        <v>168</v>
      </c>
      <c r="N10">
        <v>1</v>
      </c>
      <c r="O10" t="s">
        <v>157</v>
      </c>
      <c r="P10">
        <v>1</v>
      </c>
      <c r="Q10">
        <v>4</v>
      </c>
      <c r="R10">
        <v>4</v>
      </c>
      <c r="S10">
        <v>4</v>
      </c>
      <c r="T10">
        <v>3</v>
      </c>
      <c r="U10">
        <v>4</v>
      </c>
      <c r="V10">
        <v>4</v>
      </c>
      <c r="W10">
        <v>4</v>
      </c>
      <c r="X10">
        <v>4</v>
      </c>
      <c r="Y10">
        <v>2</v>
      </c>
      <c r="Z10">
        <v>3</v>
      </c>
      <c r="AA10">
        <v>3</v>
      </c>
      <c r="AB10">
        <v>3</v>
      </c>
      <c r="AC10">
        <v>4</v>
      </c>
      <c r="AD10">
        <v>3</v>
      </c>
      <c r="AE10">
        <v>3</v>
      </c>
      <c r="AF10">
        <v>3</v>
      </c>
      <c r="AG10">
        <v>3</v>
      </c>
      <c r="AH10">
        <v>2</v>
      </c>
      <c r="AI10">
        <v>4</v>
      </c>
      <c r="AJ10">
        <v>3</v>
      </c>
      <c r="AK10">
        <v>4</v>
      </c>
      <c r="AL10">
        <v>3</v>
      </c>
      <c r="AM10">
        <v>2</v>
      </c>
      <c r="AN10">
        <v>3</v>
      </c>
      <c r="AO10">
        <v>3</v>
      </c>
      <c r="AP10">
        <v>4</v>
      </c>
      <c r="AQ10">
        <v>4</v>
      </c>
      <c r="AR10">
        <v>4</v>
      </c>
      <c r="AS10">
        <v>4</v>
      </c>
      <c r="AT10">
        <v>3</v>
      </c>
      <c r="AU10">
        <v>3</v>
      </c>
      <c r="AV10">
        <v>3</v>
      </c>
      <c r="AW10">
        <v>3</v>
      </c>
      <c r="AX10">
        <v>3</v>
      </c>
      <c r="AY10">
        <v>4</v>
      </c>
      <c r="AZ10">
        <v>2</v>
      </c>
      <c r="BA10">
        <v>4</v>
      </c>
      <c r="BB10">
        <v>4</v>
      </c>
      <c r="BC10">
        <v>4</v>
      </c>
      <c r="BD10">
        <v>4</v>
      </c>
      <c r="BE10">
        <v>9</v>
      </c>
      <c r="BF10">
        <v>8</v>
      </c>
      <c r="BG10">
        <v>9</v>
      </c>
      <c r="BH10">
        <v>9</v>
      </c>
      <c r="BI10">
        <v>2</v>
      </c>
      <c r="BJ10">
        <v>2</v>
      </c>
      <c r="BK10">
        <v>3</v>
      </c>
    </row>
    <row r="11" spans="1:71" x14ac:dyDescent="0.2">
      <c r="B11">
        <v>12752930594</v>
      </c>
      <c r="C11">
        <v>9</v>
      </c>
      <c r="D11" t="s">
        <v>495</v>
      </c>
      <c r="E11" t="s">
        <v>124</v>
      </c>
      <c r="F11">
        <v>1</v>
      </c>
      <c r="G11" t="s">
        <v>125</v>
      </c>
      <c r="H11">
        <v>1</v>
      </c>
      <c r="I11" t="s">
        <v>119</v>
      </c>
      <c r="J11">
        <v>1</v>
      </c>
      <c r="K11" t="s">
        <v>117</v>
      </c>
      <c r="L11">
        <v>2</v>
      </c>
      <c r="M11" t="s">
        <v>135</v>
      </c>
      <c r="N11">
        <v>3</v>
      </c>
      <c r="O11" t="s">
        <v>136</v>
      </c>
      <c r="P11">
        <v>2</v>
      </c>
      <c r="Q11">
        <v>2</v>
      </c>
      <c r="R11">
        <v>1</v>
      </c>
      <c r="S11">
        <v>3</v>
      </c>
      <c r="T11">
        <v>2</v>
      </c>
      <c r="U11">
        <v>4</v>
      </c>
      <c r="V11">
        <v>3</v>
      </c>
      <c r="W11">
        <v>3</v>
      </c>
      <c r="X11">
        <v>1</v>
      </c>
      <c r="Y11">
        <v>3</v>
      </c>
      <c r="Z11">
        <v>1</v>
      </c>
      <c r="AA11">
        <v>1</v>
      </c>
      <c r="AB11">
        <v>1</v>
      </c>
      <c r="AC11">
        <v>1</v>
      </c>
      <c r="AD11">
        <v>1</v>
      </c>
      <c r="AE11">
        <v>1</v>
      </c>
      <c r="AF11">
        <v>1</v>
      </c>
      <c r="AG11">
        <v>2</v>
      </c>
      <c r="AH11">
        <v>2</v>
      </c>
      <c r="AI11">
        <v>2</v>
      </c>
      <c r="AJ11">
        <v>2</v>
      </c>
      <c r="AK11">
        <v>3</v>
      </c>
      <c r="AL11">
        <v>3</v>
      </c>
      <c r="AM11">
        <v>3</v>
      </c>
      <c r="AN11">
        <v>3</v>
      </c>
      <c r="AO11">
        <v>3</v>
      </c>
      <c r="AP11">
        <v>4</v>
      </c>
      <c r="AQ11">
        <v>4</v>
      </c>
      <c r="AR11">
        <v>2</v>
      </c>
      <c r="AS11">
        <v>4</v>
      </c>
      <c r="AT11">
        <v>1</v>
      </c>
      <c r="AU11">
        <v>4</v>
      </c>
      <c r="AV11">
        <v>3</v>
      </c>
      <c r="AW11">
        <v>4</v>
      </c>
      <c r="AX11">
        <v>4</v>
      </c>
      <c r="AY11">
        <v>4</v>
      </c>
      <c r="AZ11">
        <v>2</v>
      </c>
      <c r="BA11">
        <v>4</v>
      </c>
      <c r="BB11">
        <v>4</v>
      </c>
      <c r="BC11">
        <v>4</v>
      </c>
      <c r="BD11">
        <v>4</v>
      </c>
      <c r="BE11">
        <v>6</v>
      </c>
      <c r="BF11">
        <v>6</v>
      </c>
      <c r="BG11">
        <v>7</v>
      </c>
      <c r="BH11">
        <v>7</v>
      </c>
      <c r="BI11">
        <v>3</v>
      </c>
      <c r="BJ11">
        <v>3</v>
      </c>
      <c r="BK11">
        <v>3</v>
      </c>
    </row>
    <row r="12" spans="1:71" x14ac:dyDescent="0.2">
      <c r="B12">
        <v>12843756850</v>
      </c>
      <c r="C12">
        <v>10</v>
      </c>
      <c r="D12" t="s">
        <v>211</v>
      </c>
      <c r="E12" t="s">
        <v>124</v>
      </c>
      <c r="F12">
        <v>1</v>
      </c>
      <c r="G12" t="s">
        <v>174</v>
      </c>
      <c r="H12">
        <v>2</v>
      </c>
      <c r="I12" t="s">
        <v>119</v>
      </c>
      <c r="J12">
        <v>1</v>
      </c>
      <c r="K12" t="s">
        <v>141</v>
      </c>
      <c r="L12">
        <v>1</v>
      </c>
      <c r="M12" t="s">
        <v>135</v>
      </c>
      <c r="N12">
        <v>3</v>
      </c>
      <c r="O12" t="s">
        <v>136</v>
      </c>
      <c r="P12">
        <v>2</v>
      </c>
      <c r="Q12">
        <v>3</v>
      </c>
      <c r="R12">
        <v>3</v>
      </c>
      <c r="S12">
        <v>4</v>
      </c>
      <c r="T12">
        <v>4</v>
      </c>
      <c r="U12">
        <v>4</v>
      </c>
      <c r="V12">
        <v>4</v>
      </c>
      <c r="W12">
        <v>4</v>
      </c>
      <c r="X12">
        <v>3</v>
      </c>
      <c r="Y12">
        <v>3</v>
      </c>
      <c r="Z12">
        <v>3</v>
      </c>
      <c r="AA12">
        <v>3</v>
      </c>
      <c r="AB12">
        <v>4</v>
      </c>
      <c r="AC12">
        <v>4</v>
      </c>
      <c r="AD12">
        <v>3</v>
      </c>
      <c r="AE12">
        <v>3</v>
      </c>
      <c r="AF12">
        <v>3</v>
      </c>
      <c r="AG12">
        <v>3</v>
      </c>
      <c r="AH12">
        <v>3</v>
      </c>
      <c r="AI12">
        <v>4</v>
      </c>
      <c r="AJ12">
        <v>3</v>
      </c>
      <c r="AK12">
        <v>4</v>
      </c>
      <c r="AL12">
        <v>3</v>
      </c>
      <c r="AM12">
        <v>4</v>
      </c>
      <c r="AN12">
        <v>3</v>
      </c>
      <c r="AO12">
        <v>3</v>
      </c>
      <c r="AP12">
        <v>4</v>
      </c>
      <c r="AQ12">
        <v>3</v>
      </c>
      <c r="AR12">
        <v>2</v>
      </c>
      <c r="AS12">
        <v>3</v>
      </c>
      <c r="AT12">
        <v>4</v>
      </c>
      <c r="AU12">
        <v>4</v>
      </c>
      <c r="AV12">
        <v>4</v>
      </c>
      <c r="AW12">
        <v>4</v>
      </c>
      <c r="AX12">
        <v>4</v>
      </c>
      <c r="AY12">
        <v>4</v>
      </c>
      <c r="AZ12">
        <v>4</v>
      </c>
      <c r="BA12">
        <v>4</v>
      </c>
      <c r="BB12">
        <v>4</v>
      </c>
      <c r="BC12">
        <v>4</v>
      </c>
      <c r="BD12">
        <v>3</v>
      </c>
      <c r="BE12">
        <v>9</v>
      </c>
      <c r="BF12">
        <v>9</v>
      </c>
      <c r="BG12">
        <v>9</v>
      </c>
      <c r="BH12">
        <v>9</v>
      </c>
      <c r="BI12">
        <v>1</v>
      </c>
      <c r="BJ12">
        <v>2</v>
      </c>
      <c r="BK12">
        <v>2</v>
      </c>
    </row>
    <row r="13" spans="1:71" x14ac:dyDescent="0.2">
      <c r="B13">
        <v>12777133616</v>
      </c>
      <c r="C13">
        <v>11</v>
      </c>
      <c r="D13" t="s">
        <v>220</v>
      </c>
      <c r="E13" t="s">
        <v>124</v>
      </c>
      <c r="F13">
        <v>1</v>
      </c>
      <c r="G13" t="s">
        <v>147</v>
      </c>
      <c r="H13">
        <v>3</v>
      </c>
      <c r="I13" t="s">
        <v>193</v>
      </c>
      <c r="J13">
        <v>2</v>
      </c>
      <c r="K13" t="s">
        <v>141</v>
      </c>
      <c r="L13">
        <v>1</v>
      </c>
      <c r="M13" t="s">
        <v>156</v>
      </c>
      <c r="N13">
        <v>2</v>
      </c>
      <c r="O13" t="s">
        <v>157</v>
      </c>
      <c r="P13">
        <v>1</v>
      </c>
      <c r="Q13">
        <v>2</v>
      </c>
      <c r="R13">
        <v>3</v>
      </c>
      <c r="S13">
        <v>3</v>
      </c>
      <c r="T13">
        <v>2</v>
      </c>
      <c r="U13">
        <v>4</v>
      </c>
      <c r="V13">
        <v>3</v>
      </c>
      <c r="W13">
        <v>3</v>
      </c>
      <c r="X13">
        <v>2</v>
      </c>
      <c r="Y13">
        <v>2</v>
      </c>
      <c r="Z13">
        <v>2</v>
      </c>
      <c r="AA13">
        <v>1</v>
      </c>
      <c r="AB13">
        <v>1</v>
      </c>
      <c r="AC13">
        <v>2</v>
      </c>
      <c r="AD13">
        <v>2</v>
      </c>
      <c r="AE13">
        <v>2</v>
      </c>
      <c r="AF13">
        <v>2</v>
      </c>
      <c r="AG13">
        <v>2</v>
      </c>
      <c r="AH13">
        <v>2</v>
      </c>
      <c r="AI13">
        <v>3</v>
      </c>
      <c r="AJ13">
        <v>2</v>
      </c>
      <c r="AK13">
        <v>2</v>
      </c>
      <c r="AL13">
        <v>2</v>
      </c>
      <c r="AM13">
        <v>3</v>
      </c>
      <c r="AN13">
        <v>3</v>
      </c>
      <c r="AO13">
        <v>3</v>
      </c>
      <c r="AP13">
        <v>3</v>
      </c>
      <c r="AQ13">
        <v>3</v>
      </c>
      <c r="AR13">
        <v>2</v>
      </c>
      <c r="AS13">
        <v>3</v>
      </c>
      <c r="AT13">
        <v>3</v>
      </c>
      <c r="AU13">
        <v>3</v>
      </c>
      <c r="AV13">
        <v>2</v>
      </c>
      <c r="AW13">
        <v>3</v>
      </c>
      <c r="AX13">
        <v>3</v>
      </c>
      <c r="AY13">
        <v>4</v>
      </c>
      <c r="AZ13">
        <v>3</v>
      </c>
      <c r="BA13">
        <v>4</v>
      </c>
      <c r="BB13">
        <v>2</v>
      </c>
      <c r="BC13">
        <v>2</v>
      </c>
      <c r="BD13">
        <v>2</v>
      </c>
      <c r="BE13">
        <v>6</v>
      </c>
      <c r="BF13">
        <v>6</v>
      </c>
      <c r="BG13">
        <v>7</v>
      </c>
      <c r="BH13">
        <v>7</v>
      </c>
      <c r="BI13">
        <v>3</v>
      </c>
      <c r="BJ13">
        <v>3</v>
      </c>
      <c r="BK13">
        <v>3</v>
      </c>
    </row>
    <row r="14" spans="1:71" x14ac:dyDescent="0.2">
      <c r="B14">
        <v>12846353002</v>
      </c>
      <c r="C14">
        <v>12</v>
      </c>
      <c r="D14" t="s">
        <v>228</v>
      </c>
      <c r="E14" t="s">
        <v>230</v>
      </c>
      <c r="F14">
        <v>2</v>
      </c>
      <c r="G14" t="s">
        <v>125</v>
      </c>
      <c r="H14">
        <v>1</v>
      </c>
      <c r="I14" t="s">
        <v>119</v>
      </c>
      <c r="J14">
        <v>1</v>
      </c>
      <c r="K14" t="s">
        <v>141</v>
      </c>
      <c r="L14">
        <v>1</v>
      </c>
      <c r="M14" t="s">
        <v>135</v>
      </c>
      <c r="N14">
        <v>3</v>
      </c>
      <c r="O14" t="s">
        <v>136</v>
      </c>
      <c r="P14">
        <v>2</v>
      </c>
    </row>
    <row r="15" spans="1:71" x14ac:dyDescent="0.2">
      <c r="B15">
        <v>12765947413</v>
      </c>
      <c r="C15">
        <v>13</v>
      </c>
      <c r="D15" t="s">
        <v>233</v>
      </c>
      <c r="E15" t="s">
        <v>124</v>
      </c>
      <c r="F15">
        <v>1</v>
      </c>
      <c r="G15" t="s">
        <v>174</v>
      </c>
      <c r="H15">
        <v>2</v>
      </c>
      <c r="I15" t="s">
        <v>119</v>
      </c>
      <c r="J15">
        <v>1</v>
      </c>
      <c r="K15" t="s">
        <v>117</v>
      </c>
      <c r="L15">
        <v>2</v>
      </c>
      <c r="M15" t="s">
        <v>135</v>
      </c>
      <c r="N15">
        <v>3</v>
      </c>
      <c r="O15" t="s">
        <v>136</v>
      </c>
      <c r="P15">
        <v>2</v>
      </c>
      <c r="Q15">
        <v>4</v>
      </c>
      <c r="R15">
        <v>4</v>
      </c>
      <c r="S15">
        <v>4</v>
      </c>
      <c r="T15">
        <v>4</v>
      </c>
      <c r="U15">
        <v>4</v>
      </c>
      <c r="V15">
        <v>4</v>
      </c>
      <c r="W15">
        <v>4</v>
      </c>
      <c r="X15">
        <v>4</v>
      </c>
      <c r="Y15">
        <v>4</v>
      </c>
      <c r="Z15">
        <v>4</v>
      </c>
      <c r="AA15">
        <v>4</v>
      </c>
      <c r="AB15">
        <v>3</v>
      </c>
      <c r="AC15">
        <v>4</v>
      </c>
      <c r="AD15">
        <v>4</v>
      </c>
      <c r="AE15">
        <v>4</v>
      </c>
      <c r="AF15">
        <v>4</v>
      </c>
      <c r="AG15">
        <v>4</v>
      </c>
      <c r="AH15">
        <v>4</v>
      </c>
      <c r="AI15">
        <v>4</v>
      </c>
      <c r="AJ15">
        <v>3</v>
      </c>
      <c r="AK15">
        <v>4</v>
      </c>
      <c r="AL15">
        <v>4</v>
      </c>
      <c r="AM15">
        <v>4</v>
      </c>
      <c r="AN15">
        <v>4</v>
      </c>
      <c r="AO15">
        <v>4</v>
      </c>
      <c r="AP15">
        <v>4</v>
      </c>
      <c r="AQ15">
        <v>4</v>
      </c>
      <c r="AR15">
        <v>4</v>
      </c>
      <c r="AS15">
        <v>4</v>
      </c>
      <c r="AT15">
        <v>4</v>
      </c>
      <c r="AU15">
        <v>4</v>
      </c>
      <c r="AV15">
        <v>4</v>
      </c>
      <c r="AW15">
        <v>4</v>
      </c>
      <c r="AX15">
        <v>4</v>
      </c>
      <c r="AY15">
        <v>4</v>
      </c>
      <c r="AZ15">
        <v>4</v>
      </c>
      <c r="BA15">
        <v>4</v>
      </c>
      <c r="BB15">
        <v>4</v>
      </c>
      <c r="BC15">
        <v>4</v>
      </c>
      <c r="BD15">
        <v>4</v>
      </c>
      <c r="BE15">
        <v>8</v>
      </c>
      <c r="BF15">
        <v>10</v>
      </c>
      <c r="BG15">
        <v>10</v>
      </c>
      <c r="BH15">
        <v>10</v>
      </c>
      <c r="BJ15">
        <v>4</v>
      </c>
      <c r="BK15">
        <v>4</v>
      </c>
    </row>
    <row r="16" spans="1:71" x14ac:dyDescent="0.2">
      <c r="B16">
        <v>12855013124</v>
      </c>
      <c r="C16">
        <v>14</v>
      </c>
      <c r="D16" t="s">
        <v>242</v>
      </c>
      <c r="E16" t="s">
        <v>124</v>
      </c>
      <c r="F16">
        <v>1</v>
      </c>
      <c r="G16" t="s">
        <v>174</v>
      </c>
      <c r="H16">
        <v>2</v>
      </c>
      <c r="I16" t="s">
        <v>193</v>
      </c>
      <c r="J16">
        <v>2</v>
      </c>
      <c r="K16" t="s">
        <v>141</v>
      </c>
      <c r="L16">
        <v>1</v>
      </c>
      <c r="M16" t="s">
        <v>135</v>
      </c>
      <c r="N16">
        <v>3</v>
      </c>
      <c r="O16" t="s">
        <v>136</v>
      </c>
      <c r="P16">
        <v>2</v>
      </c>
      <c r="Q16">
        <v>3</v>
      </c>
      <c r="R16">
        <v>4</v>
      </c>
      <c r="S16">
        <v>4</v>
      </c>
      <c r="T16">
        <v>4</v>
      </c>
      <c r="U16">
        <v>4</v>
      </c>
      <c r="V16">
        <v>3</v>
      </c>
      <c r="W16">
        <v>4</v>
      </c>
      <c r="X16">
        <v>3</v>
      </c>
      <c r="Y16">
        <v>4</v>
      </c>
      <c r="Z16">
        <v>4</v>
      </c>
      <c r="AA16">
        <v>4</v>
      </c>
      <c r="AB16">
        <v>3</v>
      </c>
      <c r="AC16">
        <v>4</v>
      </c>
      <c r="AD16">
        <v>4</v>
      </c>
      <c r="AE16">
        <v>4</v>
      </c>
      <c r="AF16">
        <v>4</v>
      </c>
      <c r="AG16">
        <v>4</v>
      </c>
      <c r="AH16">
        <v>4</v>
      </c>
      <c r="AI16">
        <v>4</v>
      </c>
      <c r="AJ16">
        <v>4</v>
      </c>
      <c r="AK16">
        <v>3</v>
      </c>
      <c r="AL16">
        <v>4</v>
      </c>
      <c r="AM16">
        <v>3</v>
      </c>
      <c r="AN16">
        <v>3</v>
      </c>
      <c r="AO16">
        <v>3</v>
      </c>
      <c r="AP16">
        <v>4</v>
      </c>
      <c r="AQ16">
        <v>3</v>
      </c>
      <c r="AR16">
        <v>1</v>
      </c>
      <c r="AS16">
        <v>3</v>
      </c>
      <c r="AT16">
        <v>4</v>
      </c>
      <c r="AU16">
        <v>4</v>
      </c>
      <c r="AV16">
        <v>4</v>
      </c>
      <c r="AW16">
        <v>4</v>
      </c>
      <c r="AX16">
        <v>4</v>
      </c>
      <c r="AY16">
        <v>4</v>
      </c>
      <c r="AZ16">
        <v>4</v>
      </c>
      <c r="BA16">
        <v>4</v>
      </c>
      <c r="BB16">
        <v>3</v>
      </c>
      <c r="BC16">
        <v>4</v>
      </c>
      <c r="BD16">
        <v>4</v>
      </c>
      <c r="BE16">
        <v>9</v>
      </c>
      <c r="BF16">
        <v>9</v>
      </c>
      <c r="BG16">
        <v>9</v>
      </c>
      <c r="BH16">
        <v>10</v>
      </c>
      <c r="BI16">
        <v>3</v>
      </c>
      <c r="BJ16">
        <v>3</v>
      </c>
      <c r="BK16">
        <v>1</v>
      </c>
    </row>
    <row r="17" spans="2:63" x14ac:dyDescent="0.2">
      <c r="B17">
        <v>12828218139</v>
      </c>
      <c r="C17">
        <v>15</v>
      </c>
      <c r="D17" t="s">
        <v>250</v>
      </c>
      <c r="E17" t="s">
        <v>124</v>
      </c>
      <c r="F17">
        <v>1</v>
      </c>
      <c r="G17" t="s">
        <v>125</v>
      </c>
      <c r="H17">
        <v>1</v>
      </c>
      <c r="I17" t="s">
        <v>119</v>
      </c>
      <c r="J17">
        <v>1</v>
      </c>
      <c r="K17" t="s">
        <v>141</v>
      </c>
      <c r="L17">
        <v>1</v>
      </c>
      <c r="M17" t="s">
        <v>135</v>
      </c>
      <c r="N17">
        <v>3</v>
      </c>
      <c r="O17" t="s">
        <v>157</v>
      </c>
      <c r="P17">
        <v>1</v>
      </c>
      <c r="Q17">
        <v>2</v>
      </c>
      <c r="R17">
        <v>1</v>
      </c>
      <c r="S17">
        <v>2</v>
      </c>
      <c r="T17">
        <v>3</v>
      </c>
      <c r="U17">
        <v>4</v>
      </c>
      <c r="V17">
        <v>3</v>
      </c>
      <c r="W17">
        <v>4</v>
      </c>
      <c r="X17">
        <v>3</v>
      </c>
      <c r="Y17">
        <v>2</v>
      </c>
      <c r="Z17">
        <v>3</v>
      </c>
      <c r="AA17">
        <v>4</v>
      </c>
      <c r="AB17">
        <v>2</v>
      </c>
      <c r="AC17">
        <v>3</v>
      </c>
      <c r="AD17">
        <v>4</v>
      </c>
      <c r="AE17">
        <v>1</v>
      </c>
      <c r="AF17">
        <v>3</v>
      </c>
      <c r="AG17">
        <v>2</v>
      </c>
      <c r="AH17">
        <v>4</v>
      </c>
      <c r="AI17">
        <v>1</v>
      </c>
      <c r="AJ17">
        <v>4</v>
      </c>
      <c r="AK17">
        <v>1</v>
      </c>
      <c r="AL17">
        <v>2</v>
      </c>
      <c r="AM17">
        <v>2</v>
      </c>
      <c r="AN17">
        <v>2</v>
      </c>
      <c r="AO17">
        <v>2</v>
      </c>
      <c r="AP17">
        <v>3</v>
      </c>
      <c r="AQ17">
        <v>4</v>
      </c>
      <c r="AR17">
        <v>3</v>
      </c>
      <c r="AS17">
        <v>4</v>
      </c>
      <c r="AT17">
        <v>2</v>
      </c>
      <c r="AU17">
        <v>4</v>
      </c>
      <c r="AV17">
        <v>3</v>
      </c>
      <c r="AW17">
        <v>4</v>
      </c>
      <c r="AX17">
        <v>4</v>
      </c>
      <c r="AY17">
        <v>4</v>
      </c>
      <c r="AZ17">
        <v>3</v>
      </c>
      <c r="BA17">
        <v>4</v>
      </c>
      <c r="BB17">
        <v>4</v>
      </c>
      <c r="BC17">
        <v>4</v>
      </c>
      <c r="BD17">
        <v>3</v>
      </c>
      <c r="BE17">
        <v>8</v>
      </c>
      <c r="BF17">
        <v>8</v>
      </c>
      <c r="BG17">
        <v>9</v>
      </c>
      <c r="BH17">
        <v>9</v>
      </c>
      <c r="BI17">
        <v>3</v>
      </c>
      <c r="BJ17">
        <v>4</v>
      </c>
      <c r="BK17">
        <v>1</v>
      </c>
    </row>
    <row r="18" spans="2:63" x14ac:dyDescent="0.2">
      <c r="B18">
        <v>12827918544</v>
      </c>
      <c r="C18">
        <v>16</v>
      </c>
      <c r="D18" t="s">
        <v>260</v>
      </c>
      <c r="E18" t="s">
        <v>124</v>
      </c>
      <c r="F18">
        <v>1</v>
      </c>
      <c r="G18" t="s">
        <v>125</v>
      </c>
      <c r="H18">
        <v>1</v>
      </c>
      <c r="I18" t="s">
        <v>142</v>
      </c>
      <c r="J18">
        <v>4</v>
      </c>
      <c r="K18" t="s">
        <v>141</v>
      </c>
      <c r="L18">
        <v>1</v>
      </c>
      <c r="M18" t="s">
        <v>135</v>
      </c>
      <c r="N18">
        <v>3</v>
      </c>
      <c r="O18" t="s">
        <v>136</v>
      </c>
      <c r="P18">
        <v>2</v>
      </c>
      <c r="Q18">
        <v>4</v>
      </c>
      <c r="R18">
        <v>4</v>
      </c>
      <c r="S18">
        <v>3</v>
      </c>
      <c r="T18">
        <v>4</v>
      </c>
      <c r="U18">
        <v>4</v>
      </c>
      <c r="V18">
        <v>3</v>
      </c>
      <c r="W18">
        <v>4</v>
      </c>
      <c r="X18">
        <v>4</v>
      </c>
      <c r="Y18">
        <v>3</v>
      </c>
      <c r="Z18">
        <v>4</v>
      </c>
      <c r="AA18">
        <v>4</v>
      </c>
      <c r="AB18">
        <v>4</v>
      </c>
      <c r="AC18">
        <v>4</v>
      </c>
      <c r="AD18">
        <v>4</v>
      </c>
      <c r="AE18">
        <v>4</v>
      </c>
      <c r="AF18">
        <v>4</v>
      </c>
      <c r="AG18">
        <v>3</v>
      </c>
      <c r="AH18">
        <v>4</v>
      </c>
      <c r="AI18">
        <v>4</v>
      </c>
      <c r="AJ18">
        <v>3</v>
      </c>
      <c r="AK18">
        <v>4</v>
      </c>
      <c r="AL18">
        <v>3</v>
      </c>
      <c r="AM18">
        <v>3</v>
      </c>
      <c r="AN18">
        <v>2</v>
      </c>
      <c r="AO18">
        <v>2</v>
      </c>
      <c r="AP18">
        <v>3</v>
      </c>
      <c r="AQ18">
        <v>3</v>
      </c>
      <c r="AR18">
        <v>2</v>
      </c>
      <c r="AS18">
        <v>4</v>
      </c>
      <c r="AT18">
        <v>3</v>
      </c>
      <c r="AU18">
        <v>3</v>
      </c>
      <c r="AV18">
        <v>2</v>
      </c>
      <c r="AW18">
        <v>2</v>
      </c>
      <c r="AX18">
        <v>3</v>
      </c>
      <c r="AY18">
        <v>3</v>
      </c>
      <c r="AZ18">
        <v>3</v>
      </c>
      <c r="BA18">
        <v>4</v>
      </c>
      <c r="BB18">
        <v>3</v>
      </c>
      <c r="BC18">
        <v>3</v>
      </c>
      <c r="BD18">
        <v>3</v>
      </c>
      <c r="BE18">
        <v>9</v>
      </c>
      <c r="BF18">
        <v>9</v>
      </c>
      <c r="BG18">
        <v>8</v>
      </c>
      <c r="BH18">
        <v>8</v>
      </c>
      <c r="BI18">
        <v>2</v>
      </c>
      <c r="BJ18">
        <v>3</v>
      </c>
      <c r="BK18">
        <v>3</v>
      </c>
    </row>
    <row r="19" spans="2:63" x14ac:dyDescent="0.2">
      <c r="B19">
        <v>12765099199</v>
      </c>
      <c r="C19">
        <v>17</v>
      </c>
      <c r="D19" t="s">
        <v>268</v>
      </c>
      <c r="E19" t="s">
        <v>124</v>
      </c>
      <c r="F19">
        <v>1</v>
      </c>
      <c r="G19" t="s">
        <v>125</v>
      </c>
      <c r="H19">
        <v>1</v>
      </c>
      <c r="I19" t="s">
        <v>193</v>
      </c>
      <c r="J19">
        <v>2</v>
      </c>
      <c r="K19" t="s">
        <v>141</v>
      </c>
      <c r="L19">
        <v>1</v>
      </c>
      <c r="M19" t="s">
        <v>168</v>
      </c>
      <c r="N19">
        <v>1</v>
      </c>
      <c r="O19" t="s">
        <v>136</v>
      </c>
      <c r="P19">
        <v>2</v>
      </c>
    </row>
    <row r="20" spans="2:63" x14ac:dyDescent="0.2">
      <c r="B20">
        <v>12761280892</v>
      </c>
      <c r="C20">
        <v>18</v>
      </c>
      <c r="D20" t="s">
        <v>271</v>
      </c>
      <c r="E20" t="s">
        <v>124</v>
      </c>
      <c r="F20">
        <v>1</v>
      </c>
      <c r="G20" t="s">
        <v>125</v>
      </c>
      <c r="H20">
        <v>1</v>
      </c>
      <c r="I20" t="s">
        <v>119</v>
      </c>
      <c r="J20">
        <v>1</v>
      </c>
      <c r="K20" t="s">
        <v>141</v>
      </c>
      <c r="L20">
        <v>1</v>
      </c>
      <c r="M20" t="s">
        <v>135</v>
      </c>
      <c r="N20">
        <v>3</v>
      </c>
      <c r="O20" t="s">
        <v>136</v>
      </c>
      <c r="P20">
        <v>2</v>
      </c>
      <c r="Q20">
        <v>4</v>
      </c>
      <c r="R20">
        <v>2</v>
      </c>
      <c r="S20">
        <v>3</v>
      </c>
      <c r="T20">
        <v>4</v>
      </c>
      <c r="U20">
        <v>4</v>
      </c>
      <c r="V20">
        <v>1</v>
      </c>
      <c r="W20">
        <v>1</v>
      </c>
      <c r="X20">
        <v>1</v>
      </c>
      <c r="Y20">
        <v>3</v>
      </c>
      <c r="Z20">
        <v>2</v>
      </c>
      <c r="AA20">
        <v>2</v>
      </c>
      <c r="AB20">
        <v>2</v>
      </c>
      <c r="AC20">
        <v>1</v>
      </c>
      <c r="AD20">
        <v>2</v>
      </c>
      <c r="AE20">
        <v>1</v>
      </c>
      <c r="AF20">
        <v>3</v>
      </c>
      <c r="AG20">
        <v>2</v>
      </c>
      <c r="AH20">
        <v>4</v>
      </c>
      <c r="AI20">
        <v>3</v>
      </c>
      <c r="AJ20">
        <v>3</v>
      </c>
      <c r="AK20">
        <v>2</v>
      </c>
      <c r="AL20">
        <v>2</v>
      </c>
      <c r="AM20">
        <v>4</v>
      </c>
      <c r="AN20">
        <v>2</v>
      </c>
      <c r="AO20">
        <v>2</v>
      </c>
      <c r="AP20">
        <v>2</v>
      </c>
      <c r="AQ20">
        <v>3</v>
      </c>
      <c r="AR20">
        <v>1</v>
      </c>
      <c r="AS20">
        <v>2</v>
      </c>
      <c r="AT20">
        <v>4</v>
      </c>
      <c r="AU20">
        <v>4</v>
      </c>
      <c r="AV20">
        <v>3</v>
      </c>
      <c r="AW20">
        <v>4</v>
      </c>
      <c r="AX20">
        <v>4</v>
      </c>
      <c r="AY20">
        <v>4</v>
      </c>
      <c r="AZ20">
        <v>3</v>
      </c>
      <c r="BA20">
        <v>4</v>
      </c>
      <c r="BB20">
        <v>2</v>
      </c>
      <c r="BC20">
        <v>2</v>
      </c>
      <c r="BD20">
        <v>1</v>
      </c>
      <c r="BE20">
        <v>9</v>
      </c>
      <c r="BF20">
        <v>9</v>
      </c>
      <c r="BG20">
        <v>7</v>
      </c>
      <c r="BH20">
        <v>9</v>
      </c>
      <c r="BI20">
        <v>4</v>
      </c>
      <c r="BJ20">
        <v>4</v>
      </c>
      <c r="BK20">
        <v>4</v>
      </c>
    </row>
    <row r="21" spans="2:63" x14ac:dyDescent="0.2">
      <c r="B21">
        <v>12828139272</v>
      </c>
      <c r="C21">
        <v>19</v>
      </c>
      <c r="D21" t="s">
        <v>280</v>
      </c>
      <c r="E21" t="s">
        <v>146</v>
      </c>
      <c r="F21">
        <v>3</v>
      </c>
      <c r="G21" t="s">
        <v>125</v>
      </c>
      <c r="H21">
        <v>1</v>
      </c>
      <c r="I21" t="s">
        <v>152</v>
      </c>
      <c r="J21">
        <v>3</v>
      </c>
      <c r="K21" t="s">
        <v>141</v>
      </c>
      <c r="L21">
        <v>1</v>
      </c>
      <c r="M21" t="s">
        <v>168</v>
      </c>
      <c r="N21">
        <v>1</v>
      </c>
      <c r="O21" t="s">
        <v>136</v>
      </c>
      <c r="P21">
        <v>2</v>
      </c>
    </row>
    <row r="22" spans="2:63" x14ac:dyDescent="0.2">
      <c r="B22">
        <v>12764737487</v>
      </c>
      <c r="C22">
        <v>20</v>
      </c>
      <c r="D22" t="s">
        <v>497</v>
      </c>
      <c r="E22" t="s">
        <v>124</v>
      </c>
      <c r="F22">
        <v>1</v>
      </c>
      <c r="G22" t="s">
        <v>125</v>
      </c>
      <c r="H22">
        <v>1</v>
      </c>
      <c r="I22" t="s">
        <v>152</v>
      </c>
      <c r="J22">
        <v>3</v>
      </c>
      <c r="K22" t="s">
        <v>117</v>
      </c>
      <c r="L22">
        <v>2</v>
      </c>
      <c r="M22" t="s">
        <v>135</v>
      </c>
      <c r="N22">
        <v>3</v>
      </c>
      <c r="O22" t="s">
        <v>136</v>
      </c>
      <c r="P22">
        <v>2</v>
      </c>
      <c r="Q22">
        <v>4</v>
      </c>
      <c r="R22">
        <v>4</v>
      </c>
      <c r="S22">
        <v>4</v>
      </c>
      <c r="T22">
        <v>4</v>
      </c>
      <c r="U22">
        <v>4</v>
      </c>
      <c r="V22">
        <v>4</v>
      </c>
      <c r="W22">
        <v>4</v>
      </c>
      <c r="X22">
        <v>4</v>
      </c>
      <c r="Y22">
        <v>4</v>
      </c>
      <c r="Z22">
        <v>3</v>
      </c>
      <c r="AA22">
        <v>3</v>
      </c>
      <c r="AB22">
        <v>3</v>
      </c>
      <c r="AC22">
        <v>3</v>
      </c>
      <c r="AD22">
        <v>3</v>
      </c>
      <c r="AE22">
        <v>3</v>
      </c>
      <c r="AF22">
        <v>3</v>
      </c>
      <c r="AG22">
        <v>3</v>
      </c>
      <c r="AH22">
        <v>3</v>
      </c>
      <c r="AI22">
        <v>4</v>
      </c>
      <c r="AJ22">
        <v>2</v>
      </c>
      <c r="AK22">
        <v>2</v>
      </c>
      <c r="AL22">
        <v>2</v>
      </c>
      <c r="AM22">
        <v>2</v>
      </c>
      <c r="AN22">
        <v>3</v>
      </c>
      <c r="AO22">
        <v>2</v>
      </c>
      <c r="AP22">
        <v>3</v>
      </c>
      <c r="AQ22">
        <v>3</v>
      </c>
      <c r="AR22">
        <v>3</v>
      </c>
      <c r="AS22">
        <v>3</v>
      </c>
      <c r="AT22">
        <v>3</v>
      </c>
      <c r="AU22">
        <v>3</v>
      </c>
      <c r="AV22">
        <v>3</v>
      </c>
      <c r="AW22">
        <v>3</v>
      </c>
      <c r="AX22">
        <v>3</v>
      </c>
      <c r="AY22">
        <v>3</v>
      </c>
      <c r="AZ22">
        <v>3</v>
      </c>
      <c r="BA22">
        <v>4</v>
      </c>
      <c r="BB22">
        <v>4</v>
      </c>
      <c r="BC22">
        <v>2</v>
      </c>
      <c r="BD22">
        <v>2</v>
      </c>
      <c r="BE22">
        <v>5</v>
      </c>
      <c r="BF22">
        <v>5</v>
      </c>
      <c r="BG22">
        <v>5</v>
      </c>
      <c r="BH22">
        <v>5</v>
      </c>
      <c r="BI22">
        <v>3</v>
      </c>
      <c r="BJ22">
        <v>3</v>
      </c>
      <c r="BK22">
        <v>3</v>
      </c>
    </row>
    <row r="23" spans="2:63" x14ac:dyDescent="0.2">
      <c r="B23">
        <v>12761491110</v>
      </c>
      <c r="C23">
        <v>21</v>
      </c>
      <c r="D23" t="s">
        <v>293</v>
      </c>
      <c r="E23" t="s">
        <v>124</v>
      </c>
      <c r="F23">
        <v>1</v>
      </c>
      <c r="G23" t="s">
        <v>125</v>
      </c>
      <c r="H23">
        <v>1</v>
      </c>
      <c r="I23" t="s">
        <v>142</v>
      </c>
      <c r="J23">
        <v>4</v>
      </c>
      <c r="K23" t="s">
        <v>117</v>
      </c>
      <c r="L23">
        <v>2</v>
      </c>
      <c r="M23" t="s">
        <v>135</v>
      </c>
      <c r="N23">
        <v>3</v>
      </c>
      <c r="O23" t="s">
        <v>136</v>
      </c>
      <c r="P23">
        <v>2</v>
      </c>
      <c r="Q23">
        <v>4</v>
      </c>
      <c r="R23">
        <v>4</v>
      </c>
      <c r="S23">
        <v>4</v>
      </c>
      <c r="T23">
        <v>4</v>
      </c>
      <c r="U23">
        <v>4</v>
      </c>
      <c r="V23">
        <v>4</v>
      </c>
      <c r="W23">
        <v>4</v>
      </c>
      <c r="X23">
        <v>4</v>
      </c>
      <c r="Y23">
        <v>4</v>
      </c>
      <c r="Z23">
        <v>4</v>
      </c>
      <c r="AA23">
        <v>4</v>
      </c>
      <c r="AB23">
        <v>4</v>
      </c>
      <c r="AC23">
        <v>4</v>
      </c>
      <c r="AD23">
        <v>4</v>
      </c>
      <c r="AE23">
        <v>4</v>
      </c>
      <c r="AF23">
        <v>4</v>
      </c>
      <c r="AG23">
        <v>4</v>
      </c>
      <c r="AH23">
        <v>4</v>
      </c>
      <c r="AI23">
        <v>4</v>
      </c>
      <c r="AJ23">
        <v>4</v>
      </c>
      <c r="AK23">
        <v>4</v>
      </c>
      <c r="AL23">
        <v>4</v>
      </c>
      <c r="AM23">
        <v>4</v>
      </c>
      <c r="AN23">
        <v>4</v>
      </c>
      <c r="AO23">
        <v>4</v>
      </c>
      <c r="AP23">
        <v>4</v>
      </c>
      <c r="AQ23">
        <v>4</v>
      </c>
      <c r="AR23">
        <v>4</v>
      </c>
      <c r="AS23">
        <v>4</v>
      </c>
      <c r="AT23">
        <v>4</v>
      </c>
      <c r="AU23">
        <v>4</v>
      </c>
      <c r="AV23">
        <v>2</v>
      </c>
      <c r="AW23">
        <v>4</v>
      </c>
      <c r="AX23">
        <v>4</v>
      </c>
      <c r="AY23">
        <v>4</v>
      </c>
      <c r="AZ23">
        <v>4</v>
      </c>
      <c r="BA23">
        <v>4</v>
      </c>
      <c r="BB23">
        <v>4</v>
      </c>
      <c r="BC23">
        <v>4</v>
      </c>
      <c r="BD23">
        <v>4</v>
      </c>
      <c r="BE23">
        <v>9</v>
      </c>
      <c r="BF23">
        <v>9</v>
      </c>
      <c r="BG23">
        <v>9</v>
      </c>
      <c r="BH23">
        <v>8</v>
      </c>
      <c r="BI23">
        <v>4</v>
      </c>
      <c r="BJ23">
        <v>4</v>
      </c>
      <c r="BK23">
        <v>3</v>
      </c>
    </row>
    <row r="24" spans="2:63" x14ac:dyDescent="0.2">
      <c r="B24">
        <v>12777704874</v>
      </c>
      <c r="C24">
        <v>22</v>
      </c>
      <c r="D24" t="s">
        <v>302</v>
      </c>
      <c r="E24" t="s">
        <v>230</v>
      </c>
      <c r="F24">
        <v>2</v>
      </c>
      <c r="G24" t="s">
        <v>125</v>
      </c>
      <c r="H24">
        <v>1</v>
      </c>
      <c r="I24" t="s">
        <v>142</v>
      </c>
      <c r="J24">
        <v>4</v>
      </c>
      <c r="K24" t="s">
        <v>141</v>
      </c>
      <c r="L24">
        <v>1</v>
      </c>
      <c r="M24" t="s">
        <v>135</v>
      </c>
      <c r="N24">
        <v>3</v>
      </c>
      <c r="O24" t="s">
        <v>136</v>
      </c>
      <c r="P24">
        <v>2</v>
      </c>
      <c r="BE24">
        <v>6</v>
      </c>
      <c r="BF24">
        <v>6</v>
      </c>
    </row>
    <row r="25" spans="2:63" x14ac:dyDescent="0.2">
      <c r="B25">
        <v>12753195612</v>
      </c>
      <c r="C25">
        <v>23</v>
      </c>
      <c r="D25" t="s">
        <v>309</v>
      </c>
      <c r="E25" t="s">
        <v>124</v>
      </c>
      <c r="F25">
        <v>1</v>
      </c>
      <c r="G25" t="s">
        <v>125</v>
      </c>
      <c r="H25">
        <v>1</v>
      </c>
      <c r="I25" t="s">
        <v>152</v>
      </c>
      <c r="J25">
        <v>3</v>
      </c>
      <c r="K25" t="s">
        <v>141</v>
      </c>
      <c r="L25">
        <v>1</v>
      </c>
      <c r="M25" t="s">
        <v>156</v>
      </c>
      <c r="N25">
        <v>2</v>
      </c>
      <c r="O25" t="s">
        <v>157</v>
      </c>
      <c r="P25">
        <v>1</v>
      </c>
      <c r="Q25">
        <v>2</v>
      </c>
      <c r="R25">
        <v>3</v>
      </c>
      <c r="S25">
        <v>2</v>
      </c>
      <c r="T25">
        <v>1</v>
      </c>
      <c r="U25">
        <v>4</v>
      </c>
      <c r="V25">
        <v>2</v>
      </c>
      <c r="W25">
        <v>2</v>
      </c>
      <c r="X25">
        <v>2</v>
      </c>
      <c r="Y25">
        <v>2</v>
      </c>
      <c r="Z25">
        <v>2</v>
      </c>
      <c r="AA25">
        <v>2</v>
      </c>
      <c r="AB25">
        <v>2</v>
      </c>
      <c r="AC25">
        <v>2</v>
      </c>
      <c r="AD25">
        <v>2</v>
      </c>
      <c r="AE25">
        <v>2</v>
      </c>
      <c r="AF25">
        <v>2</v>
      </c>
      <c r="AG25">
        <v>2</v>
      </c>
      <c r="AH25">
        <v>2</v>
      </c>
      <c r="AI25">
        <v>3</v>
      </c>
      <c r="AJ25">
        <v>3</v>
      </c>
      <c r="AK25">
        <v>4</v>
      </c>
      <c r="AL25">
        <v>4</v>
      </c>
      <c r="AM25">
        <v>4</v>
      </c>
      <c r="AN25">
        <v>3</v>
      </c>
      <c r="AO25">
        <v>2</v>
      </c>
      <c r="AP25">
        <v>2</v>
      </c>
      <c r="AQ25">
        <v>4</v>
      </c>
      <c r="AR25">
        <v>3</v>
      </c>
      <c r="AS25">
        <v>4</v>
      </c>
      <c r="AT25">
        <v>4</v>
      </c>
      <c r="AU25">
        <v>4</v>
      </c>
      <c r="AV25">
        <v>4</v>
      </c>
      <c r="AW25">
        <v>3</v>
      </c>
      <c r="AX25">
        <v>4</v>
      </c>
      <c r="AY25">
        <v>4</v>
      </c>
      <c r="AZ25">
        <v>4</v>
      </c>
      <c r="BA25">
        <v>4</v>
      </c>
      <c r="BB25">
        <v>1</v>
      </c>
      <c r="BC25">
        <v>1</v>
      </c>
      <c r="BD25">
        <v>1</v>
      </c>
      <c r="BE25">
        <v>8</v>
      </c>
      <c r="BF25">
        <v>8</v>
      </c>
      <c r="BG25">
        <v>8</v>
      </c>
      <c r="BH25">
        <v>8</v>
      </c>
    </row>
    <row r="26" spans="2:63" x14ac:dyDescent="0.2">
      <c r="B26">
        <v>12775578178</v>
      </c>
      <c r="C26">
        <v>24</v>
      </c>
      <c r="D26" t="s">
        <v>498</v>
      </c>
      <c r="E26" t="s">
        <v>124</v>
      </c>
      <c r="F26">
        <v>1</v>
      </c>
      <c r="G26" t="s">
        <v>125</v>
      </c>
      <c r="H26">
        <v>1</v>
      </c>
      <c r="I26" t="s">
        <v>119</v>
      </c>
      <c r="J26">
        <v>1</v>
      </c>
      <c r="K26" t="s">
        <v>117</v>
      </c>
      <c r="L26">
        <v>2</v>
      </c>
      <c r="M26" t="s">
        <v>156</v>
      </c>
      <c r="N26">
        <v>2</v>
      </c>
      <c r="O26" t="s">
        <v>157</v>
      </c>
      <c r="P26">
        <v>1</v>
      </c>
      <c r="Q26">
        <v>4</v>
      </c>
      <c r="R26">
        <v>3</v>
      </c>
      <c r="S26">
        <v>3</v>
      </c>
      <c r="T26">
        <v>3</v>
      </c>
      <c r="U26">
        <v>2</v>
      </c>
      <c r="V26">
        <v>4</v>
      </c>
      <c r="W26">
        <v>4</v>
      </c>
      <c r="X26">
        <v>4</v>
      </c>
      <c r="Y26">
        <v>4</v>
      </c>
      <c r="Z26">
        <v>3</v>
      </c>
      <c r="AA26">
        <v>3</v>
      </c>
      <c r="AB26">
        <v>2</v>
      </c>
      <c r="AC26">
        <v>3</v>
      </c>
      <c r="AD26">
        <v>3</v>
      </c>
      <c r="AE26">
        <v>3</v>
      </c>
      <c r="AF26">
        <v>3</v>
      </c>
      <c r="AG26">
        <v>3</v>
      </c>
      <c r="AH26">
        <v>3</v>
      </c>
      <c r="AI26">
        <v>4</v>
      </c>
      <c r="AJ26">
        <v>3</v>
      </c>
      <c r="AK26">
        <v>4</v>
      </c>
      <c r="AL26">
        <v>4</v>
      </c>
      <c r="AM26">
        <v>4</v>
      </c>
      <c r="AN26">
        <v>3</v>
      </c>
      <c r="AO26">
        <v>3</v>
      </c>
      <c r="AP26">
        <v>3</v>
      </c>
      <c r="AQ26">
        <v>4</v>
      </c>
      <c r="AR26">
        <v>4</v>
      </c>
      <c r="AS26">
        <v>4</v>
      </c>
      <c r="AT26">
        <v>3</v>
      </c>
      <c r="AU26">
        <v>3</v>
      </c>
      <c r="AV26">
        <v>3</v>
      </c>
      <c r="AW26">
        <v>3</v>
      </c>
      <c r="AX26">
        <v>3</v>
      </c>
      <c r="AY26">
        <v>4</v>
      </c>
      <c r="AZ26">
        <v>4</v>
      </c>
      <c r="BA26">
        <v>4</v>
      </c>
      <c r="BB26">
        <v>4</v>
      </c>
      <c r="BC26">
        <v>4</v>
      </c>
      <c r="BD26">
        <v>4</v>
      </c>
      <c r="BE26">
        <v>9</v>
      </c>
      <c r="BF26">
        <v>9</v>
      </c>
      <c r="BG26">
        <v>9</v>
      </c>
      <c r="BH26">
        <v>9</v>
      </c>
      <c r="BI26">
        <v>2</v>
      </c>
      <c r="BJ26">
        <v>2</v>
      </c>
      <c r="BK26">
        <v>2</v>
      </c>
    </row>
    <row r="27" spans="2:63" x14ac:dyDescent="0.2">
      <c r="B27">
        <v>12771487252</v>
      </c>
      <c r="C27">
        <v>25</v>
      </c>
      <c r="D27" t="s">
        <v>499</v>
      </c>
      <c r="E27" t="s">
        <v>124</v>
      </c>
      <c r="F27">
        <v>1</v>
      </c>
      <c r="G27" t="s">
        <v>125</v>
      </c>
      <c r="H27">
        <v>1</v>
      </c>
      <c r="I27" t="s">
        <v>152</v>
      </c>
      <c r="J27">
        <v>3</v>
      </c>
      <c r="K27" t="s">
        <v>141</v>
      </c>
      <c r="L27">
        <v>1</v>
      </c>
      <c r="M27" t="s">
        <v>135</v>
      </c>
      <c r="N27">
        <v>3</v>
      </c>
      <c r="O27" t="s">
        <v>136</v>
      </c>
      <c r="P27">
        <v>2</v>
      </c>
      <c r="Q27">
        <v>3</v>
      </c>
      <c r="R27">
        <v>3</v>
      </c>
      <c r="S27">
        <v>3</v>
      </c>
      <c r="T27">
        <v>3</v>
      </c>
      <c r="U27">
        <v>3</v>
      </c>
      <c r="V27">
        <v>3</v>
      </c>
      <c r="W27">
        <v>3</v>
      </c>
      <c r="X27">
        <v>3</v>
      </c>
      <c r="Y27">
        <v>3</v>
      </c>
      <c r="Z27">
        <v>3</v>
      </c>
      <c r="AA27">
        <v>3</v>
      </c>
      <c r="AB27">
        <v>2</v>
      </c>
      <c r="AC27">
        <v>3</v>
      </c>
      <c r="AD27">
        <v>3</v>
      </c>
      <c r="AE27">
        <v>3</v>
      </c>
      <c r="AF27">
        <v>3</v>
      </c>
      <c r="AG27">
        <v>3</v>
      </c>
      <c r="AH27">
        <v>3</v>
      </c>
      <c r="AI27">
        <v>4</v>
      </c>
      <c r="AJ27">
        <v>3</v>
      </c>
      <c r="AK27">
        <v>4</v>
      </c>
      <c r="AL27">
        <v>3</v>
      </c>
      <c r="AM27">
        <v>4</v>
      </c>
      <c r="AN27">
        <v>3</v>
      </c>
      <c r="AO27">
        <v>3</v>
      </c>
      <c r="AP27">
        <v>3</v>
      </c>
      <c r="AQ27">
        <v>3</v>
      </c>
      <c r="AR27">
        <v>3</v>
      </c>
      <c r="AS27">
        <v>4</v>
      </c>
      <c r="AT27">
        <v>4</v>
      </c>
      <c r="AU27">
        <v>4</v>
      </c>
      <c r="AV27">
        <v>4</v>
      </c>
      <c r="AW27">
        <v>4</v>
      </c>
      <c r="AX27">
        <v>4</v>
      </c>
      <c r="AY27">
        <v>4</v>
      </c>
      <c r="AZ27">
        <v>4</v>
      </c>
      <c r="BA27">
        <v>4</v>
      </c>
      <c r="BB27">
        <v>3</v>
      </c>
      <c r="BC27">
        <v>3</v>
      </c>
      <c r="BD27">
        <v>3</v>
      </c>
      <c r="BE27">
        <v>7</v>
      </c>
      <c r="BF27">
        <v>8</v>
      </c>
      <c r="BG27">
        <v>8</v>
      </c>
      <c r="BH27">
        <v>10</v>
      </c>
      <c r="BI27">
        <v>3</v>
      </c>
      <c r="BJ27">
        <v>4</v>
      </c>
      <c r="BK27">
        <v>2</v>
      </c>
    </row>
    <row r="28" spans="2:63" x14ac:dyDescent="0.2">
      <c r="B28">
        <v>12776826891</v>
      </c>
      <c r="C28">
        <v>26</v>
      </c>
      <c r="D28" t="s">
        <v>330</v>
      </c>
      <c r="E28" t="s">
        <v>230</v>
      </c>
      <c r="F28">
        <v>2</v>
      </c>
      <c r="G28" t="s">
        <v>174</v>
      </c>
      <c r="H28">
        <v>2</v>
      </c>
      <c r="I28" t="s">
        <v>119</v>
      </c>
      <c r="J28">
        <v>1</v>
      </c>
      <c r="K28" t="s">
        <v>117</v>
      </c>
      <c r="L28">
        <v>2</v>
      </c>
      <c r="M28" t="s">
        <v>135</v>
      </c>
      <c r="N28">
        <v>3</v>
      </c>
      <c r="O28" t="s">
        <v>136</v>
      </c>
      <c r="P28">
        <v>2</v>
      </c>
      <c r="Q28">
        <v>4</v>
      </c>
      <c r="R28">
        <v>4</v>
      </c>
      <c r="S28">
        <v>4</v>
      </c>
      <c r="T28">
        <v>4</v>
      </c>
      <c r="U28">
        <v>4</v>
      </c>
      <c r="V28">
        <v>4</v>
      </c>
      <c r="W28">
        <v>4</v>
      </c>
      <c r="X28">
        <v>4</v>
      </c>
      <c r="Y28">
        <v>4</v>
      </c>
      <c r="Z28">
        <v>3</v>
      </c>
      <c r="AA28">
        <v>3</v>
      </c>
      <c r="AB28">
        <v>3</v>
      </c>
      <c r="AC28">
        <v>3</v>
      </c>
      <c r="AD28">
        <v>3</v>
      </c>
      <c r="AE28">
        <v>3</v>
      </c>
      <c r="AF28">
        <v>3</v>
      </c>
      <c r="AG28">
        <v>3</v>
      </c>
      <c r="AH28">
        <v>3</v>
      </c>
      <c r="AI28">
        <v>3</v>
      </c>
      <c r="AJ28">
        <v>3</v>
      </c>
      <c r="AK28">
        <v>3</v>
      </c>
      <c r="AL28">
        <v>3</v>
      </c>
      <c r="AM28">
        <v>3</v>
      </c>
      <c r="AN28">
        <v>3</v>
      </c>
      <c r="AO28">
        <v>3</v>
      </c>
      <c r="AP28">
        <v>3</v>
      </c>
      <c r="AQ28">
        <v>3</v>
      </c>
      <c r="AR28">
        <v>3</v>
      </c>
      <c r="AS28">
        <v>3</v>
      </c>
      <c r="AT28">
        <v>3</v>
      </c>
      <c r="AU28">
        <v>4</v>
      </c>
      <c r="AV28">
        <v>3</v>
      </c>
      <c r="AW28">
        <v>3</v>
      </c>
      <c r="AX28">
        <v>3</v>
      </c>
      <c r="AY28">
        <v>4</v>
      </c>
      <c r="AZ28">
        <v>3</v>
      </c>
      <c r="BA28">
        <v>4</v>
      </c>
      <c r="BB28">
        <v>4</v>
      </c>
      <c r="BC28">
        <v>3</v>
      </c>
      <c r="BD28">
        <v>4</v>
      </c>
      <c r="BE28">
        <v>7</v>
      </c>
      <c r="BF28">
        <v>7</v>
      </c>
      <c r="BG28">
        <v>8</v>
      </c>
      <c r="BH28">
        <v>10</v>
      </c>
      <c r="BI28">
        <v>3</v>
      </c>
      <c r="BJ28">
        <v>3</v>
      </c>
      <c r="BK28">
        <v>3</v>
      </c>
    </row>
    <row r="29" spans="2:63" x14ac:dyDescent="0.2">
      <c r="B29">
        <v>12764936674</v>
      </c>
      <c r="C29">
        <v>27</v>
      </c>
      <c r="D29" t="s">
        <v>338</v>
      </c>
      <c r="E29" t="s">
        <v>124</v>
      </c>
      <c r="F29">
        <v>1</v>
      </c>
      <c r="G29" t="s">
        <v>125</v>
      </c>
      <c r="H29">
        <v>1</v>
      </c>
      <c r="I29" t="s">
        <v>142</v>
      </c>
      <c r="J29">
        <v>4</v>
      </c>
      <c r="K29" t="s">
        <v>141</v>
      </c>
      <c r="L29">
        <v>1</v>
      </c>
      <c r="M29" t="s">
        <v>156</v>
      </c>
      <c r="N29">
        <v>2</v>
      </c>
      <c r="O29" t="s">
        <v>157</v>
      </c>
      <c r="P29">
        <v>1</v>
      </c>
      <c r="Q29">
        <v>4</v>
      </c>
      <c r="R29">
        <v>3</v>
      </c>
      <c r="S29">
        <v>3</v>
      </c>
      <c r="T29">
        <v>3</v>
      </c>
      <c r="U29">
        <v>4</v>
      </c>
      <c r="V29">
        <v>4</v>
      </c>
      <c r="W29">
        <v>4</v>
      </c>
      <c r="X29">
        <v>4</v>
      </c>
      <c r="Y29">
        <v>3</v>
      </c>
      <c r="Z29">
        <v>1</v>
      </c>
      <c r="AA29">
        <v>1</v>
      </c>
      <c r="AB29">
        <v>1</v>
      </c>
      <c r="AC29">
        <v>4</v>
      </c>
      <c r="AD29">
        <v>4</v>
      </c>
      <c r="AE29">
        <v>4</v>
      </c>
      <c r="AF29">
        <v>4</v>
      </c>
      <c r="AG29">
        <v>4</v>
      </c>
      <c r="AH29">
        <v>4</v>
      </c>
      <c r="AI29">
        <v>4</v>
      </c>
      <c r="AJ29">
        <v>2</v>
      </c>
      <c r="AK29">
        <v>4</v>
      </c>
      <c r="AL29">
        <v>3</v>
      </c>
      <c r="AM29">
        <v>4</v>
      </c>
      <c r="AN29">
        <v>4</v>
      </c>
      <c r="AO29">
        <v>3</v>
      </c>
      <c r="AP29">
        <v>4</v>
      </c>
      <c r="AQ29">
        <v>4</v>
      </c>
      <c r="AR29">
        <v>2</v>
      </c>
      <c r="AS29">
        <v>4</v>
      </c>
      <c r="AT29">
        <v>1</v>
      </c>
      <c r="AU29">
        <v>4</v>
      </c>
      <c r="AV29">
        <v>4</v>
      </c>
      <c r="AW29">
        <v>4</v>
      </c>
      <c r="AX29">
        <v>4</v>
      </c>
      <c r="AY29">
        <v>4</v>
      </c>
      <c r="AZ29">
        <v>3</v>
      </c>
      <c r="BA29">
        <v>4</v>
      </c>
      <c r="BB29">
        <v>4</v>
      </c>
      <c r="BC29">
        <v>4</v>
      </c>
      <c r="BD29">
        <v>3</v>
      </c>
      <c r="BE29">
        <v>4</v>
      </c>
      <c r="BF29">
        <v>6</v>
      </c>
      <c r="BG29">
        <v>5</v>
      </c>
      <c r="BH29">
        <v>6</v>
      </c>
    </row>
    <row r="30" spans="2:63" x14ac:dyDescent="0.2">
      <c r="B30">
        <v>12847041035</v>
      </c>
      <c r="C30">
        <v>28</v>
      </c>
      <c r="D30" t="s">
        <v>347</v>
      </c>
      <c r="E30" t="s">
        <v>124</v>
      </c>
      <c r="F30">
        <v>1</v>
      </c>
      <c r="G30" t="s">
        <v>125</v>
      </c>
      <c r="H30">
        <v>1</v>
      </c>
      <c r="I30" t="s">
        <v>152</v>
      </c>
      <c r="J30">
        <v>3</v>
      </c>
      <c r="K30" t="s">
        <v>141</v>
      </c>
      <c r="L30">
        <v>1</v>
      </c>
      <c r="M30" t="s">
        <v>168</v>
      </c>
      <c r="N30">
        <v>1</v>
      </c>
      <c r="O30" t="s">
        <v>157</v>
      </c>
      <c r="P30">
        <v>1</v>
      </c>
      <c r="Q30">
        <v>2</v>
      </c>
      <c r="R30">
        <v>1</v>
      </c>
      <c r="S30">
        <v>1</v>
      </c>
      <c r="T30">
        <v>1</v>
      </c>
      <c r="U30">
        <v>1</v>
      </c>
      <c r="V30">
        <v>2</v>
      </c>
      <c r="W30">
        <v>2</v>
      </c>
      <c r="X30">
        <v>2</v>
      </c>
      <c r="Y30">
        <v>2</v>
      </c>
      <c r="Z30">
        <v>3</v>
      </c>
      <c r="AA30">
        <v>3</v>
      </c>
      <c r="AB30">
        <v>1</v>
      </c>
      <c r="AC30">
        <v>3</v>
      </c>
      <c r="AD30">
        <v>3</v>
      </c>
      <c r="AE30">
        <v>3</v>
      </c>
      <c r="AF30">
        <v>2</v>
      </c>
      <c r="AG30">
        <v>2</v>
      </c>
      <c r="AH30">
        <v>2</v>
      </c>
      <c r="AI30">
        <v>3</v>
      </c>
      <c r="AJ30">
        <v>2</v>
      </c>
      <c r="AK30">
        <v>2</v>
      </c>
      <c r="AL30">
        <v>1</v>
      </c>
      <c r="AM30">
        <v>1</v>
      </c>
      <c r="AN30">
        <v>3</v>
      </c>
      <c r="AO30">
        <v>3</v>
      </c>
      <c r="AP30">
        <v>3</v>
      </c>
      <c r="AQ30">
        <v>3</v>
      </c>
      <c r="AR30">
        <v>3</v>
      </c>
      <c r="AS30">
        <v>4</v>
      </c>
      <c r="AT30">
        <v>4</v>
      </c>
      <c r="AU30">
        <v>4</v>
      </c>
      <c r="AV30">
        <v>4</v>
      </c>
      <c r="AW30">
        <v>3</v>
      </c>
      <c r="AX30">
        <v>3</v>
      </c>
      <c r="AY30">
        <v>4</v>
      </c>
      <c r="AZ30">
        <v>2</v>
      </c>
      <c r="BA30">
        <v>4</v>
      </c>
      <c r="BB30">
        <v>4</v>
      </c>
      <c r="BC30">
        <v>4</v>
      </c>
      <c r="BD30">
        <v>3</v>
      </c>
      <c r="BE30">
        <v>2</v>
      </c>
      <c r="BF30">
        <v>3</v>
      </c>
      <c r="BG30">
        <v>7</v>
      </c>
      <c r="BH30">
        <v>8</v>
      </c>
      <c r="BI30">
        <v>2</v>
      </c>
      <c r="BJ30">
        <v>3</v>
      </c>
      <c r="BK30">
        <v>3</v>
      </c>
    </row>
    <row r="31" spans="2:63" x14ac:dyDescent="0.2">
      <c r="B31">
        <v>12780119122</v>
      </c>
      <c r="C31">
        <v>29</v>
      </c>
      <c r="D31" t="s">
        <v>356</v>
      </c>
      <c r="E31" t="s">
        <v>124</v>
      </c>
      <c r="F31">
        <v>1</v>
      </c>
      <c r="G31" t="s">
        <v>147</v>
      </c>
      <c r="H31">
        <v>3</v>
      </c>
      <c r="I31" t="s">
        <v>152</v>
      </c>
      <c r="J31">
        <v>3</v>
      </c>
      <c r="K31" t="s">
        <v>141</v>
      </c>
      <c r="L31">
        <v>1</v>
      </c>
      <c r="M31" t="s">
        <v>135</v>
      </c>
      <c r="N31">
        <v>3</v>
      </c>
      <c r="O31" t="s">
        <v>136</v>
      </c>
      <c r="P31">
        <v>2</v>
      </c>
      <c r="Q31">
        <v>3</v>
      </c>
      <c r="R31">
        <v>2</v>
      </c>
      <c r="S31">
        <v>2</v>
      </c>
      <c r="T31">
        <v>3</v>
      </c>
      <c r="U31">
        <v>4</v>
      </c>
      <c r="V31">
        <v>2</v>
      </c>
      <c r="W31">
        <v>3</v>
      </c>
      <c r="X31">
        <v>1</v>
      </c>
      <c r="Y31">
        <v>2</v>
      </c>
      <c r="Z31">
        <v>2</v>
      </c>
      <c r="AA31">
        <v>2</v>
      </c>
      <c r="AB31">
        <v>2</v>
      </c>
      <c r="AC31">
        <v>3</v>
      </c>
      <c r="AD31">
        <v>2</v>
      </c>
      <c r="AE31">
        <v>2</v>
      </c>
      <c r="AF31">
        <v>3</v>
      </c>
      <c r="AG31">
        <v>2</v>
      </c>
      <c r="AH31">
        <v>3</v>
      </c>
      <c r="AI31">
        <v>3</v>
      </c>
      <c r="AJ31">
        <v>2</v>
      </c>
      <c r="AK31">
        <v>2</v>
      </c>
      <c r="AL31">
        <v>2</v>
      </c>
      <c r="AM31">
        <v>2</v>
      </c>
      <c r="AN31">
        <v>2</v>
      </c>
      <c r="AO31">
        <v>1</v>
      </c>
      <c r="AP31">
        <v>2</v>
      </c>
      <c r="AQ31">
        <v>3</v>
      </c>
      <c r="AR31">
        <v>2</v>
      </c>
      <c r="AS31">
        <v>2</v>
      </c>
      <c r="AT31">
        <v>2</v>
      </c>
      <c r="AU31">
        <v>2</v>
      </c>
      <c r="AV31">
        <v>2</v>
      </c>
      <c r="AW31">
        <v>2</v>
      </c>
      <c r="AX31">
        <v>2</v>
      </c>
      <c r="AY31">
        <v>3</v>
      </c>
      <c r="AZ31">
        <v>2</v>
      </c>
      <c r="BA31">
        <v>4</v>
      </c>
      <c r="BB31">
        <v>2</v>
      </c>
      <c r="BC31">
        <v>2</v>
      </c>
      <c r="BD31">
        <v>2</v>
      </c>
      <c r="BE31">
        <v>8</v>
      </c>
      <c r="BF31">
        <v>9</v>
      </c>
      <c r="BG31">
        <v>5</v>
      </c>
      <c r="BH31">
        <v>5</v>
      </c>
    </row>
    <row r="32" spans="2:63" x14ac:dyDescent="0.2">
      <c r="B32">
        <v>12855106109</v>
      </c>
      <c r="C32">
        <v>30</v>
      </c>
      <c r="D32" t="s">
        <v>500</v>
      </c>
      <c r="E32" t="s">
        <v>230</v>
      </c>
      <c r="F32">
        <v>2</v>
      </c>
      <c r="G32" t="s">
        <v>125</v>
      </c>
      <c r="H32">
        <v>1</v>
      </c>
      <c r="I32" t="s">
        <v>193</v>
      </c>
      <c r="J32">
        <v>2</v>
      </c>
      <c r="K32" t="s">
        <v>117</v>
      </c>
      <c r="L32">
        <v>2</v>
      </c>
      <c r="M32" t="s">
        <v>168</v>
      </c>
      <c r="N32">
        <v>1</v>
      </c>
      <c r="O32" t="s">
        <v>136</v>
      </c>
      <c r="P32">
        <v>2</v>
      </c>
      <c r="Q32">
        <v>3</v>
      </c>
      <c r="R32">
        <v>3</v>
      </c>
      <c r="S32">
        <v>2</v>
      </c>
      <c r="T32">
        <v>3</v>
      </c>
      <c r="U32">
        <v>3</v>
      </c>
      <c r="V32">
        <v>3</v>
      </c>
      <c r="W32">
        <v>3</v>
      </c>
      <c r="X32">
        <v>3</v>
      </c>
      <c r="Y32">
        <v>4</v>
      </c>
      <c r="Z32">
        <v>3</v>
      </c>
      <c r="AA32">
        <v>3</v>
      </c>
      <c r="AB32">
        <v>3</v>
      </c>
      <c r="AC32">
        <v>4</v>
      </c>
      <c r="AD32">
        <v>4</v>
      </c>
      <c r="AE32">
        <v>4</v>
      </c>
      <c r="AF32">
        <v>4</v>
      </c>
      <c r="AG32">
        <v>4</v>
      </c>
      <c r="AH32">
        <v>4</v>
      </c>
      <c r="AI32">
        <v>4</v>
      </c>
      <c r="AJ32">
        <v>1</v>
      </c>
      <c r="AK32">
        <v>3</v>
      </c>
      <c r="AL32">
        <v>2</v>
      </c>
      <c r="AM32">
        <v>3</v>
      </c>
      <c r="AN32">
        <v>3</v>
      </c>
      <c r="AO32">
        <v>3</v>
      </c>
      <c r="AP32">
        <v>2</v>
      </c>
      <c r="AQ32">
        <v>3</v>
      </c>
      <c r="AR32">
        <v>2</v>
      </c>
      <c r="AS32">
        <v>3</v>
      </c>
      <c r="AT32">
        <v>2</v>
      </c>
      <c r="AU32">
        <v>2</v>
      </c>
      <c r="AV32">
        <v>3</v>
      </c>
      <c r="AW32">
        <v>3</v>
      </c>
      <c r="AX32">
        <v>3</v>
      </c>
      <c r="AY32">
        <v>3</v>
      </c>
      <c r="AZ32">
        <v>2</v>
      </c>
      <c r="BA32">
        <v>4</v>
      </c>
      <c r="BB32">
        <v>3</v>
      </c>
      <c r="BC32">
        <v>3</v>
      </c>
      <c r="BD32">
        <v>2</v>
      </c>
      <c r="BE32">
        <v>7</v>
      </c>
      <c r="BF32">
        <v>7</v>
      </c>
      <c r="BG32">
        <v>5</v>
      </c>
      <c r="BH32">
        <v>7</v>
      </c>
      <c r="BI32">
        <v>3</v>
      </c>
      <c r="BJ32">
        <v>4</v>
      </c>
      <c r="BK32">
        <v>3</v>
      </c>
    </row>
    <row r="33" spans="2:63" x14ac:dyDescent="0.2">
      <c r="B33">
        <v>12759058186</v>
      </c>
      <c r="C33">
        <v>31</v>
      </c>
      <c r="D33" t="s">
        <v>372</v>
      </c>
      <c r="E33" t="s">
        <v>230</v>
      </c>
      <c r="F33">
        <v>2</v>
      </c>
      <c r="G33" t="s">
        <v>125</v>
      </c>
      <c r="H33">
        <v>1</v>
      </c>
      <c r="I33" t="s">
        <v>152</v>
      </c>
      <c r="J33">
        <v>3</v>
      </c>
      <c r="K33" t="s">
        <v>141</v>
      </c>
      <c r="L33">
        <v>1</v>
      </c>
      <c r="M33" t="s">
        <v>156</v>
      </c>
      <c r="N33">
        <v>2</v>
      </c>
      <c r="O33" t="s">
        <v>157</v>
      </c>
      <c r="P33">
        <v>1</v>
      </c>
      <c r="Q33">
        <v>3</v>
      </c>
      <c r="R33">
        <v>3</v>
      </c>
      <c r="S33">
        <v>4</v>
      </c>
      <c r="T33">
        <v>4</v>
      </c>
      <c r="U33">
        <v>4</v>
      </c>
      <c r="V33">
        <v>4</v>
      </c>
      <c r="W33">
        <v>4</v>
      </c>
      <c r="X33">
        <v>3</v>
      </c>
      <c r="Y33">
        <v>3</v>
      </c>
      <c r="Z33">
        <v>4</v>
      </c>
      <c r="AA33">
        <v>4</v>
      </c>
      <c r="AB33">
        <v>4</v>
      </c>
      <c r="AC33">
        <v>4</v>
      </c>
      <c r="AD33">
        <v>4</v>
      </c>
      <c r="AE33">
        <v>4</v>
      </c>
      <c r="AF33">
        <v>4</v>
      </c>
      <c r="AG33">
        <v>3</v>
      </c>
      <c r="AH33">
        <v>3</v>
      </c>
      <c r="AI33">
        <v>4</v>
      </c>
      <c r="AJ33">
        <v>2</v>
      </c>
      <c r="AK33">
        <v>3</v>
      </c>
      <c r="AL33">
        <v>3</v>
      </c>
      <c r="AM33">
        <v>2</v>
      </c>
      <c r="AN33">
        <v>3</v>
      </c>
      <c r="AO33">
        <v>3</v>
      </c>
      <c r="AP33">
        <v>1</v>
      </c>
      <c r="AQ33">
        <v>3</v>
      </c>
      <c r="AR33">
        <v>2</v>
      </c>
      <c r="AS33">
        <v>4</v>
      </c>
      <c r="AT33">
        <v>2</v>
      </c>
      <c r="AU33">
        <v>3</v>
      </c>
      <c r="AV33">
        <v>1</v>
      </c>
      <c r="AW33">
        <v>2</v>
      </c>
      <c r="AX33">
        <v>4</v>
      </c>
      <c r="AY33">
        <v>4</v>
      </c>
      <c r="AZ33">
        <v>4</v>
      </c>
      <c r="BA33">
        <v>4</v>
      </c>
      <c r="BB33">
        <v>3</v>
      </c>
      <c r="BC33">
        <v>3</v>
      </c>
      <c r="BD33">
        <v>3</v>
      </c>
      <c r="BE33">
        <v>9</v>
      </c>
      <c r="BF33">
        <v>9</v>
      </c>
      <c r="BG33">
        <v>9</v>
      </c>
      <c r="BH33">
        <v>9</v>
      </c>
      <c r="BI33">
        <v>4</v>
      </c>
      <c r="BJ33">
        <v>3</v>
      </c>
      <c r="BK33">
        <v>3</v>
      </c>
    </row>
    <row r="34" spans="2:63" x14ac:dyDescent="0.2">
      <c r="B34">
        <v>12828130039</v>
      </c>
      <c r="C34">
        <v>32</v>
      </c>
      <c r="D34" t="s">
        <v>378</v>
      </c>
      <c r="E34" t="s">
        <v>230</v>
      </c>
      <c r="F34">
        <v>2</v>
      </c>
      <c r="G34" t="s">
        <v>125</v>
      </c>
      <c r="H34">
        <v>1</v>
      </c>
      <c r="I34" t="s">
        <v>119</v>
      </c>
      <c r="J34">
        <v>1</v>
      </c>
      <c r="K34" t="s">
        <v>117</v>
      </c>
      <c r="L34">
        <v>2</v>
      </c>
      <c r="M34" t="s">
        <v>156</v>
      </c>
      <c r="N34">
        <v>2</v>
      </c>
      <c r="O34" t="s">
        <v>157</v>
      </c>
      <c r="P34">
        <v>1</v>
      </c>
      <c r="Q34">
        <v>4</v>
      </c>
      <c r="R34">
        <v>3</v>
      </c>
      <c r="S34">
        <v>3</v>
      </c>
      <c r="T34">
        <v>3</v>
      </c>
      <c r="U34">
        <v>3</v>
      </c>
      <c r="V34">
        <v>3</v>
      </c>
      <c r="W34">
        <v>3</v>
      </c>
      <c r="X34">
        <v>3</v>
      </c>
      <c r="Y34">
        <v>3</v>
      </c>
      <c r="Z34">
        <v>3</v>
      </c>
      <c r="AA34">
        <v>3</v>
      </c>
      <c r="AB34">
        <v>3</v>
      </c>
      <c r="AC34">
        <v>3</v>
      </c>
      <c r="AD34">
        <v>3</v>
      </c>
      <c r="AE34">
        <v>3</v>
      </c>
      <c r="AF34">
        <v>3</v>
      </c>
      <c r="AG34">
        <v>3</v>
      </c>
      <c r="AH34">
        <v>3</v>
      </c>
      <c r="AI34">
        <v>4</v>
      </c>
      <c r="AJ34">
        <v>3</v>
      </c>
      <c r="AK34">
        <v>4</v>
      </c>
      <c r="AL34">
        <v>4</v>
      </c>
      <c r="AM34">
        <v>4</v>
      </c>
      <c r="AN34">
        <v>3</v>
      </c>
      <c r="AO34">
        <v>3</v>
      </c>
      <c r="AP34">
        <v>3</v>
      </c>
      <c r="AQ34">
        <v>3</v>
      </c>
      <c r="AR34">
        <v>3</v>
      </c>
      <c r="AS34">
        <v>3</v>
      </c>
      <c r="AT34">
        <v>4</v>
      </c>
      <c r="AU34">
        <v>3</v>
      </c>
      <c r="AV34">
        <v>3</v>
      </c>
      <c r="AW34">
        <v>3</v>
      </c>
      <c r="AX34">
        <v>3</v>
      </c>
      <c r="AY34">
        <v>3</v>
      </c>
      <c r="AZ34">
        <v>3</v>
      </c>
      <c r="BA34">
        <v>4</v>
      </c>
      <c r="BB34">
        <v>4</v>
      </c>
      <c r="BC34">
        <v>4</v>
      </c>
      <c r="BD34">
        <v>4</v>
      </c>
      <c r="BE34">
        <v>8</v>
      </c>
      <c r="BF34">
        <v>8</v>
      </c>
      <c r="BG34">
        <v>8</v>
      </c>
      <c r="BH34">
        <v>8</v>
      </c>
      <c r="BI34">
        <v>4</v>
      </c>
      <c r="BJ34">
        <v>4</v>
      </c>
      <c r="BK34">
        <v>4</v>
      </c>
    </row>
    <row r="35" spans="2:63" x14ac:dyDescent="0.2">
      <c r="B35">
        <v>12771519573</v>
      </c>
      <c r="C35">
        <v>33</v>
      </c>
      <c r="D35" t="s">
        <v>384</v>
      </c>
      <c r="E35" t="s">
        <v>230</v>
      </c>
      <c r="F35">
        <v>2</v>
      </c>
      <c r="G35" t="s">
        <v>125</v>
      </c>
      <c r="H35">
        <v>1</v>
      </c>
      <c r="I35" t="s">
        <v>152</v>
      </c>
      <c r="J35">
        <v>3</v>
      </c>
      <c r="K35" t="s">
        <v>117</v>
      </c>
      <c r="L35">
        <v>2</v>
      </c>
      <c r="M35" t="s">
        <v>135</v>
      </c>
      <c r="N35">
        <v>3</v>
      </c>
      <c r="O35" t="s">
        <v>157</v>
      </c>
      <c r="P35">
        <v>1</v>
      </c>
      <c r="Q35">
        <v>4</v>
      </c>
      <c r="R35">
        <v>3</v>
      </c>
      <c r="S35">
        <v>3</v>
      </c>
      <c r="T35">
        <v>3</v>
      </c>
      <c r="U35">
        <v>4</v>
      </c>
      <c r="V35">
        <v>2</v>
      </c>
      <c r="W35">
        <v>3</v>
      </c>
      <c r="X35">
        <v>2</v>
      </c>
      <c r="Y35">
        <v>3</v>
      </c>
      <c r="Z35">
        <v>3</v>
      </c>
      <c r="AA35">
        <v>2</v>
      </c>
      <c r="AB35">
        <v>2</v>
      </c>
      <c r="AC35">
        <v>4</v>
      </c>
      <c r="AD35">
        <v>4</v>
      </c>
      <c r="AE35">
        <v>4</v>
      </c>
      <c r="AF35">
        <v>4</v>
      </c>
      <c r="AG35">
        <v>4</v>
      </c>
      <c r="AH35">
        <v>4</v>
      </c>
      <c r="AI35">
        <v>3</v>
      </c>
      <c r="AJ35">
        <v>2</v>
      </c>
      <c r="AK35">
        <v>3</v>
      </c>
      <c r="AL35">
        <v>2</v>
      </c>
      <c r="AM35">
        <v>3</v>
      </c>
      <c r="AN35">
        <v>3</v>
      </c>
      <c r="AO35">
        <v>3</v>
      </c>
      <c r="AP35">
        <v>3</v>
      </c>
      <c r="AQ35">
        <v>3</v>
      </c>
      <c r="AR35">
        <v>3</v>
      </c>
      <c r="AS35">
        <v>3</v>
      </c>
      <c r="AT35">
        <v>3</v>
      </c>
      <c r="AU35">
        <v>4</v>
      </c>
      <c r="AV35">
        <v>3</v>
      </c>
      <c r="AW35">
        <v>3</v>
      </c>
      <c r="AX35">
        <v>4</v>
      </c>
      <c r="AY35">
        <v>4</v>
      </c>
      <c r="AZ35">
        <v>4</v>
      </c>
      <c r="BA35">
        <v>4</v>
      </c>
      <c r="BB35">
        <v>3</v>
      </c>
      <c r="BC35">
        <v>3</v>
      </c>
      <c r="BD35">
        <v>3</v>
      </c>
      <c r="BE35">
        <v>8</v>
      </c>
      <c r="BF35">
        <v>8</v>
      </c>
      <c r="BG35">
        <v>8</v>
      </c>
      <c r="BH35">
        <v>8</v>
      </c>
      <c r="BI35">
        <v>3</v>
      </c>
      <c r="BJ35">
        <v>4</v>
      </c>
      <c r="BK35">
        <v>3</v>
      </c>
    </row>
    <row r="36" spans="2:63" x14ac:dyDescent="0.2">
      <c r="B36">
        <v>12761557096</v>
      </c>
      <c r="C36">
        <v>34</v>
      </c>
      <c r="D36" t="s">
        <v>390</v>
      </c>
      <c r="E36" t="s">
        <v>230</v>
      </c>
      <c r="F36">
        <v>2</v>
      </c>
      <c r="G36" t="s">
        <v>125</v>
      </c>
      <c r="H36">
        <v>1</v>
      </c>
      <c r="I36" t="s">
        <v>119</v>
      </c>
      <c r="J36">
        <v>1</v>
      </c>
      <c r="K36" t="s">
        <v>141</v>
      </c>
      <c r="L36">
        <v>1</v>
      </c>
      <c r="M36" t="s">
        <v>135</v>
      </c>
      <c r="N36">
        <v>3</v>
      </c>
      <c r="O36" t="s">
        <v>136</v>
      </c>
      <c r="P36">
        <v>2</v>
      </c>
      <c r="Q36">
        <v>4</v>
      </c>
      <c r="R36">
        <v>2</v>
      </c>
      <c r="S36">
        <v>4</v>
      </c>
      <c r="T36">
        <v>4</v>
      </c>
      <c r="U36">
        <v>4</v>
      </c>
      <c r="V36">
        <v>1</v>
      </c>
      <c r="W36">
        <v>1</v>
      </c>
      <c r="X36">
        <v>1</v>
      </c>
      <c r="Y36">
        <v>1</v>
      </c>
      <c r="Z36">
        <v>1</v>
      </c>
      <c r="AA36">
        <v>1</v>
      </c>
      <c r="AB36">
        <v>1</v>
      </c>
      <c r="AC36">
        <v>1</v>
      </c>
      <c r="AD36">
        <v>1</v>
      </c>
      <c r="AE36">
        <v>1</v>
      </c>
      <c r="AF36">
        <v>1</v>
      </c>
      <c r="AG36">
        <v>1</v>
      </c>
      <c r="AH36">
        <v>1</v>
      </c>
      <c r="AI36">
        <v>4</v>
      </c>
      <c r="AJ36">
        <v>1</v>
      </c>
      <c r="AK36">
        <v>2</v>
      </c>
      <c r="AL36">
        <v>1</v>
      </c>
      <c r="AM36">
        <v>4</v>
      </c>
      <c r="AN36">
        <v>3</v>
      </c>
      <c r="AO36">
        <v>3</v>
      </c>
      <c r="AP36">
        <v>2</v>
      </c>
      <c r="AQ36">
        <v>3</v>
      </c>
      <c r="AR36">
        <v>1</v>
      </c>
      <c r="AS36">
        <v>4</v>
      </c>
      <c r="AT36">
        <v>4</v>
      </c>
      <c r="AU36">
        <v>4</v>
      </c>
      <c r="AV36">
        <v>1</v>
      </c>
      <c r="AW36">
        <v>2</v>
      </c>
      <c r="AX36">
        <v>4</v>
      </c>
      <c r="AY36">
        <v>4</v>
      </c>
      <c r="AZ36">
        <v>3</v>
      </c>
      <c r="BA36">
        <v>4</v>
      </c>
      <c r="BB36">
        <v>1</v>
      </c>
      <c r="BC36">
        <v>1</v>
      </c>
      <c r="BD36">
        <v>1</v>
      </c>
      <c r="BE36">
        <v>7</v>
      </c>
      <c r="BF36">
        <v>8</v>
      </c>
      <c r="BG36">
        <v>8</v>
      </c>
      <c r="BH36">
        <v>8</v>
      </c>
      <c r="BI36">
        <v>4</v>
      </c>
      <c r="BJ36">
        <v>4</v>
      </c>
      <c r="BK36">
        <v>4</v>
      </c>
    </row>
    <row r="37" spans="2:63" x14ac:dyDescent="0.2">
      <c r="B37">
        <v>12759624589</v>
      </c>
      <c r="C37">
        <v>35</v>
      </c>
      <c r="D37" t="s">
        <v>398</v>
      </c>
      <c r="E37" t="s">
        <v>230</v>
      </c>
      <c r="F37">
        <v>2</v>
      </c>
      <c r="G37" t="s">
        <v>125</v>
      </c>
      <c r="H37">
        <v>1</v>
      </c>
      <c r="I37" t="s">
        <v>142</v>
      </c>
      <c r="J37">
        <v>4</v>
      </c>
      <c r="K37" t="s">
        <v>141</v>
      </c>
      <c r="L37">
        <v>1</v>
      </c>
      <c r="M37" t="s">
        <v>135</v>
      </c>
      <c r="N37">
        <v>3</v>
      </c>
      <c r="O37" t="s">
        <v>136</v>
      </c>
      <c r="P37">
        <v>2</v>
      </c>
      <c r="Q37">
        <v>2</v>
      </c>
      <c r="R37">
        <v>2</v>
      </c>
      <c r="S37">
        <v>1</v>
      </c>
      <c r="T37">
        <v>3</v>
      </c>
      <c r="U37">
        <v>3</v>
      </c>
      <c r="V37">
        <v>2</v>
      </c>
      <c r="W37">
        <v>2</v>
      </c>
      <c r="X37">
        <v>2</v>
      </c>
      <c r="Y37">
        <v>2</v>
      </c>
      <c r="Z37">
        <v>1</v>
      </c>
      <c r="AA37">
        <v>1</v>
      </c>
      <c r="AB37">
        <v>1</v>
      </c>
      <c r="AC37">
        <v>3</v>
      </c>
      <c r="AD37">
        <v>2</v>
      </c>
      <c r="AE37">
        <v>3</v>
      </c>
      <c r="AF37">
        <v>2</v>
      </c>
      <c r="AG37">
        <v>2</v>
      </c>
      <c r="AH37">
        <v>2</v>
      </c>
      <c r="AI37">
        <v>2</v>
      </c>
      <c r="AJ37">
        <v>1</v>
      </c>
      <c r="AK37">
        <v>1</v>
      </c>
      <c r="AL37">
        <v>1</v>
      </c>
      <c r="AM37">
        <v>1</v>
      </c>
      <c r="AN37">
        <v>1</v>
      </c>
      <c r="AO37">
        <v>1</v>
      </c>
      <c r="AP37">
        <v>1</v>
      </c>
      <c r="AQ37">
        <v>1</v>
      </c>
      <c r="AR37">
        <v>1</v>
      </c>
      <c r="AS37">
        <v>1</v>
      </c>
      <c r="AT37">
        <v>2</v>
      </c>
      <c r="AU37">
        <v>2</v>
      </c>
      <c r="AV37">
        <v>2</v>
      </c>
      <c r="AW37">
        <v>2</v>
      </c>
      <c r="AX37">
        <v>2</v>
      </c>
      <c r="AY37">
        <v>2</v>
      </c>
      <c r="AZ37">
        <v>2</v>
      </c>
      <c r="BA37">
        <v>3</v>
      </c>
      <c r="BB37">
        <v>2</v>
      </c>
      <c r="BC37">
        <v>2</v>
      </c>
      <c r="BD37">
        <v>2</v>
      </c>
      <c r="BE37">
        <v>7</v>
      </c>
      <c r="BF37">
        <v>7</v>
      </c>
      <c r="BG37">
        <v>6</v>
      </c>
      <c r="BH37">
        <v>7</v>
      </c>
      <c r="BI37">
        <v>2</v>
      </c>
      <c r="BJ37">
        <v>2</v>
      </c>
      <c r="BK37">
        <v>2</v>
      </c>
    </row>
    <row r="38" spans="2:63" x14ac:dyDescent="0.2">
      <c r="B38">
        <v>12746481752</v>
      </c>
      <c r="C38">
        <v>36</v>
      </c>
      <c r="D38" t="s">
        <v>406</v>
      </c>
      <c r="E38" t="s">
        <v>230</v>
      </c>
      <c r="F38">
        <v>2</v>
      </c>
      <c r="G38" t="s">
        <v>125</v>
      </c>
      <c r="H38">
        <v>1</v>
      </c>
      <c r="I38" t="s">
        <v>142</v>
      </c>
      <c r="J38">
        <v>4</v>
      </c>
      <c r="K38" t="s">
        <v>117</v>
      </c>
      <c r="L38">
        <v>2</v>
      </c>
      <c r="M38" t="s">
        <v>135</v>
      </c>
      <c r="N38">
        <v>3</v>
      </c>
      <c r="O38" t="s">
        <v>136</v>
      </c>
      <c r="P38">
        <v>2</v>
      </c>
    </row>
    <row r="39" spans="2:63" x14ac:dyDescent="0.2">
      <c r="B39">
        <v>12764945244</v>
      </c>
      <c r="C39">
        <v>37</v>
      </c>
      <c r="D39" t="s">
        <v>411</v>
      </c>
      <c r="E39" t="s">
        <v>230</v>
      </c>
      <c r="F39">
        <v>2</v>
      </c>
      <c r="G39" t="s">
        <v>125</v>
      </c>
      <c r="H39">
        <v>1</v>
      </c>
      <c r="I39" t="s">
        <v>193</v>
      </c>
      <c r="J39">
        <v>2</v>
      </c>
      <c r="K39" t="s">
        <v>141</v>
      </c>
      <c r="L39">
        <v>1</v>
      </c>
      <c r="M39" t="s">
        <v>135</v>
      </c>
      <c r="N39">
        <v>3</v>
      </c>
      <c r="O39" t="s">
        <v>136</v>
      </c>
      <c r="P39">
        <v>2</v>
      </c>
      <c r="Q39">
        <v>3</v>
      </c>
      <c r="R39">
        <v>2</v>
      </c>
      <c r="S39">
        <v>3</v>
      </c>
      <c r="T39">
        <v>3</v>
      </c>
      <c r="U39">
        <v>4</v>
      </c>
      <c r="V39">
        <v>3</v>
      </c>
      <c r="W39">
        <v>3</v>
      </c>
      <c r="X39">
        <v>2</v>
      </c>
      <c r="Y39">
        <v>2</v>
      </c>
      <c r="Z39">
        <v>2</v>
      </c>
      <c r="AA39">
        <v>2</v>
      </c>
      <c r="AB39">
        <v>2</v>
      </c>
      <c r="AC39">
        <v>3</v>
      </c>
      <c r="AD39">
        <v>3</v>
      </c>
      <c r="AE39">
        <v>3</v>
      </c>
      <c r="AF39">
        <v>3</v>
      </c>
      <c r="AG39">
        <v>2</v>
      </c>
      <c r="AH39">
        <v>3</v>
      </c>
      <c r="AI39">
        <v>3</v>
      </c>
      <c r="AJ39">
        <v>3</v>
      </c>
      <c r="AK39">
        <v>3</v>
      </c>
      <c r="AL39">
        <v>3</v>
      </c>
      <c r="AM39">
        <v>3</v>
      </c>
      <c r="AN39">
        <v>2</v>
      </c>
      <c r="AO39">
        <v>2</v>
      </c>
      <c r="AP39">
        <v>2</v>
      </c>
      <c r="AQ39">
        <v>3</v>
      </c>
      <c r="AR39">
        <v>2</v>
      </c>
      <c r="AS39">
        <v>3</v>
      </c>
      <c r="AT39">
        <v>3</v>
      </c>
      <c r="AU39">
        <v>3</v>
      </c>
      <c r="AV39">
        <v>3</v>
      </c>
      <c r="AW39">
        <v>3</v>
      </c>
      <c r="AX39">
        <v>2</v>
      </c>
      <c r="AY39">
        <v>3</v>
      </c>
      <c r="AZ39">
        <v>3</v>
      </c>
      <c r="BA39">
        <v>3</v>
      </c>
      <c r="BB39">
        <v>2</v>
      </c>
      <c r="BC39">
        <v>2</v>
      </c>
      <c r="BD39">
        <v>2</v>
      </c>
      <c r="BE39">
        <v>7</v>
      </c>
      <c r="BF39">
        <v>6</v>
      </c>
      <c r="BG39">
        <v>7</v>
      </c>
      <c r="BH39">
        <v>7</v>
      </c>
      <c r="BI39">
        <v>3</v>
      </c>
      <c r="BJ39">
        <v>3</v>
      </c>
      <c r="BK39">
        <v>3</v>
      </c>
    </row>
    <row r="40" spans="2:63" x14ac:dyDescent="0.2">
      <c r="B40">
        <v>12827731231</v>
      </c>
      <c r="C40">
        <v>38</v>
      </c>
      <c r="D40" t="s">
        <v>418</v>
      </c>
      <c r="E40" t="s">
        <v>230</v>
      </c>
      <c r="F40">
        <v>2</v>
      </c>
      <c r="G40" t="s">
        <v>125</v>
      </c>
      <c r="H40">
        <v>1</v>
      </c>
      <c r="I40" t="s">
        <v>193</v>
      </c>
      <c r="J40">
        <v>2</v>
      </c>
      <c r="K40" t="s">
        <v>141</v>
      </c>
      <c r="L40">
        <v>1</v>
      </c>
      <c r="M40" t="s">
        <v>135</v>
      </c>
      <c r="N40">
        <v>3</v>
      </c>
      <c r="O40" t="s">
        <v>136</v>
      </c>
      <c r="P40">
        <v>2</v>
      </c>
      <c r="Q40">
        <v>2</v>
      </c>
      <c r="R40">
        <v>1</v>
      </c>
      <c r="S40">
        <v>2</v>
      </c>
      <c r="T40">
        <v>4</v>
      </c>
      <c r="U40">
        <v>3</v>
      </c>
      <c r="V40">
        <v>1</v>
      </c>
      <c r="W40">
        <v>1</v>
      </c>
      <c r="X40">
        <v>1</v>
      </c>
      <c r="Y40">
        <v>1</v>
      </c>
      <c r="Z40">
        <v>1</v>
      </c>
      <c r="AA40">
        <v>1</v>
      </c>
      <c r="AB40">
        <v>1</v>
      </c>
      <c r="AC40">
        <v>1</v>
      </c>
      <c r="AD40">
        <v>1</v>
      </c>
      <c r="AE40">
        <v>1</v>
      </c>
      <c r="AF40">
        <v>1</v>
      </c>
      <c r="AG40">
        <v>1</v>
      </c>
      <c r="AH40">
        <v>1</v>
      </c>
      <c r="AI40">
        <v>1</v>
      </c>
      <c r="AJ40">
        <v>2</v>
      </c>
      <c r="AK40">
        <v>1</v>
      </c>
      <c r="AL40">
        <v>1</v>
      </c>
      <c r="AM40">
        <v>4</v>
      </c>
      <c r="AN40">
        <v>3</v>
      </c>
      <c r="AO40">
        <v>3</v>
      </c>
      <c r="AP40">
        <v>2</v>
      </c>
      <c r="AQ40">
        <v>3</v>
      </c>
      <c r="AR40">
        <v>2</v>
      </c>
      <c r="AS40">
        <v>4</v>
      </c>
      <c r="AT40">
        <v>4</v>
      </c>
      <c r="AU40">
        <v>4</v>
      </c>
      <c r="AV40">
        <v>4</v>
      </c>
      <c r="AW40">
        <v>3</v>
      </c>
      <c r="AX40">
        <v>4</v>
      </c>
      <c r="AY40">
        <v>4</v>
      </c>
      <c r="AZ40">
        <v>4</v>
      </c>
      <c r="BA40">
        <v>4</v>
      </c>
      <c r="BB40">
        <v>4</v>
      </c>
      <c r="BC40">
        <v>4</v>
      </c>
      <c r="BD40">
        <v>2</v>
      </c>
      <c r="BE40">
        <v>7</v>
      </c>
      <c r="BF40">
        <v>7</v>
      </c>
      <c r="BG40">
        <v>7</v>
      </c>
      <c r="BH40">
        <v>9</v>
      </c>
      <c r="BI40">
        <v>3</v>
      </c>
      <c r="BJ40">
        <v>3</v>
      </c>
      <c r="BK40">
        <v>3</v>
      </c>
    </row>
    <row r="41" spans="2:63" x14ac:dyDescent="0.2">
      <c r="B41">
        <v>12764664961</v>
      </c>
      <c r="C41">
        <v>39</v>
      </c>
      <c r="D41" t="s">
        <v>425</v>
      </c>
      <c r="E41" t="s">
        <v>230</v>
      </c>
      <c r="F41">
        <v>2</v>
      </c>
      <c r="G41" t="s">
        <v>125</v>
      </c>
      <c r="H41">
        <v>1</v>
      </c>
      <c r="I41" t="s">
        <v>193</v>
      </c>
      <c r="J41">
        <v>2</v>
      </c>
      <c r="K41" t="s">
        <v>117</v>
      </c>
      <c r="L41">
        <v>2</v>
      </c>
      <c r="M41" t="s">
        <v>156</v>
      </c>
      <c r="N41">
        <v>2</v>
      </c>
      <c r="O41" t="s">
        <v>157</v>
      </c>
      <c r="P41">
        <v>1</v>
      </c>
      <c r="Q41">
        <v>2</v>
      </c>
      <c r="R41">
        <v>1</v>
      </c>
      <c r="S41">
        <v>3</v>
      </c>
      <c r="T41">
        <v>3</v>
      </c>
      <c r="U41">
        <v>4</v>
      </c>
      <c r="V41">
        <v>2</v>
      </c>
      <c r="W41">
        <v>3</v>
      </c>
      <c r="X41">
        <v>2</v>
      </c>
      <c r="Y41">
        <v>2</v>
      </c>
      <c r="Z41">
        <v>1</v>
      </c>
      <c r="AA41">
        <v>1</v>
      </c>
      <c r="AB41">
        <v>1</v>
      </c>
      <c r="AC41">
        <v>1</v>
      </c>
      <c r="AD41">
        <v>1</v>
      </c>
      <c r="AE41">
        <v>2</v>
      </c>
      <c r="AF41">
        <v>1</v>
      </c>
      <c r="AG41">
        <v>1</v>
      </c>
      <c r="AH41">
        <v>1</v>
      </c>
      <c r="AI41">
        <v>2</v>
      </c>
      <c r="AJ41">
        <v>2</v>
      </c>
      <c r="AK41">
        <v>1</v>
      </c>
      <c r="AL41">
        <v>1</v>
      </c>
      <c r="AM41">
        <v>3</v>
      </c>
      <c r="AN41">
        <v>3</v>
      </c>
      <c r="AO41">
        <v>3</v>
      </c>
      <c r="AP41">
        <v>3</v>
      </c>
      <c r="AQ41">
        <v>1</v>
      </c>
      <c r="AR41">
        <v>1</v>
      </c>
      <c r="AS41">
        <v>2</v>
      </c>
      <c r="AT41">
        <v>1</v>
      </c>
      <c r="AU41">
        <v>2</v>
      </c>
      <c r="AV41">
        <v>2</v>
      </c>
      <c r="AW41">
        <v>1</v>
      </c>
      <c r="AX41">
        <v>2</v>
      </c>
      <c r="AY41">
        <v>2</v>
      </c>
      <c r="AZ41">
        <v>1</v>
      </c>
      <c r="BA41">
        <v>4</v>
      </c>
      <c r="BB41">
        <v>1</v>
      </c>
      <c r="BC41">
        <v>3</v>
      </c>
      <c r="BD41">
        <v>1</v>
      </c>
      <c r="BE41">
        <v>8</v>
      </c>
      <c r="BF41">
        <v>8</v>
      </c>
      <c r="BG41">
        <v>1</v>
      </c>
      <c r="BH41">
        <v>4</v>
      </c>
      <c r="BI41">
        <v>3</v>
      </c>
      <c r="BJ41">
        <v>4</v>
      </c>
      <c r="BK41">
        <v>3</v>
      </c>
    </row>
    <row r="42" spans="2:63" x14ac:dyDescent="0.2">
      <c r="B42">
        <v>12776773926</v>
      </c>
      <c r="C42">
        <v>40</v>
      </c>
      <c r="D42" t="s">
        <v>434</v>
      </c>
      <c r="E42" t="s">
        <v>230</v>
      </c>
      <c r="F42">
        <v>2</v>
      </c>
      <c r="G42" t="s">
        <v>125</v>
      </c>
      <c r="H42">
        <v>1</v>
      </c>
      <c r="I42" t="s">
        <v>119</v>
      </c>
      <c r="J42">
        <v>1</v>
      </c>
      <c r="K42" t="s">
        <v>117</v>
      </c>
      <c r="L42">
        <v>2</v>
      </c>
      <c r="M42" t="s">
        <v>156</v>
      </c>
      <c r="N42">
        <v>2</v>
      </c>
      <c r="O42" t="s">
        <v>157</v>
      </c>
      <c r="P42">
        <v>1</v>
      </c>
      <c r="BE42">
        <v>8</v>
      </c>
      <c r="BF42">
        <v>8</v>
      </c>
    </row>
    <row r="43" spans="2:63" x14ac:dyDescent="0.2">
      <c r="B43">
        <v>12844063647</v>
      </c>
      <c r="C43">
        <v>41</v>
      </c>
      <c r="D43" t="s">
        <v>441</v>
      </c>
      <c r="E43" t="s">
        <v>230</v>
      </c>
      <c r="F43">
        <v>2</v>
      </c>
      <c r="G43" t="s">
        <v>125</v>
      </c>
      <c r="H43">
        <v>1</v>
      </c>
      <c r="I43" t="s">
        <v>142</v>
      </c>
      <c r="J43">
        <v>4</v>
      </c>
      <c r="K43" t="s">
        <v>117</v>
      </c>
      <c r="L43">
        <v>2</v>
      </c>
      <c r="M43" t="s">
        <v>135</v>
      </c>
      <c r="N43">
        <v>3</v>
      </c>
      <c r="O43" t="s">
        <v>136</v>
      </c>
      <c r="P43">
        <v>2</v>
      </c>
      <c r="Q43">
        <v>3</v>
      </c>
      <c r="R43">
        <v>4</v>
      </c>
      <c r="S43">
        <v>2</v>
      </c>
      <c r="T43">
        <v>4</v>
      </c>
      <c r="U43">
        <v>4</v>
      </c>
      <c r="V43">
        <v>4</v>
      </c>
      <c r="W43">
        <v>3</v>
      </c>
      <c r="X43">
        <v>3</v>
      </c>
      <c r="Y43">
        <v>3</v>
      </c>
      <c r="Z43">
        <v>3</v>
      </c>
      <c r="AA43">
        <v>3</v>
      </c>
      <c r="AB43">
        <v>2</v>
      </c>
      <c r="AC43">
        <v>2</v>
      </c>
      <c r="AD43">
        <v>2</v>
      </c>
      <c r="AE43">
        <v>3</v>
      </c>
      <c r="AF43">
        <v>3</v>
      </c>
      <c r="AG43">
        <v>3</v>
      </c>
      <c r="AH43">
        <v>3</v>
      </c>
      <c r="AI43">
        <v>4</v>
      </c>
      <c r="AJ43">
        <v>4</v>
      </c>
      <c r="AK43">
        <v>3</v>
      </c>
      <c r="AL43">
        <v>3</v>
      </c>
      <c r="AM43">
        <v>4</v>
      </c>
      <c r="AN43">
        <v>3</v>
      </c>
      <c r="AO43">
        <v>3</v>
      </c>
      <c r="AP43">
        <v>3</v>
      </c>
      <c r="AQ43">
        <v>3</v>
      </c>
      <c r="AR43">
        <v>3</v>
      </c>
      <c r="AS43">
        <v>3</v>
      </c>
      <c r="AT43">
        <v>4</v>
      </c>
      <c r="AU43">
        <v>4</v>
      </c>
      <c r="AV43">
        <v>3</v>
      </c>
      <c r="AW43">
        <v>4</v>
      </c>
      <c r="AX43">
        <v>4</v>
      </c>
      <c r="AY43">
        <v>4</v>
      </c>
      <c r="AZ43">
        <v>4</v>
      </c>
      <c r="BA43">
        <v>4</v>
      </c>
      <c r="BB43">
        <v>3</v>
      </c>
      <c r="BC43">
        <v>3</v>
      </c>
      <c r="BD43">
        <v>3</v>
      </c>
      <c r="BE43">
        <v>7</v>
      </c>
      <c r="BF43">
        <v>8</v>
      </c>
      <c r="BG43">
        <v>8</v>
      </c>
      <c r="BH43">
        <v>9</v>
      </c>
      <c r="BI43">
        <v>3</v>
      </c>
      <c r="BJ43">
        <v>4</v>
      </c>
      <c r="BK43">
        <v>3</v>
      </c>
    </row>
    <row r="44" spans="2:63" x14ac:dyDescent="0.2">
      <c r="B44">
        <v>12753226703</v>
      </c>
      <c r="C44">
        <v>42</v>
      </c>
      <c r="D44" t="s">
        <v>448</v>
      </c>
      <c r="E44" t="s">
        <v>124</v>
      </c>
      <c r="F44">
        <v>1</v>
      </c>
      <c r="G44" t="s">
        <v>125</v>
      </c>
      <c r="H44">
        <v>1</v>
      </c>
      <c r="I44" t="s">
        <v>152</v>
      </c>
      <c r="J44">
        <v>3</v>
      </c>
      <c r="K44" t="s">
        <v>117</v>
      </c>
      <c r="L44">
        <v>2</v>
      </c>
      <c r="M44" t="s">
        <v>168</v>
      </c>
      <c r="N44">
        <v>1</v>
      </c>
      <c r="O44" t="s">
        <v>157</v>
      </c>
      <c r="P44">
        <v>1</v>
      </c>
    </row>
    <row r="45" spans="2:63" x14ac:dyDescent="0.2">
      <c r="B45">
        <v>12747101426</v>
      </c>
      <c r="C45">
        <v>43</v>
      </c>
      <c r="D45" t="s">
        <v>453</v>
      </c>
      <c r="E45" t="s">
        <v>146</v>
      </c>
      <c r="F45">
        <v>3</v>
      </c>
      <c r="G45" t="s">
        <v>147</v>
      </c>
      <c r="H45">
        <v>3</v>
      </c>
      <c r="I45" t="s">
        <v>119</v>
      </c>
      <c r="J45">
        <v>1</v>
      </c>
      <c r="K45" t="s">
        <v>141</v>
      </c>
      <c r="L45">
        <v>1</v>
      </c>
      <c r="M45" t="s">
        <v>135</v>
      </c>
      <c r="N45">
        <v>3</v>
      </c>
      <c r="O45" t="s">
        <v>136</v>
      </c>
      <c r="P45">
        <v>2</v>
      </c>
      <c r="Q45">
        <v>3</v>
      </c>
      <c r="R45">
        <v>1</v>
      </c>
      <c r="S45">
        <v>2</v>
      </c>
      <c r="T45">
        <v>4</v>
      </c>
      <c r="U45">
        <v>4</v>
      </c>
      <c r="V45">
        <v>2</v>
      </c>
      <c r="W45">
        <v>2</v>
      </c>
      <c r="X45">
        <v>2</v>
      </c>
      <c r="Y45">
        <v>3</v>
      </c>
      <c r="Z45">
        <v>2</v>
      </c>
      <c r="AA45">
        <v>4</v>
      </c>
      <c r="AB45">
        <v>1</v>
      </c>
      <c r="AC45">
        <v>1</v>
      </c>
      <c r="AD45">
        <v>2</v>
      </c>
      <c r="AE45">
        <v>2</v>
      </c>
      <c r="AF45">
        <v>2</v>
      </c>
      <c r="AG45">
        <v>2</v>
      </c>
      <c r="AH45">
        <v>2</v>
      </c>
      <c r="AI45">
        <v>2</v>
      </c>
      <c r="AJ45">
        <v>2</v>
      </c>
      <c r="AK45">
        <v>2</v>
      </c>
      <c r="AL45">
        <v>2</v>
      </c>
      <c r="AM45">
        <v>2</v>
      </c>
      <c r="AN45">
        <v>3</v>
      </c>
      <c r="AO45">
        <v>2</v>
      </c>
      <c r="AP45">
        <v>3</v>
      </c>
      <c r="AQ45">
        <v>3</v>
      </c>
      <c r="AR45">
        <v>1</v>
      </c>
      <c r="AS45">
        <v>4</v>
      </c>
      <c r="AT45">
        <v>1</v>
      </c>
      <c r="AU45">
        <v>4</v>
      </c>
      <c r="AV45">
        <v>4</v>
      </c>
      <c r="AW45">
        <v>4</v>
      </c>
      <c r="AX45">
        <v>3</v>
      </c>
      <c r="AY45">
        <v>3</v>
      </c>
      <c r="AZ45">
        <v>3</v>
      </c>
      <c r="BA45">
        <v>4</v>
      </c>
      <c r="BB45">
        <v>3</v>
      </c>
      <c r="BC45">
        <v>3</v>
      </c>
      <c r="BD45">
        <v>3</v>
      </c>
      <c r="BE45">
        <v>4</v>
      </c>
      <c r="BF45">
        <v>7</v>
      </c>
      <c r="BG45">
        <v>5</v>
      </c>
      <c r="BH45">
        <v>9</v>
      </c>
      <c r="BI45">
        <v>2</v>
      </c>
      <c r="BJ45">
        <v>3</v>
      </c>
      <c r="BK45">
        <v>2</v>
      </c>
    </row>
    <row r="46" spans="2:63" x14ac:dyDescent="0.2">
      <c r="B46">
        <v>12779930403</v>
      </c>
      <c r="C46">
        <v>44</v>
      </c>
      <c r="D46" t="s">
        <v>460</v>
      </c>
      <c r="E46" t="s">
        <v>124</v>
      </c>
      <c r="F46">
        <v>1</v>
      </c>
      <c r="G46" t="s">
        <v>147</v>
      </c>
      <c r="H46">
        <v>3</v>
      </c>
      <c r="I46" t="s">
        <v>193</v>
      </c>
      <c r="J46">
        <v>2</v>
      </c>
      <c r="K46" t="s">
        <v>117</v>
      </c>
      <c r="L46">
        <v>2</v>
      </c>
      <c r="M46" t="s">
        <v>156</v>
      </c>
      <c r="N46">
        <v>2</v>
      </c>
      <c r="O46" t="s">
        <v>157</v>
      </c>
      <c r="P46">
        <v>1</v>
      </c>
      <c r="Q46">
        <v>4</v>
      </c>
      <c r="R46">
        <v>3</v>
      </c>
      <c r="S46">
        <v>4</v>
      </c>
      <c r="T46">
        <v>4</v>
      </c>
      <c r="U46">
        <v>4</v>
      </c>
      <c r="V46">
        <v>4</v>
      </c>
      <c r="W46">
        <v>3</v>
      </c>
      <c r="X46">
        <v>3</v>
      </c>
      <c r="Y46">
        <v>4</v>
      </c>
      <c r="Z46">
        <v>3</v>
      </c>
      <c r="AA46">
        <v>3</v>
      </c>
      <c r="AB46">
        <v>1</v>
      </c>
      <c r="AC46">
        <v>4</v>
      </c>
      <c r="AD46">
        <v>3</v>
      </c>
      <c r="AE46">
        <v>3</v>
      </c>
      <c r="AF46">
        <v>3</v>
      </c>
      <c r="AG46">
        <v>3</v>
      </c>
      <c r="AH46">
        <v>3</v>
      </c>
      <c r="AI46">
        <v>3</v>
      </c>
      <c r="AJ46">
        <v>3</v>
      </c>
      <c r="AK46">
        <v>3</v>
      </c>
      <c r="AL46">
        <v>3</v>
      </c>
      <c r="AM46">
        <v>4</v>
      </c>
      <c r="AN46">
        <v>3</v>
      </c>
      <c r="AO46">
        <v>3</v>
      </c>
      <c r="AP46">
        <v>3</v>
      </c>
      <c r="AQ46">
        <v>3</v>
      </c>
      <c r="AR46">
        <v>2</v>
      </c>
      <c r="AS46">
        <v>3</v>
      </c>
      <c r="AT46">
        <v>4</v>
      </c>
      <c r="AU46">
        <v>4</v>
      </c>
      <c r="AV46">
        <v>2</v>
      </c>
      <c r="AW46">
        <v>3</v>
      </c>
      <c r="AX46">
        <v>4</v>
      </c>
      <c r="AY46">
        <v>4</v>
      </c>
      <c r="AZ46">
        <v>3</v>
      </c>
      <c r="BA46">
        <v>4</v>
      </c>
      <c r="BB46">
        <v>2</v>
      </c>
      <c r="BC46">
        <v>3</v>
      </c>
      <c r="BD46">
        <v>3</v>
      </c>
      <c r="BE46">
        <v>7</v>
      </c>
      <c r="BF46">
        <v>8</v>
      </c>
      <c r="BG46">
        <v>7</v>
      </c>
      <c r="BH46">
        <v>8</v>
      </c>
      <c r="BI46">
        <v>3</v>
      </c>
      <c r="BJ46">
        <v>3</v>
      </c>
      <c r="BK46">
        <v>2</v>
      </c>
    </row>
    <row r="47" spans="2:63" x14ac:dyDescent="0.2">
      <c r="B47">
        <v>12817541162</v>
      </c>
      <c r="C47">
        <v>45</v>
      </c>
      <c r="D47" t="s">
        <v>501</v>
      </c>
      <c r="E47" t="s">
        <v>124</v>
      </c>
      <c r="F47">
        <v>1</v>
      </c>
      <c r="G47" t="s">
        <v>125</v>
      </c>
      <c r="H47">
        <v>1</v>
      </c>
      <c r="I47" t="s">
        <v>193</v>
      </c>
      <c r="J47">
        <v>2</v>
      </c>
      <c r="K47" t="s">
        <v>141</v>
      </c>
      <c r="L47">
        <v>1</v>
      </c>
      <c r="M47" t="s">
        <v>135</v>
      </c>
      <c r="N47">
        <v>3</v>
      </c>
      <c r="O47" t="s">
        <v>136</v>
      </c>
      <c r="P47">
        <v>2</v>
      </c>
      <c r="Q47">
        <v>4</v>
      </c>
      <c r="R47">
        <v>1</v>
      </c>
      <c r="S47">
        <v>2</v>
      </c>
      <c r="T47">
        <v>3</v>
      </c>
      <c r="U47">
        <v>4</v>
      </c>
      <c r="V47">
        <v>2</v>
      </c>
      <c r="W47">
        <v>3</v>
      </c>
      <c r="X47">
        <v>3</v>
      </c>
      <c r="Y47">
        <v>1</v>
      </c>
      <c r="Z47">
        <v>4</v>
      </c>
      <c r="AA47">
        <v>4</v>
      </c>
      <c r="AB47">
        <v>3</v>
      </c>
      <c r="AC47">
        <v>3</v>
      </c>
      <c r="AD47">
        <v>3</v>
      </c>
      <c r="AE47">
        <v>2</v>
      </c>
      <c r="AF47">
        <v>2</v>
      </c>
      <c r="AG47">
        <v>2</v>
      </c>
      <c r="AH47">
        <v>3</v>
      </c>
      <c r="AI47">
        <v>2</v>
      </c>
      <c r="AJ47">
        <v>2</v>
      </c>
      <c r="AK47">
        <v>3</v>
      </c>
      <c r="AL47">
        <v>2</v>
      </c>
      <c r="AM47">
        <v>2</v>
      </c>
      <c r="AN47">
        <v>3</v>
      </c>
      <c r="AO47">
        <v>2</v>
      </c>
      <c r="AP47">
        <v>3</v>
      </c>
      <c r="AQ47">
        <v>3</v>
      </c>
      <c r="AR47">
        <v>3</v>
      </c>
      <c r="AS47">
        <v>3</v>
      </c>
      <c r="AT47">
        <v>3</v>
      </c>
      <c r="AU47">
        <v>3</v>
      </c>
      <c r="AV47">
        <v>1</v>
      </c>
      <c r="AW47">
        <v>2</v>
      </c>
      <c r="AX47">
        <v>3</v>
      </c>
      <c r="AY47">
        <v>4</v>
      </c>
      <c r="AZ47">
        <v>1</v>
      </c>
      <c r="BA47">
        <v>4</v>
      </c>
      <c r="BB47">
        <v>4</v>
      </c>
      <c r="BC47">
        <v>3</v>
      </c>
      <c r="BD47">
        <v>2</v>
      </c>
      <c r="BE47">
        <v>8</v>
      </c>
      <c r="BF47">
        <v>8</v>
      </c>
      <c r="BG47">
        <v>8</v>
      </c>
      <c r="BH47">
        <v>8</v>
      </c>
      <c r="BI47">
        <v>3</v>
      </c>
      <c r="BJ47">
        <v>3</v>
      </c>
      <c r="BK47">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77"/>
  <sheetViews>
    <sheetView workbookViewId="0">
      <selection activeCell="R34" sqref="R34"/>
    </sheetView>
  </sheetViews>
  <sheetFormatPr baseColWidth="10" defaultColWidth="8.83203125" defaultRowHeight="15" x14ac:dyDescent="0.2"/>
  <cols>
    <col min="2" max="2" width="13.6640625" customWidth="1"/>
  </cols>
  <sheetData>
    <row r="1" spans="1:3" x14ac:dyDescent="0.2">
      <c r="A1" s="308" t="s">
        <v>656</v>
      </c>
      <c r="C1" s="308" t="s">
        <v>757</v>
      </c>
    </row>
    <row r="2" spans="1:3" x14ac:dyDescent="0.2">
      <c r="A2" t="s">
        <v>557</v>
      </c>
      <c r="B2" t="s">
        <v>758</v>
      </c>
      <c r="C2" s="2">
        <v>1</v>
      </c>
    </row>
    <row r="3" spans="1:3" x14ac:dyDescent="0.2">
      <c r="B3" t="s">
        <v>230</v>
      </c>
      <c r="C3" s="2">
        <v>2</v>
      </c>
    </row>
    <row r="4" spans="1:3" x14ac:dyDescent="0.2">
      <c r="B4" t="s">
        <v>146</v>
      </c>
      <c r="C4" s="2">
        <v>3</v>
      </c>
    </row>
    <row r="5" spans="1:3" x14ac:dyDescent="0.2">
      <c r="C5" s="2"/>
    </row>
    <row r="6" spans="1:3" x14ac:dyDescent="0.2">
      <c r="A6" t="s">
        <v>558</v>
      </c>
      <c r="B6" t="s">
        <v>125</v>
      </c>
      <c r="C6" s="2">
        <v>1</v>
      </c>
    </row>
    <row r="7" spans="1:3" x14ac:dyDescent="0.2">
      <c r="B7" t="s">
        <v>174</v>
      </c>
      <c r="C7" s="2">
        <v>2</v>
      </c>
    </row>
    <row r="8" spans="1:3" x14ac:dyDescent="0.2">
      <c r="B8" t="s">
        <v>147</v>
      </c>
      <c r="C8" s="2">
        <v>3</v>
      </c>
    </row>
    <row r="9" spans="1:3" x14ac:dyDescent="0.2">
      <c r="C9" s="2"/>
    </row>
    <row r="10" spans="1:3" x14ac:dyDescent="0.2">
      <c r="A10" t="s">
        <v>12</v>
      </c>
      <c r="B10" t="s">
        <v>759</v>
      </c>
      <c r="C10" s="2">
        <v>1</v>
      </c>
    </row>
    <row r="11" spans="1:3" x14ac:dyDescent="0.2">
      <c r="B11" t="s">
        <v>760</v>
      </c>
      <c r="C11" s="2">
        <v>2</v>
      </c>
    </row>
    <row r="12" spans="1:3" x14ac:dyDescent="0.2">
      <c r="B12" t="s">
        <v>761</v>
      </c>
      <c r="C12" s="2">
        <v>3</v>
      </c>
    </row>
    <row r="13" spans="1:3" x14ac:dyDescent="0.2">
      <c r="B13" t="s">
        <v>762</v>
      </c>
      <c r="C13" s="2">
        <v>4</v>
      </c>
    </row>
    <row r="14" spans="1:3" x14ac:dyDescent="0.2">
      <c r="C14" s="2"/>
    </row>
    <row r="15" spans="1:3" x14ac:dyDescent="0.2">
      <c r="A15" t="s">
        <v>635</v>
      </c>
      <c r="B15" t="s">
        <v>141</v>
      </c>
      <c r="C15" s="2">
        <v>1</v>
      </c>
    </row>
    <row r="16" spans="1:3" x14ac:dyDescent="0.2">
      <c r="B16" t="s">
        <v>117</v>
      </c>
      <c r="C16" s="2">
        <v>2</v>
      </c>
    </row>
    <row r="17" spans="1:4" x14ac:dyDescent="0.2">
      <c r="C17" s="2"/>
    </row>
    <row r="18" spans="1:4" x14ac:dyDescent="0.2">
      <c r="A18" t="s">
        <v>59</v>
      </c>
      <c r="B18" t="s">
        <v>168</v>
      </c>
      <c r="C18" s="2">
        <v>1</v>
      </c>
    </row>
    <row r="19" spans="1:4" x14ac:dyDescent="0.2">
      <c r="B19" t="s">
        <v>156</v>
      </c>
      <c r="C19" s="2">
        <v>2</v>
      </c>
    </row>
    <row r="20" spans="1:4" x14ac:dyDescent="0.2">
      <c r="B20" t="s">
        <v>135</v>
      </c>
      <c r="C20" s="2">
        <v>3</v>
      </c>
    </row>
    <row r="21" spans="1:4" x14ac:dyDescent="0.2">
      <c r="C21" s="2"/>
    </row>
    <row r="22" spans="1:4" x14ac:dyDescent="0.2">
      <c r="A22" t="s">
        <v>560</v>
      </c>
      <c r="B22" t="s">
        <v>763</v>
      </c>
      <c r="C22" s="2">
        <v>1</v>
      </c>
    </row>
    <row r="23" spans="1:4" x14ac:dyDescent="0.2">
      <c r="B23" t="s">
        <v>764</v>
      </c>
      <c r="C23" s="2">
        <v>2</v>
      </c>
    </row>
    <row r="24" spans="1:4" x14ac:dyDescent="0.2">
      <c r="C24" s="2"/>
    </row>
    <row r="25" spans="1:4" x14ac:dyDescent="0.2">
      <c r="A25" t="s">
        <v>765</v>
      </c>
      <c r="C25" s="303" t="s">
        <v>766</v>
      </c>
    </row>
    <row r="26" spans="1:4" x14ac:dyDescent="0.2">
      <c r="C26" s="2"/>
    </row>
    <row r="27" spans="1:4" x14ac:dyDescent="0.2">
      <c r="A27" t="s">
        <v>767</v>
      </c>
      <c r="C27" s="303" t="s">
        <v>766</v>
      </c>
    </row>
    <row r="28" spans="1:4" x14ac:dyDescent="0.2">
      <c r="C28" s="2"/>
    </row>
    <row r="29" spans="1:4" x14ac:dyDescent="0.2">
      <c r="A29" t="s">
        <v>768</v>
      </c>
      <c r="C29" s="303" t="s">
        <v>769</v>
      </c>
    </row>
    <row r="31" spans="1:4" x14ac:dyDescent="0.2">
      <c r="A31" t="s">
        <v>122</v>
      </c>
      <c r="D31">
        <v>1</v>
      </c>
    </row>
    <row r="32" spans="1:4" x14ac:dyDescent="0.2">
      <c r="A32" t="s">
        <v>144</v>
      </c>
      <c r="D32">
        <v>2</v>
      </c>
    </row>
    <row r="33" spans="1:4" x14ac:dyDescent="0.2">
      <c r="A33" t="s">
        <v>154</v>
      </c>
      <c r="D33">
        <v>3</v>
      </c>
    </row>
    <row r="34" spans="1:4" x14ac:dyDescent="0.2">
      <c r="A34" t="s">
        <v>162</v>
      </c>
      <c r="D34">
        <v>4</v>
      </c>
    </row>
    <row r="35" spans="1:4" x14ac:dyDescent="0.2">
      <c r="A35" t="s">
        <v>172</v>
      </c>
      <c r="D35">
        <v>5</v>
      </c>
    </row>
    <row r="36" spans="1:4" x14ac:dyDescent="0.2">
      <c r="A36" t="s">
        <v>181</v>
      </c>
      <c r="D36">
        <v>6</v>
      </c>
    </row>
    <row r="37" spans="1:4" x14ac:dyDescent="0.2">
      <c r="A37" t="s">
        <v>189</v>
      </c>
      <c r="D37">
        <v>7</v>
      </c>
    </row>
    <row r="38" spans="1:4" x14ac:dyDescent="0.2">
      <c r="A38" t="s">
        <v>195</v>
      </c>
      <c r="D38">
        <v>8</v>
      </c>
    </row>
    <row r="39" spans="1:4" x14ac:dyDescent="0.2">
      <c r="A39" t="s">
        <v>495</v>
      </c>
      <c r="D39">
        <v>9</v>
      </c>
    </row>
    <row r="40" spans="1:4" x14ac:dyDescent="0.2">
      <c r="A40" t="s">
        <v>211</v>
      </c>
      <c r="D40">
        <v>10</v>
      </c>
    </row>
    <row r="41" spans="1:4" x14ac:dyDescent="0.2">
      <c r="A41" t="s">
        <v>220</v>
      </c>
      <c r="D41">
        <v>11</v>
      </c>
    </row>
    <row r="42" spans="1:4" x14ac:dyDescent="0.2">
      <c r="A42" t="s">
        <v>228</v>
      </c>
      <c r="D42">
        <v>12</v>
      </c>
    </row>
    <row r="43" spans="1:4" x14ac:dyDescent="0.2">
      <c r="A43" t="s">
        <v>233</v>
      </c>
      <c r="D43">
        <v>13</v>
      </c>
    </row>
    <row r="44" spans="1:4" x14ac:dyDescent="0.2">
      <c r="A44" t="s">
        <v>242</v>
      </c>
      <c r="D44">
        <v>14</v>
      </c>
    </row>
    <row r="45" spans="1:4" x14ac:dyDescent="0.2">
      <c r="A45" t="s">
        <v>250</v>
      </c>
      <c r="D45">
        <v>15</v>
      </c>
    </row>
    <row r="46" spans="1:4" x14ac:dyDescent="0.2">
      <c r="A46" t="s">
        <v>260</v>
      </c>
      <c r="D46">
        <v>16</v>
      </c>
    </row>
    <row r="47" spans="1:4" x14ac:dyDescent="0.2">
      <c r="A47" t="s">
        <v>268</v>
      </c>
      <c r="D47">
        <v>17</v>
      </c>
    </row>
    <row r="48" spans="1:4" x14ac:dyDescent="0.2">
      <c r="A48" t="s">
        <v>271</v>
      </c>
      <c r="D48">
        <v>18</v>
      </c>
    </row>
    <row r="49" spans="1:4" x14ac:dyDescent="0.2">
      <c r="A49" t="s">
        <v>280</v>
      </c>
      <c r="D49">
        <v>19</v>
      </c>
    </row>
    <row r="50" spans="1:4" x14ac:dyDescent="0.2">
      <c r="A50" t="s">
        <v>497</v>
      </c>
      <c r="D50">
        <v>20</v>
      </c>
    </row>
    <row r="51" spans="1:4" x14ac:dyDescent="0.2">
      <c r="A51" t="s">
        <v>293</v>
      </c>
      <c r="D51">
        <v>21</v>
      </c>
    </row>
    <row r="52" spans="1:4" x14ac:dyDescent="0.2">
      <c r="A52" t="s">
        <v>302</v>
      </c>
      <c r="D52">
        <v>22</v>
      </c>
    </row>
    <row r="53" spans="1:4" x14ac:dyDescent="0.2">
      <c r="A53" t="s">
        <v>309</v>
      </c>
      <c r="D53">
        <v>23</v>
      </c>
    </row>
    <row r="54" spans="1:4" x14ac:dyDescent="0.2">
      <c r="A54" t="s">
        <v>498</v>
      </c>
      <c r="D54">
        <v>24</v>
      </c>
    </row>
    <row r="55" spans="1:4" x14ac:dyDescent="0.2">
      <c r="A55" t="s">
        <v>499</v>
      </c>
      <c r="D55">
        <v>25</v>
      </c>
    </row>
    <row r="56" spans="1:4" x14ac:dyDescent="0.2">
      <c r="A56" t="s">
        <v>330</v>
      </c>
      <c r="D56">
        <v>26</v>
      </c>
    </row>
    <row r="57" spans="1:4" x14ac:dyDescent="0.2">
      <c r="A57" t="s">
        <v>338</v>
      </c>
      <c r="D57">
        <v>27</v>
      </c>
    </row>
    <row r="58" spans="1:4" x14ac:dyDescent="0.2">
      <c r="A58" t="s">
        <v>347</v>
      </c>
      <c r="D58">
        <v>28</v>
      </c>
    </row>
    <row r="59" spans="1:4" x14ac:dyDescent="0.2">
      <c r="A59" t="s">
        <v>356</v>
      </c>
      <c r="D59">
        <v>29</v>
      </c>
    </row>
    <row r="60" spans="1:4" x14ac:dyDescent="0.2">
      <c r="A60" t="s">
        <v>500</v>
      </c>
      <c r="D60">
        <v>30</v>
      </c>
    </row>
    <row r="61" spans="1:4" x14ac:dyDescent="0.2">
      <c r="A61" t="s">
        <v>372</v>
      </c>
      <c r="D61">
        <v>31</v>
      </c>
    </row>
    <row r="62" spans="1:4" x14ac:dyDescent="0.2">
      <c r="A62" t="s">
        <v>378</v>
      </c>
      <c r="D62">
        <v>32</v>
      </c>
    </row>
    <row r="63" spans="1:4" x14ac:dyDescent="0.2">
      <c r="A63" t="s">
        <v>384</v>
      </c>
      <c r="D63">
        <v>33</v>
      </c>
    </row>
    <row r="64" spans="1:4" x14ac:dyDescent="0.2">
      <c r="A64" t="s">
        <v>390</v>
      </c>
      <c r="D64">
        <v>34</v>
      </c>
    </row>
    <row r="65" spans="1:4" x14ac:dyDescent="0.2">
      <c r="A65" t="s">
        <v>398</v>
      </c>
      <c r="D65">
        <v>35</v>
      </c>
    </row>
    <row r="66" spans="1:4" x14ac:dyDescent="0.2">
      <c r="A66" t="s">
        <v>406</v>
      </c>
      <c r="D66">
        <v>36</v>
      </c>
    </row>
    <row r="67" spans="1:4" x14ac:dyDescent="0.2">
      <c r="A67" t="s">
        <v>411</v>
      </c>
      <c r="D67">
        <v>37</v>
      </c>
    </row>
    <row r="68" spans="1:4" x14ac:dyDescent="0.2">
      <c r="A68" t="s">
        <v>418</v>
      </c>
      <c r="D68">
        <v>38</v>
      </c>
    </row>
    <row r="69" spans="1:4" x14ac:dyDescent="0.2">
      <c r="A69" t="s">
        <v>425</v>
      </c>
      <c r="D69">
        <v>39</v>
      </c>
    </row>
    <row r="70" spans="1:4" x14ac:dyDescent="0.2">
      <c r="A70" t="s">
        <v>434</v>
      </c>
      <c r="D70">
        <v>40</v>
      </c>
    </row>
    <row r="71" spans="1:4" x14ac:dyDescent="0.2">
      <c r="A71" t="s">
        <v>441</v>
      </c>
      <c r="D71">
        <v>41</v>
      </c>
    </row>
    <row r="72" spans="1:4" x14ac:dyDescent="0.2">
      <c r="A72" t="s">
        <v>448</v>
      </c>
      <c r="D72">
        <v>42</v>
      </c>
    </row>
    <row r="73" spans="1:4" x14ac:dyDescent="0.2">
      <c r="A73" t="s">
        <v>453</v>
      </c>
      <c r="D73">
        <v>43</v>
      </c>
    </row>
    <row r="74" spans="1:4" x14ac:dyDescent="0.2">
      <c r="A74" t="s">
        <v>460</v>
      </c>
      <c r="D74">
        <v>44</v>
      </c>
    </row>
    <row r="75" spans="1:4" x14ac:dyDescent="0.2">
      <c r="A75" t="s">
        <v>501</v>
      </c>
      <c r="D75">
        <v>45</v>
      </c>
    </row>
    <row r="77" spans="1:4" x14ac:dyDescent="0.2">
      <c r="A77" t="s">
        <v>770</v>
      </c>
      <c r="C77" t="s">
        <v>771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E78"/>
  <sheetViews>
    <sheetView showGridLines="0" topLeftCell="AG5" zoomScale="80" zoomScaleNormal="80" workbookViewId="0">
      <selection activeCell="AJ9" sqref="AJ9:AQ22"/>
    </sheetView>
  </sheetViews>
  <sheetFormatPr baseColWidth="10" defaultColWidth="8.83203125" defaultRowHeight="15" x14ac:dyDescent="0.2"/>
  <cols>
    <col min="1" max="1" width="34.5" customWidth="1"/>
    <col min="3" max="3" width="9.1640625" style="2"/>
    <col min="4" max="4" width="14.5" customWidth="1"/>
    <col min="5" max="5" width="11.83203125" customWidth="1"/>
    <col min="6" max="6" width="9.6640625" customWidth="1"/>
    <col min="7" max="8" width="12.5" customWidth="1"/>
    <col min="34" max="34" width="3.1640625" customWidth="1"/>
    <col min="35" max="35" width="19.1640625" customWidth="1"/>
    <col min="36" max="36" width="12.6640625" customWidth="1"/>
    <col min="37" max="37" width="12.33203125" customWidth="1"/>
    <col min="39" max="39" width="9.5" customWidth="1"/>
    <col min="40" max="40" width="10.1640625" customWidth="1"/>
    <col min="42" max="42" width="9.83203125" customWidth="1"/>
    <col min="45" max="45" width="10.1640625" customWidth="1"/>
    <col min="46" max="46" width="9.5" customWidth="1"/>
    <col min="47" max="47" width="9.1640625" customWidth="1"/>
    <col min="51" max="51" width="17.83203125" customWidth="1"/>
    <col min="53" max="53" width="10.1640625" customWidth="1"/>
    <col min="54" max="54" width="9.5" customWidth="1"/>
    <col min="55" max="55" width="9.1640625" customWidth="1"/>
  </cols>
  <sheetData>
    <row r="1" spans="1:57" x14ac:dyDescent="0.2">
      <c r="A1" t="s">
        <v>921</v>
      </c>
    </row>
    <row r="2" spans="1:57" x14ac:dyDescent="0.2">
      <c r="B2" s="2" t="s">
        <v>875</v>
      </c>
      <c r="C2" s="2" t="s">
        <v>876</v>
      </c>
      <c r="D2" t="s">
        <v>922</v>
      </c>
    </row>
    <row r="3" spans="1:57" x14ac:dyDescent="0.2">
      <c r="A3" s="308" t="s">
        <v>556</v>
      </c>
      <c r="B3" s="308" t="s">
        <v>770</v>
      </c>
      <c r="C3" s="308" t="s">
        <v>923</v>
      </c>
      <c r="D3" s="308" t="s">
        <v>557</v>
      </c>
      <c r="E3" s="308" t="s">
        <v>124</v>
      </c>
      <c r="F3" s="308" t="s">
        <v>230</v>
      </c>
      <c r="G3" s="308" t="s">
        <v>146</v>
      </c>
      <c r="H3" s="308"/>
    </row>
    <row r="4" spans="1:57" x14ac:dyDescent="0.2">
      <c r="A4" t="s">
        <v>162</v>
      </c>
      <c r="B4" s="2">
        <v>20</v>
      </c>
      <c r="C4" s="188">
        <v>267.14285714285711</v>
      </c>
      <c r="D4" s="2" t="s">
        <v>124</v>
      </c>
      <c r="E4" s="228">
        <f>IF($E$3=D4,C4,NA())</f>
        <v>267.14285714285711</v>
      </c>
      <c r="F4" s="228" t="e">
        <f>IF($F$3=D4,C4,NA())</f>
        <v>#N/A</v>
      </c>
      <c r="G4" s="228" t="e">
        <f>IF($G$3=D4,C4,NA())</f>
        <v>#N/A</v>
      </c>
      <c r="H4" s="228"/>
    </row>
    <row r="5" spans="1:57" x14ac:dyDescent="0.2">
      <c r="A5" t="s">
        <v>122</v>
      </c>
      <c r="B5" s="2">
        <v>13</v>
      </c>
      <c r="C5" s="188">
        <v>254.04761904761904</v>
      </c>
      <c r="D5" s="2" t="s">
        <v>124</v>
      </c>
      <c r="E5" s="228">
        <f t="shared" ref="E5:E39" si="0">IF($E$3=D5,C5,NA())</f>
        <v>254.04761904761904</v>
      </c>
      <c r="F5" s="228" t="e">
        <f t="shared" ref="F5:F39" si="1">IF($F$3=D5,C5,NA())</f>
        <v>#N/A</v>
      </c>
      <c r="G5" s="228" t="e">
        <f t="shared" ref="G5:G39" si="2">IF($G$3=D5,C5,NA())</f>
        <v>#N/A</v>
      </c>
      <c r="H5" s="228"/>
    </row>
    <row r="6" spans="1:57" x14ac:dyDescent="0.2">
      <c r="A6" t="s">
        <v>233</v>
      </c>
      <c r="B6" s="2">
        <v>15</v>
      </c>
      <c r="C6" s="188">
        <v>390</v>
      </c>
      <c r="D6" s="2" t="s">
        <v>124</v>
      </c>
      <c r="E6" s="228">
        <f t="shared" si="0"/>
        <v>390</v>
      </c>
      <c r="F6" s="228" t="e">
        <f t="shared" si="1"/>
        <v>#N/A</v>
      </c>
      <c r="G6" s="228" t="e">
        <f t="shared" si="2"/>
        <v>#N/A</v>
      </c>
      <c r="H6" s="228"/>
      <c r="J6" s="41" t="s">
        <v>924</v>
      </c>
      <c r="K6" s="41"/>
      <c r="L6" s="41"/>
      <c r="M6" s="41"/>
      <c r="N6" s="41"/>
      <c r="O6" s="41"/>
      <c r="P6" s="41"/>
      <c r="Q6" s="41"/>
      <c r="R6" s="41"/>
      <c r="S6" s="41"/>
      <c r="T6" s="41"/>
      <c r="U6" s="41"/>
      <c r="W6" t="s">
        <v>925</v>
      </c>
    </row>
    <row r="7" spans="1:57" x14ac:dyDescent="0.2">
      <c r="A7" t="s">
        <v>285</v>
      </c>
      <c r="B7" s="2">
        <v>15</v>
      </c>
      <c r="C7" s="188">
        <v>299.52380952380952</v>
      </c>
      <c r="D7" s="2" t="s">
        <v>124</v>
      </c>
      <c r="E7" s="228">
        <f t="shared" si="0"/>
        <v>299.52380952380952</v>
      </c>
      <c r="F7" s="228" t="e">
        <f t="shared" si="1"/>
        <v>#N/A</v>
      </c>
      <c r="G7" s="228" t="e">
        <f t="shared" si="2"/>
        <v>#N/A</v>
      </c>
      <c r="H7" s="228"/>
      <c r="J7" s="41" t="s">
        <v>926</v>
      </c>
      <c r="K7" s="41"/>
      <c r="L7" s="41"/>
      <c r="M7" s="41"/>
      <c r="N7" s="41"/>
      <c r="O7" s="41"/>
      <c r="P7" s="41"/>
      <c r="Q7" s="41"/>
      <c r="R7" s="41"/>
      <c r="S7" s="41"/>
      <c r="T7" s="41"/>
      <c r="U7" s="41"/>
    </row>
    <row r="8" spans="1:57" x14ac:dyDescent="0.2">
      <c r="A8" t="s">
        <v>271</v>
      </c>
      <c r="B8" s="2">
        <v>14</v>
      </c>
      <c r="C8" s="188">
        <v>280.71428571428572</v>
      </c>
      <c r="D8" s="2" t="s">
        <v>124</v>
      </c>
      <c r="E8" s="228">
        <f t="shared" si="0"/>
        <v>280.71428571428572</v>
      </c>
      <c r="F8" s="228" t="e">
        <f t="shared" si="1"/>
        <v>#N/A</v>
      </c>
      <c r="G8" s="228" t="e">
        <f t="shared" si="2"/>
        <v>#N/A</v>
      </c>
      <c r="H8" s="228"/>
    </row>
    <row r="9" spans="1:57" ht="32" x14ac:dyDescent="0.2">
      <c r="A9" t="s">
        <v>211</v>
      </c>
      <c r="B9" s="2">
        <v>18</v>
      </c>
      <c r="C9" s="188">
        <v>357.85714285714289</v>
      </c>
      <c r="D9" s="2" t="s">
        <v>124</v>
      </c>
      <c r="E9" s="228">
        <f t="shared" si="0"/>
        <v>357.85714285714289</v>
      </c>
      <c r="F9" s="228" t="e">
        <f t="shared" si="1"/>
        <v>#N/A</v>
      </c>
      <c r="G9" s="228" t="e">
        <f t="shared" si="2"/>
        <v>#N/A</v>
      </c>
      <c r="H9" s="228"/>
      <c r="AI9" s="236"/>
      <c r="AJ9" s="236"/>
      <c r="AK9" s="249" t="s">
        <v>557</v>
      </c>
      <c r="AL9" s="249" t="s">
        <v>59</v>
      </c>
      <c r="AM9" s="249" t="s">
        <v>558</v>
      </c>
      <c r="AN9" s="249" t="s">
        <v>777</v>
      </c>
      <c r="AO9" s="249" t="s">
        <v>927</v>
      </c>
      <c r="AP9" s="249" t="s">
        <v>560</v>
      </c>
      <c r="AQ9" s="249" t="s">
        <v>928</v>
      </c>
      <c r="AR9" s="249" t="s">
        <v>929</v>
      </c>
      <c r="AS9" s="249" t="s">
        <v>930</v>
      </c>
      <c r="AT9" s="249" t="s">
        <v>931</v>
      </c>
      <c r="AU9" s="249" t="s">
        <v>64</v>
      </c>
      <c r="AV9" s="249" t="s">
        <v>932</v>
      </c>
      <c r="AW9" s="249" t="s">
        <v>573</v>
      </c>
      <c r="AY9" s="236"/>
      <c r="AZ9" s="249" t="s">
        <v>929</v>
      </c>
      <c r="BA9" s="249" t="s">
        <v>930</v>
      </c>
      <c r="BB9" s="249" t="s">
        <v>931</v>
      </c>
      <c r="BC9" s="249" t="s">
        <v>64</v>
      </c>
      <c r="BD9" s="249" t="s">
        <v>932</v>
      </c>
      <c r="BE9" s="249" t="s">
        <v>573</v>
      </c>
    </row>
    <row r="10" spans="1:57" x14ac:dyDescent="0.2">
      <c r="A10" t="s">
        <v>242</v>
      </c>
      <c r="B10" s="2">
        <v>23</v>
      </c>
      <c r="C10" s="188">
        <v>358.45238095238096</v>
      </c>
      <c r="D10" s="2" t="s">
        <v>124</v>
      </c>
      <c r="E10" s="228">
        <f t="shared" si="0"/>
        <v>358.45238095238096</v>
      </c>
      <c r="F10" s="228" t="e">
        <f t="shared" si="1"/>
        <v>#N/A</v>
      </c>
      <c r="G10" s="228" t="e">
        <f t="shared" si="2"/>
        <v>#N/A</v>
      </c>
      <c r="H10" s="228"/>
      <c r="AI10" s="234"/>
      <c r="AJ10" s="340" t="s">
        <v>933</v>
      </c>
      <c r="AK10" s="340"/>
      <c r="AL10" s="340"/>
      <c r="AM10" s="340"/>
      <c r="AN10" s="340"/>
      <c r="AO10" s="340"/>
      <c r="AP10" s="340"/>
      <c r="AQ10" s="340"/>
      <c r="AR10" s="252"/>
      <c r="AS10" s="252"/>
      <c r="AT10" s="252"/>
      <c r="AU10" s="252"/>
      <c r="AV10" s="252"/>
      <c r="AW10" s="252"/>
      <c r="AY10" s="340" t="s">
        <v>933</v>
      </c>
      <c r="AZ10" s="340"/>
      <c r="BA10" s="340"/>
      <c r="BB10" s="340"/>
      <c r="BC10" s="340"/>
      <c r="BD10" s="340"/>
      <c r="BE10" s="340"/>
    </row>
    <row r="11" spans="1:57" x14ac:dyDescent="0.2">
      <c r="A11" t="s">
        <v>324</v>
      </c>
      <c r="B11" s="2">
        <v>21</v>
      </c>
      <c r="C11" s="188">
        <v>340.71428571428572</v>
      </c>
      <c r="D11" s="2" t="s">
        <v>124</v>
      </c>
      <c r="E11" s="228">
        <f t="shared" si="0"/>
        <v>340.71428571428572</v>
      </c>
      <c r="F11" s="228" t="e">
        <f t="shared" si="1"/>
        <v>#N/A</v>
      </c>
      <c r="G11" s="228" t="e">
        <f t="shared" si="2"/>
        <v>#N/A</v>
      </c>
      <c r="H11" s="228"/>
      <c r="AI11" s="236" t="s">
        <v>934</v>
      </c>
      <c r="AJ11" s="236" t="s">
        <v>935</v>
      </c>
      <c r="AK11" s="250" t="s">
        <v>230</v>
      </c>
      <c r="AL11" s="250" t="s">
        <v>135</v>
      </c>
      <c r="AM11" s="250" t="s">
        <v>125</v>
      </c>
      <c r="AN11" s="250" t="s">
        <v>158</v>
      </c>
      <c r="AO11" s="250" t="s">
        <v>936</v>
      </c>
      <c r="AP11" s="250" t="s">
        <v>764</v>
      </c>
      <c r="AQ11" s="250" t="s">
        <v>937</v>
      </c>
      <c r="AR11" s="255">
        <v>35.952380952380949</v>
      </c>
      <c r="AS11" s="261">
        <v>25</v>
      </c>
      <c r="AT11" s="261">
        <v>20</v>
      </c>
      <c r="AU11" s="261">
        <v>40</v>
      </c>
      <c r="AV11" s="255">
        <v>49.999999999999993</v>
      </c>
      <c r="AW11" s="255">
        <v>170.95238095238093</v>
      </c>
      <c r="AY11" s="236" t="s">
        <v>935</v>
      </c>
      <c r="AZ11" s="255">
        <v>35.952380952380949</v>
      </c>
      <c r="BA11" s="261">
        <v>25</v>
      </c>
      <c r="BB11" s="261">
        <v>20</v>
      </c>
      <c r="BC11" s="261">
        <v>40</v>
      </c>
      <c r="BD11" s="255">
        <v>49.999999999999993</v>
      </c>
      <c r="BE11" s="255">
        <v>170.95238095238093</v>
      </c>
    </row>
    <row r="12" spans="1:57" x14ac:dyDescent="0.2">
      <c r="A12" t="s">
        <v>181</v>
      </c>
      <c r="B12" s="2">
        <v>21</v>
      </c>
      <c r="C12" s="188">
        <v>316.90476190476187</v>
      </c>
      <c r="D12" s="2" t="s">
        <v>124</v>
      </c>
      <c r="E12" s="228">
        <f t="shared" si="0"/>
        <v>316.90476190476187</v>
      </c>
      <c r="F12" s="228" t="e">
        <f t="shared" si="1"/>
        <v>#N/A</v>
      </c>
      <c r="G12" s="228" t="e">
        <f t="shared" si="2"/>
        <v>#N/A</v>
      </c>
      <c r="H12" s="228"/>
      <c r="AI12" s="236" t="s">
        <v>938</v>
      </c>
      <c r="AJ12" s="236" t="s">
        <v>939</v>
      </c>
      <c r="AK12" s="250" t="s">
        <v>230</v>
      </c>
      <c r="AL12" s="250" t="s">
        <v>802</v>
      </c>
      <c r="AM12" s="250" t="s">
        <v>125</v>
      </c>
      <c r="AN12" s="250" t="s">
        <v>158</v>
      </c>
      <c r="AO12" s="250" t="s">
        <v>940</v>
      </c>
      <c r="AP12" s="250" t="s">
        <v>763</v>
      </c>
      <c r="AQ12" s="250" t="s">
        <v>941</v>
      </c>
      <c r="AR12" s="261">
        <v>31.726190476190471</v>
      </c>
      <c r="AS12" s="261">
        <v>30</v>
      </c>
      <c r="AT12" s="255">
        <v>45.714285714285701</v>
      </c>
      <c r="AU12" s="261">
        <v>31.428571428571427</v>
      </c>
      <c r="AV12" s="255">
        <v>56.666666666666671</v>
      </c>
      <c r="AW12" s="255">
        <v>195.53571428571428</v>
      </c>
      <c r="AY12" s="236" t="s">
        <v>939</v>
      </c>
      <c r="AZ12" s="261">
        <v>31.726190476190471</v>
      </c>
      <c r="BA12" s="261">
        <v>30</v>
      </c>
      <c r="BB12" s="255">
        <v>45.714285714285701</v>
      </c>
      <c r="BC12" s="261">
        <v>31.428571428571427</v>
      </c>
      <c r="BD12" s="255">
        <v>56.666666666666671</v>
      </c>
      <c r="BE12" s="255">
        <v>195.53571428571428</v>
      </c>
    </row>
    <row r="13" spans="1:57" x14ac:dyDescent="0.2">
      <c r="A13" t="s">
        <v>356</v>
      </c>
      <c r="B13" s="2">
        <v>19</v>
      </c>
      <c r="C13" s="188">
        <v>237.5</v>
      </c>
      <c r="D13" s="2" t="s">
        <v>124</v>
      </c>
      <c r="E13" s="228">
        <f t="shared" si="0"/>
        <v>237.5</v>
      </c>
      <c r="F13" s="228" t="e">
        <f t="shared" si="1"/>
        <v>#N/A</v>
      </c>
      <c r="G13" s="228" t="e">
        <f t="shared" si="2"/>
        <v>#N/A</v>
      </c>
      <c r="H13" s="228"/>
      <c r="AI13" s="236" t="s">
        <v>942</v>
      </c>
      <c r="AJ13" s="236" t="s">
        <v>943</v>
      </c>
      <c r="AK13" s="250" t="s">
        <v>146</v>
      </c>
      <c r="AL13" s="250" t="s">
        <v>135</v>
      </c>
      <c r="AM13" s="250" t="s">
        <v>944</v>
      </c>
      <c r="AN13" s="250" t="s">
        <v>138</v>
      </c>
      <c r="AO13" s="250" t="s">
        <v>936</v>
      </c>
      <c r="AP13" s="250" t="s">
        <v>764</v>
      </c>
      <c r="AQ13" s="250" t="s">
        <v>937</v>
      </c>
      <c r="AR13" s="261">
        <v>33.452380952380942</v>
      </c>
      <c r="AS13" s="255">
        <v>45</v>
      </c>
      <c r="AT13" s="255">
        <v>42.857142857142854</v>
      </c>
      <c r="AU13" s="255">
        <v>51.428571428571423</v>
      </c>
      <c r="AV13" s="255">
        <v>59.999999999999993</v>
      </c>
      <c r="AW13" s="255">
        <v>232.73809523809521</v>
      </c>
      <c r="AY13" s="236" t="s">
        <v>943</v>
      </c>
      <c r="AZ13" s="261">
        <v>33.452380952380942</v>
      </c>
      <c r="BA13" s="255">
        <v>45</v>
      </c>
      <c r="BB13" s="255">
        <v>42.857142857142854</v>
      </c>
      <c r="BC13" s="255">
        <v>51.428571428571423</v>
      </c>
      <c r="BD13" s="255">
        <v>59.999999999999993</v>
      </c>
      <c r="BE13" s="255">
        <v>232.73809523809521</v>
      </c>
    </row>
    <row r="14" spans="1:57" x14ac:dyDescent="0.2">
      <c r="A14" t="s">
        <v>260</v>
      </c>
      <c r="B14" s="2">
        <v>17</v>
      </c>
      <c r="C14" s="188">
        <v>326.66666666666663</v>
      </c>
      <c r="D14" s="2" t="s">
        <v>124</v>
      </c>
      <c r="E14" s="228">
        <f t="shared" si="0"/>
        <v>326.66666666666663</v>
      </c>
      <c r="F14" s="228" t="e">
        <f t="shared" si="1"/>
        <v>#N/A</v>
      </c>
      <c r="G14" s="228" t="e">
        <f t="shared" si="2"/>
        <v>#N/A</v>
      </c>
      <c r="H14" s="228"/>
      <c r="AI14" s="236" t="s">
        <v>945</v>
      </c>
      <c r="AJ14" s="236" t="s">
        <v>946</v>
      </c>
      <c r="AK14" s="250" t="s">
        <v>124</v>
      </c>
      <c r="AL14" s="250" t="s">
        <v>135</v>
      </c>
      <c r="AM14" s="250" t="s">
        <v>944</v>
      </c>
      <c r="AN14" s="250" t="s">
        <v>138</v>
      </c>
      <c r="AO14" s="250" t="s">
        <v>947</v>
      </c>
      <c r="AP14" s="250" t="s">
        <v>764</v>
      </c>
      <c r="AQ14" s="250" t="s">
        <v>937</v>
      </c>
      <c r="AR14" s="255">
        <v>49.642857142857132</v>
      </c>
      <c r="AS14" s="255">
        <v>45</v>
      </c>
      <c r="AT14" s="255">
        <v>40</v>
      </c>
      <c r="AU14" s="261">
        <v>42.857142857142854</v>
      </c>
      <c r="AV14" s="255">
        <v>59.999999999999993</v>
      </c>
      <c r="AW14" s="255">
        <v>237.5</v>
      </c>
      <c r="AY14" s="236" t="s">
        <v>946</v>
      </c>
      <c r="AZ14" s="255">
        <v>49.642857142857132</v>
      </c>
      <c r="BA14" s="255">
        <v>45</v>
      </c>
      <c r="BB14" s="255">
        <v>40</v>
      </c>
      <c r="BC14" s="261">
        <v>42.857142857142854</v>
      </c>
      <c r="BD14" s="255">
        <v>59.999999999999993</v>
      </c>
      <c r="BE14" s="255">
        <v>237.5</v>
      </c>
    </row>
    <row r="15" spans="1:57" x14ac:dyDescent="0.2">
      <c r="A15" t="s">
        <v>469</v>
      </c>
      <c r="B15" s="2">
        <v>18</v>
      </c>
      <c r="C15" s="188">
        <v>279.82142857142856</v>
      </c>
      <c r="D15" s="2" t="s">
        <v>124</v>
      </c>
      <c r="E15" s="228">
        <f t="shared" si="0"/>
        <v>279.82142857142856</v>
      </c>
      <c r="F15" s="228" t="e">
        <f t="shared" si="1"/>
        <v>#N/A</v>
      </c>
      <c r="G15" s="228" t="e">
        <f t="shared" si="2"/>
        <v>#N/A</v>
      </c>
      <c r="H15" s="228"/>
      <c r="AI15" s="236" t="s">
        <v>948</v>
      </c>
      <c r="AJ15" s="236" t="s">
        <v>949</v>
      </c>
      <c r="AK15" s="250" t="s">
        <v>230</v>
      </c>
      <c r="AL15" s="250" t="s">
        <v>135</v>
      </c>
      <c r="AM15" s="250" t="s">
        <v>125</v>
      </c>
      <c r="AN15" s="250" t="s">
        <v>138</v>
      </c>
      <c r="AO15" s="250" t="s">
        <v>940</v>
      </c>
      <c r="AP15" s="250" t="s">
        <v>764</v>
      </c>
      <c r="AQ15" s="250" t="s">
        <v>937</v>
      </c>
      <c r="AR15" s="261">
        <v>29.285714285714274</v>
      </c>
      <c r="AS15" s="261">
        <v>25</v>
      </c>
      <c r="AT15" s="255">
        <v>59.999999999999986</v>
      </c>
      <c r="AU15" s="255">
        <v>77.142857142857139</v>
      </c>
      <c r="AV15" s="255">
        <v>73.333333333333329</v>
      </c>
      <c r="AW15" s="255">
        <v>264.7619047619047</v>
      </c>
      <c r="AY15" s="236" t="s">
        <v>949</v>
      </c>
      <c r="AZ15" s="261">
        <v>29.285714285714274</v>
      </c>
      <c r="BA15" s="261">
        <v>25</v>
      </c>
      <c r="BB15" s="255">
        <v>59.999999999999986</v>
      </c>
      <c r="BC15" s="255">
        <v>77.142857142857139</v>
      </c>
      <c r="BD15" s="255">
        <v>73.333333333333329</v>
      </c>
      <c r="BE15" s="255">
        <v>264.7619047619047</v>
      </c>
    </row>
    <row r="16" spans="1:57" x14ac:dyDescent="0.2">
      <c r="A16" t="s">
        <v>195</v>
      </c>
      <c r="B16" s="2">
        <v>18</v>
      </c>
      <c r="C16" s="188">
        <v>346.07142857142856</v>
      </c>
      <c r="D16" s="2" t="s">
        <v>124</v>
      </c>
      <c r="E16" s="228">
        <f t="shared" si="0"/>
        <v>346.07142857142856</v>
      </c>
      <c r="F16" s="228" t="e">
        <f t="shared" si="1"/>
        <v>#N/A</v>
      </c>
      <c r="G16" s="228" t="e">
        <f t="shared" si="2"/>
        <v>#N/A</v>
      </c>
      <c r="H16" s="228"/>
      <c r="AI16" s="236"/>
      <c r="AJ16" s="341" t="s">
        <v>950</v>
      </c>
      <c r="AK16" s="341"/>
      <c r="AL16" s="341"/>
      <c r="AM16" s="341"/>
      <c r="AN16" s="341"/>
      <c r="AO16" s="341"/>
      <c r="AP16" s="341"/>
      <c r="AQ16" s="341"/>
      <c r="AR16" s="253"/>
      <c r="AS16" s="253"/>
      <c r="AT16" s="253"/>
      <c r="AU16" s="253"/>
      <c r="AV16" s="253"/>
      <c r="AW16" s="253"/>
      <c r="AY16" s="262" t="s">
        <v>950</v>
      </c>
      <c r="AZ16" s="253"/>
      <c r="BA16" s="253"/>
      <c r="BB16" s="253"/>
      <c r="BC16" s="253"/>
      <c r="BD16" s="253"/>
      <c r="BE16" s="253"/>
    </row>
    <row r="17" spans="1:57" x14ac:dyDescent="0.2">
      <c r="A17" t="s">
        <v>347</v>
      </c>
      <c r="B17" s="2">
        <v>17</v>
      </c>
      <c r="C17" s="188">
        <v>278.45238095238091</v>
      </c>
      <c r="D17" s="2" t="s">
        <v>124</v>
      </c>
      <c r="E17" s="228">
        <f t="shared" si="0"/>
        <v>278.45238095238091</v>
      </c>
      <c r="F17" s="228" t="e">
        <f t="shared" si="1"/>
        <v>#N/A</v>
      </c>
      <c r="G17" s="228" t="e">
        <f t="shared" si="2"/>
        <v>#N/A</v>
      </c>
      <c r="H17" s="228"/>
      <c r="AI17" s="251" t="s">
        <v>951</v>
      </c>
      <c r="AJ17" s="236" t="s">
        <v>952</v>
      </c>
      <c r="AK17" s="250" t="s">
        <v>124</v>
      </c>
      <c r="AL17" s="250" t="s">
        <v>802</v>
      </c>
      <c r="AM17" s="250" t="s">
        <v>125</v>
      </c>
      <c r="AN17" s="250" t="s">
        <v>158</v>
      </c>
      <c r="AO17" s="250" t="s">
        <v>936</v>
      </c>
      <c r="AP17" s="250" t="s">
        <v>763</v>
      </c>
      <c r="AQ17" s="250" t="s">
        <v>937</v>
      </c>
      <c r="AR17" s="255">
        <v>58.39285714285716</v>
      </c>
      <c r="AS17" s="255">
        <v>65</v>
      </c>
      <c r="AT17" s="255">
        <v>71.428571428571416</v>
      </c>
      <c r="AU17" s="255">
        <v>68.571428571428569</v>
      </c>
      <c r="AV17" s="255">
        <v>76.666666666666657</v>
      </c>
      <c r="AW17" s="255">
        <v>340.05952380952385</v>
      </c>
      <c r="AY17" s="236" t="s">
        <v>952</v>
      </c>
      <c r="AZ17" s="255">
        <v>58.39285714285716</v>
      </c>
      <c r="BA17" s="255">
        <v>65</v>
      </c>
      <c r="BB17" s="255">
        <v>71.428571428571416</v>
      </c>
      <c r="BC17" s="255">
        <v>68.571428571428569</v>
      </c>
      <c r="BD17" s="255">
        <v>76.666666666666657</v>
      </c>
      <c r="BE17" s="255">
        <v>340.05952380952385</v>
      </c>
    </row>
    <row r="18" spans="1:57" x14ac:dyDescent="0.2">
      <c r="A18" t="s">
        <v>316</v>
      </c>
      <c r="B18" s="2">
        <v>21</v>
      </c>
      <c r="C18" s="188">
        <v>352.14285714285717</v>
      </c>
      <c r="D18" s="2" t="s">
        <v>124</v>
      </c>
      <c r="E18" s="228">
        <f t="shared" si="0"/>
        <v>352.14285714285717</v>
      </c>
      <c r="F18" s="228" t="e">
        <f t="shared" si="1"/>
        <v>#N/A</v>
      </c>
      <c r="G18" s="228" t="e">
        <f t="shared" si="2"/>
        <v>#N/A</v>
      </c>
      <c r="H18" s="228"/>
      <c r="AI18" s="236" t="s">
        <v>953</v>
      </c>
      <c r="AJ18" s="236" t="s">
        <v>954</v>
      </c>
      <c r="AK18" s="250" t="s">
        <v>124</v>
      </c>
      <c r="AL18" s="250" t="s">
        <v>135</v>
      </c>
      <c r="AM18" s="250" t="s">
        <v>174</v>
      </c>
      <c r="AN18" s="250" t="s">
        <v>138</v>
      </c>
      <c r="AO18" s="250" t="s">
        <v>955</v>
      </c>
      <c r="AP18" s="250" t="s">
        <v>956</v>
      </c>
      <c r="AQ18" s="250" t="s">
        <v>941</v>
      </c>
      <c r="AR18" s="261">
        <v>74.999999999999986</v>
      </c>
      <c r="AS18" s="261">
        <v>75</v>
      </c>
      <c r="AT18" s="261">
        <v>80</v>
      </c>
      <c r="AU18" s="261">
        <v>80</v>
      </c>
      <c r="AV18" s="255">
        <v>79.999999999999986</v>
      </c>
      <c r="AW18" s="255">
        <v>390</v>
      </c>
      <c r="AY18" s="236" t="s">
        <v>954</v>
      </c>
      <c r="AZ18" s="261">
        <v>74.999999999999986</v>
      </c>
      <c r="BA18" s="261">
        <v>75</v>
      </c>
      <c r="BB18" s="261">
        <v>80</v>
      </c>
      <c r="BC18" s="261">
        <v>80</v>
      </c>
      <c r="BD18" s="255">
        <v>79.999999999999986</v>
      </c>
      <c r="BE18" s="255">
        <v>390</v>
      </c>
    </row>
    <row r="19" spans="1:57" x14ac:dyDescent="0.2">
      <c r="A19" t="s">
        <v>460</v>
      </c>
      <c r="B19" s="2">
        <v>20</v>
      </c>
      <c r="C19" s="188">
        <v>313.57142857142856</v>
      </c>
      <c r="D19" s="2" t="s">
        <v>124</v>
      </c>
      <c r="E19" s="228">
        <f t="shared" si="0"/>
        <v>313.57142857142856</v>
      </c>
      <c r="F19" s="228" t="e">
        <f t="shared" si="1"/>
        <v>#N/A</v>
      </c>
      <c r="G19" s="228" t="e">
        <f t="shared" si="2"/>
        <v>#N/A</v>
      </c>
      <c r="H19" s="228"/>
      <c r="AI19" s="236" t="s">
        <v>957</v>
      </c>
      <c r="AJ19" s="236" t="s">
        <v>958</v>
      </c>
      <c r="AK19" s="250" t="s">
        <v>124</v>
      </c>
      <c r="AL19" s="250" t="s">
        <v>135</v>
      </c>
      <c r="AM19" s="250" t="s">
        <v>174</v>
      </c>
      <c r="AN19" s="250" t="s">
        <v>138</v>
      </c>
      <c r="AO19" s="250" t="s">
        <v>955</v>
      </c>
      <c r="AP19" s="250" t="s">
        <v>764</v>
      </c>
      <c r="AQ19" s="250" t="s">
        <v>937</v>
      </c>
      <c r="AR19" s="255">
        <v>68.333333333333343</v>
      </c>
      <c r="AS19" s="255">
        <v>70</v>
      </c>
      <c r="AT19" s="255">
        <v>62.857142857142847</v>
      </c>
      <c r="AU19" s="261">
        <v>80</v>
      </c>
      <c r="AV19" s="255">
        <v>76.666666666666657</v>
      </c>
      <c r="AW19" s="255">
        <v>357.85714285714289</v>
      </c>
      <c r="AY19" s="236" t="s">
        <v>958</v>
      </c>
      <c r="AZ19" s="255">
        <v>68.333333333333343</v>
      </c>
      <c r="BA19" s="255">
        <v>70</v>
      </c>
      <c r="BB19" s="255">
        <v>62.857142857142847</v>
      </c>
      <c r="BC19" s="261">
        <v>80</v>
      </c>
      <c r="BD19" s="255">
        <v>76.666666666666657</v>
      </c>
      <c r="BE19" s="255">
        <v>357.85714285714289</v>
      </c>
    </row>
    <row r="20" spans="1:57" x14ac:dyDescent="0.2">
      <c r="A20" t="s">
        <v>220</v>
      </c>
      <c r="B20" s="2">
        <v>16</v>
      </c>
      <c r="C20" s="188">
        <v>259.64285714285711</v>
      </c>
      <c r="D20" s="2" t="s">
        <v>124</v>
      </c>
      <c r="E20" s="228">
        <f t="shared" si="0"/>
        <v>259.64285714285711</v>
      </c>
      <c r="F20" s="228" t="e">
        <f t="shared" si="1"/>
        <v>#N/A</v>
      </c>
      <c r="G20" s="228" t="e">
        <f t="shared" si="2"/>
        <v>#N/A</v>
      </c>
      <c r="H20" s="228"/>
      <c r="AI20" s="236" t="s">
        <v>959</v>
      </c>
      <c r="AJ20" s="236" t="s">
        <v>960</v>
      </c>
      <c r="AK20" s="250" t="s">
        <v>783</v>
      </c>
      <c r="AL20" s="250" t="s">
        <v>168</v>
      </c>
      <c r="AM20" s="250" t="s">
        <v>174</v>
      </c>
      <c r="AN20" s="250" t="s">
        <v>158</v>
      </c>
      <c r="AO20" s="250" t="s">
        <v>936</v>
      </c>
      <c r="AP20" s="250" t="s">
        <v>764</v>
      </c>
      <c r="AQ20" s="250" t="s">
        <v>937</v>
      </c>
      <c r="AR20" s="261">
        <v>79.821428571428555</v>
      </c>
      <c r="AS20" s="255">
        <v>65</v>
      </c>
      <c r="AT20" s="255">
        <v>71.428571428571416</v>
      </c>
      <c r="AU20" s="261">
        <v>80</v>
      </c>
      <c r="AV20" s="255">
        <v>79.999999999999986</v>
      </c>
      <c r="AW20" s="255">
        <v>376.25</v>
      </c>
      <c r="AY20" s="236" t="s">
        <v>960</v>
      </c>
      <c r="AZ20" s="261">
        <v>79.821428571428555</v>
      </c>
      <c r="BA20" s="255">
        <v>65</v>
      </c>
      <c r="BB20" s="255">
        <v>71.428571428571416</v>
      </c>
      <c r="BC20" s="261">
        <v>80</v>
      </c>
      <c r="BD20" s="255">
        <v>79.999999999999986</v>
      </c>
      <c r="BE20" s="255">
        <v>376.25</v>
      </c>
    </row>
    <row r="21" spans="1:57" ht="16" thickBot="1" x14ac:dyDescent="0.25">
      <c r="A21" t="s">
        <v>309</v>
      </c>
      <c r="B21" s="2">
        <v>12</v>
      </c>
      <c r="C21" s="188">
        <v>301.42857142857144</v>
      </c>
      <c r="D21" s="2" t="s">
        <v>124</v>
      </c>
      <c r="E21" s="228">
        <f t="shared" si="0"/>
        <v>301.42857142857144</v>
      </c>
      <c r="F21" s="228" t="e">
        <f t="shared" si="1"/>
        <v>#N/A</v>
      </c>
      <c r="G21" s="228" t="e">
        <f t="shared" si="2"/>
        <v>#N/A</v>
      </c>
      <c r="H21" s="228"/>
      <c r="AI21" s="257" t="s">
        <v>961</v>
      </c>
      <c r="AJ21" s="257" t="s">
        <v>962</v>
      </c>
      <c r="AK21" s="258" t="s">
        <v>124</v>
      </c>
      <c r="AL21" s="258" t="s">
        <v>135</v>
      </c>
      <c r="AM21" s="258" t="s">
        <v>125</v>
      </c>
      <c r="AN21" s="258" t="s">
        <v>158</v>
      </c>
      <c r="AO21" s="258" t="s">
        <v>936</v>
      </c>
      <c r="AP21" s="258" t="s">
        <v>764</v>
      </c>
      <c r="AQ21" s="258" t="s">
        <v>941</v>
      </c>
      <c r="AR21" s="261">
        <v>79.999999999999986</v>
      </c>
      <c r="AS21" s="261">
        <v>80</v>
      </c>
      <c r="AT21" s="261">
        <v>80</v>
      </c>
      <c r="AU21" s="255">
        <v>74.285714285714292</v>
      </c>
      <c r="AV21" s="255">
        <v>79.999999999999986</v>
      </c>
      <c r="AW21" s="255">
        <v>394.28571428571428</v>
      </c>
      <c r="AY21" s="236" t="s">
        <v>962</v>
      </c>
      <c r="AZ21" s="261">
        <v>79.999999999999986</v>
      </c>
      <c r="BA21" s="261">
        <v>80</v>
      </c>
      <c r="BB21" s="261">
        <v>80</v>
      </c>
      <c r="BC21" s="255">
        <v>74.285714285714292</v>
      </c>
      <c r="BD21" s="255">
        <v>79.999999999999986</v>
      </c>
      <c r="BE21" s="255">
        <v>394.28571428571428</v>
      </c>
    </row>
    <row r="22" spans="1:57" ht="16" thickBot="1" x14ac:dyDescent="0.25">
      <c r="A22" t="s">
        <v>338</v>
      </c>
      <c r="B22" s="2">
        <v>14</v>
      </c>
      <c r="C22" s="188">
        <v>340.05952380952385</v>
      </c>
      <c r="D22" s="2" t="s">
        <v>124</v>
      </c>
      <c r="E22" s="228">
        <f t="shared" si="0"/>
        <v>340.05952380952385</v>
      </c>
      <c r="F22" s="228" t="e">
        <f t="shared" si="1"/>
        <v>#N/A</v>
      </c>
      <c r="G22" s="228" t="e">
        <f t="shared" si="2"/>
        <v>#N/A</v>
      </c>
      <c r="H22" s="228"/>
      <c r="AJ22" s="259" t="s">
        <v>963</v>
      </c>
      <c r="AK22" s="260"/>
      <c r="AL22" s="260"/>
      <c r="AM22" s="260"/>
      <c r="AN22" s="260"/>
      <c r="AO22" s="260"/>
      <c r="AP22" s="260"/>
      <c r="AQ22" s="260"/>
      <c r="AR22" s="256">
        <v>55</v>
      </c>
      <c r="AS22" s="256">
        <v>55</v>
      </c>
      <c r="AT22" s="256">
        <v>58</v>
      </c>
      <c r="AU22" s="256">
        <v>64</v>
      </c>
      <c r="AV22" s="256">
        <v>69</v>
      </c>
      <c r="AW22" s="256">
        <v>301</v>
      </c>
      <c r="AY22" s="259" t="s">
        <v>963</v>
      </c>
      <c r="AZ22" s="256">
        <v>55</v>
      </c>
      <c r="BA22" s="256">
        <v>55</v>
      </c>
      <c r="BB22" s="256">
        <v>58</v>
      </c>
      <c r="BC22" s="256">
        <v>64</v>
      </c>
      <c r="BD22" s="256">
        <v>69</v>
      </c>
      <c r="BE22" s="256">
        <v>301</v>
      </c>
    </row>
    <row r="23" spans="1:57" x14ac:dyDescent="0.2">
      <c r="A23" t="s">
        <v>250</v>
      </c>
      <c r="B23" s="2">
        <v>19</v>
      </c>
      <c r="C23" s="188">
        <v>290.83333333333337</v>
      </c>
      <c r="D23" s="2" t="s">
        <v>124</v>
      </c>
      <c r="E23" s="228">
        <f t="shared" si="0"/>
        <v>290.83333333333337</v>
      </c>
      <c r="F23" s="228" t="e">
        <f t="shared" si="1"/>
        <v>#N/A</v>
      </c>
      <c r="G23" s="228" t="e">
        <f t="shared" si="2"/>
        <v>#N/A</v>
      </c>
      <c r="H23" s="228"/>
      <c r="AR23" t="s">
        <v>964</v>
      </c>
    </row>
    <row r="24" spans="1:57" x14ac:dyDescent="0.2">
      <c r="A24" t="s">
        <v>203</v>
      </c>
      <c r="B24" s="2">
        <v>13</v>
      </c>
      <c r="C24" s="188">
        <v>290.59523809523807</v>
      </c>
      <c r="D24" s="2" t="s">
        <v>124</v>
      </c>
      <c r="E24" s="228">
        <f t="shared" si="0"/>
        <v>290.59523809523807</v>
      </c>
      <c r="F24" s="228" t="e">
        <f t="shared" si="1"/>
        <v>#N/A</v>
      </c>
      <c r="G24" s="228" t="e">
        <f t="shared" si="2"/>
        <v>#N/A</v>
      </c>
      <c r="H24" s="228"/>
      <c r="AR24" t="s">
        <v>965</v>
      </c>
    </row>
    <row r="25" spans="1:57" x14ac:dyDescent="0.2">
      <c r="A25" t="s">
        <v>293</v>
      </c>
      <c r="B25" s="2">
        <v>22</v>
      </c>
      <c r="C25" s="188">
        <v>394.28571428571428</v>
      </c>
      <c r="D25" s="2" t="s">
        <v>124</v>
      </c>
      <c r="E25" s="228">
        <f t="shared" si="0"/>
        <v>394.28571428571428</v>
      </c>
      <c r="F25" s="228" t="e">
        <f t="shared" si="1"/>
        <v>#N/A</v>
      </c>
      <c r="G25" s="228" t="e">
        <f t="shared" si="2"/>
        <v>#N/A</v>
      </c>
      <c r="H25" s="228"/>
    </row>
    <row r="26" spans="1:57" ht="48" x14ac:dyDescent="0.2">
      <c r="A26" t="s">
        <v>364</v>
      </c>
      <c r="B26" s="2">
        <v>18</v>
      </c>
      <c r="C26" s="188">
        <v>286.84523809523807</v>
      </c>
      <c r="D26" s="2" t="s">
        <v>230</v>
      </c>
      <c r="E26" s="228" t="e">
        <f t="shared" si="0"/>
        <v>#N/A</v>
      </c>
      <c r="F26" s="228">
        <f t="shared" si="1"/>
        <v>286.84523809523807</v>
      </c>
      <c r="G26" s="228" t="e">
        <f t="shared" si="2"/>
        <v>#N/A</v>
      </c>
      <c r="H26" s="228"/>
      <c r="AK26" s="249" t="s">
        <v>929</v>
      </c>
      <c r="AL26" s="249" t="s">
        <v>930</v>
      </c>
      <c r="AM26" s="249" t="s">
        <v>931</v>
      </c>
      <c r="AN26" s="249" t="s">
        <v>64</v>
      </c>
      <c r="AO26" s="249" t="s">
        <v>932</v>
      </c>
      <c r="AP26" s="249" t="s">
        <v>573</v>
      </c>
    </row>
    <row r="27" spans="1:57" x14ac:dyDescent="0.2">
      <c r="A27" t="s">
        <v>330</v>
      </c>
      <c r="B27" s="2">
        <v>23</v>
      </c>
      <c r="C27" s="188">
        <v>330.95238095238096</v>
      </c>
      <c r="D27" s="2" t="s">
        <v>230</v>
      </c>
      <c r="E27" s="228" t="e">
        <f t="shared" si="0"/>
        <v>#N/A</v>
      </c>
      <c r="F27" s="228">
        <f t="shared" si="1"/>
        <v>330.95238095238096</v>
      </c>
      <c r="G27" s="228" t="e">
        <f t="shared" si="2"/>
        <v>#N/A</v>
      </c>
      <c r="H27" s="228"/>
      <c r="AK27" s="252"/>
      <c r="AL27" s="252"/>
      <c r="AM27" s="252"/>
      <c r="AN27" s="252"/>
      <c r="AO27" s="252"/>
      <c r="AP27" s="252"/>
    </row>
    <row r="28" spans="1:57" x14ac:dyDescent="0.2">
      <c r="A28" t="s">
        <v>390</v>
      </c>
      <c r="B28" s="2">
        <v>17</v>
      </c>
      <c r="C28" s="188">
        <v>252.14285714285711</v>
      </c>
      <c r="D28" s="2" t="s">
        <v>230</v>
      </c>
      <c r="E28" s="228" t="e">
        <f t="shared" si="0"/>
        <v>#N/A</v>
      </c>
      <c r="F28" s="228">
        <f t="shared" si="1"/>
        <v>252.14285714285711</v>
      </c>
      <c r="G28" s="228" t="e">
        <f t="shared" si="2"/>
        <v>#N/A</v>
      </c>
      <c r="H28" s="228"/>
      <c r="AK28" s="255">
        <v>35.952380952380949</v>
      </c>
      <c r="AL28" s="261">
        <v>25</v>
      </c>
      <c r="AM28" s="261">
        <v>20</v>
      </c>
      <c r="AN28" s="261">
        <v>40</v>
      </c>
      <c r="AO28" s="255">
        <v>49.999999999999993</v>
      </c>
      <c r="AP28" s="255">
        <v>170.95238095238093</v>
      </c>
    </row>
    <row r="29" spans="1:57" x14ac:dyDescent="0.2">
      <c r="A29" t="s">
        <v>411</v>
      </c>
      <c r="B29" s="2">
        <v>20</v>
      </c>
      <c r="C29" s="188">
        <v>268.09523809523807</v>
      </c>
      <c r="D29" s="2" t="s">
        <v>230</v>
      </c>
      <c r="E29" s="228" t="e">
        <f t="shared" si="0"/>
        <v>#N/A</v>
      </c>
      <c r="F29" s="228">
        <f t="shared" si="1"/>
        <v>268.09523809523807</v>
      </c>
      <c r="G29" s="228" t="e">
        <f t="shared" si="2"/>
        <v>#N/A</v>
      </c>
      <c r="H29" s="228"/>
      <c r="AK29" s="261">
        <v>31.726190476190471</v>
      </c>
      <c r="AL29" s="261">
        <v>30</v>
      </c>
      <c r="AM29" s="255">
        <v>45.714285714285701</v>
      </c>
      <c r="AN29" s="261">
        <v>31.428571428571427</v>
      </c>
      <c r="AO29" s="255">
        <v>56.666666666666671</v>
      </c>
      <c r="AP29" s="255">
        <v>195.53571428571428</v>
      </c>
    </row>
    <row r="30" spans="1:57" x14ac:dyDescent="0.2">
      <c r="A30" t="s">
        <v>418</v>
      </c>
      <c r="B30" s="2">
        <v>23</v>
      </c>
      <c r="C30" s="188">
        <v>264.7619047619047</v>
      </c>
      <c r="D30" s="2" t="s">
        <v>230</v>
      </c>
      <c r="E30" s="228" t="e">
        <f t="shared" si="0"/>
        <v>#N/A</v>
      </c>
      <c r="F30" s="228">
        <f t="shared" si="1"/>
        <v>264.7619047619047</v>
      </c>
      <c r="G30" s="228" t="e">
        <f t="shared" si="2"/>
        <v>#N/A</v>
      </c>
      <c r="H30" s="228"/>
      <c r="AK30" s="261">
        <v>33.452380952380942</v>
      </c>
      <c r="AL30" s="255">
        <v>45</v>
      </c>
      <c r="AM30" s="255">
        <v>42.857142857142854</v>
      </c>
      <c r="AN30" s="255">
        <v>51.428571428571423</v>
      </c>
      <c r="AO30" s="255">
        <v>59.999999999999993</v>
      </c>
      <c r="AP30" s="255">
        <v>232.73809523809521</v>
      </c>
    </row>
    <row r="31" spans="1:57" x14ac:dyDescent="0.2">
      <c r="A31" t="s">
        <v>378</v>
      </c>
      <c r="B31" s="2">
        <v>23</v>
      </c>
      <c r="C31" s="188">
        <v>345.71428571428567</v>
      </c>
      <c r="D31" s="2" t="s">
        <v>230</v>
      </c>
      <c r="E31" s="228" t="e">
        <f t="shared" si="0"/>
        <v>#N/A</v>
      </c>
      <c r="F31" s="228">
        <f t="shared" si="1"/>
        <v>345.71428571428567</v>
      </c>
      <c r="G31" s="228" t="e">
        <f t="shared" si="2"/>
        <v>#N/A</v>
      </c>
      <c r="H31" s="228"/>
      <c r="AK31" s="255">
        <v>49.642857142857132</v>
      </c>
      <c r="AL31" s="255">
        <v>45</v>
      </c>
      <c r="AM31" s="255">
        <v>40</v>
      </c>
      <c r="AN31" s="261">
        <v>42.857142857142854</v>
      </c>
      <c r="AO31" s="255">
        <v>59.999999999999993</v>
      </c>
      <c r="AP31" s="255">
        <v>237.5</v>
      </c>
    </row>
    <row r="32" spans="1:57" x14ac:dyDescent="0.2">
      <c r="A32" t="s">
        <v>425</v>
      </c>
      <c r="B32" s="2">
        <v>14</v>
      </c>
      <c r="C32" s="188">
        <v>195.53571428571428</v>
      </c>
      <c r="D32" s="2" t="s">
        <v>230</v>
      </c>
      <c r="E32" s="228" t="e">
        <f t="shared" si="0"/>
        <v>#N/A</v>
      </c>
      <c r="F32" s="228">
        <f t="shared" si="1"/>
        <v>195.53571428571428</v>
      </c>
      <c r="G32" s="228" t="e">
        <f t="shared" si="2"/>
        <v>#N/A</v>
      </c>
      <c r="H32" s="228"/>
      <c r="AK32" s="261">
        <v>29.285714285714274</v>
      </c>
      <c r="AL32" s="261">
        <v>25</v>
      </c>
      <c r="AM32" s="255">
        <v>59.999999999999986</v>
      </c>
      <c r="AN32" s="255">
        <v>77.142857142857139</v>
      </c>
      <c r="AO32" s="255">
        <v>73.333333333333329</v>
      </c>
      <c r="AP32" s="255">
        <v>264.7619047619047</v>
      </c>
    </row>
    <row r="33" spans="1:42" x14ac:dyDescent="0.2">
      <c r="A33" t="s">
        <v>372</v>
      </c>
      <c r="B33" s="2">
        <v>16</v>
      </c>
      <c r="C33" s="188">
        <v>310.83333333333331</v>
      </c>
      <c r="D33" s="2" t="s">
        <v>230</v>
      </c>
      <c r="E33" s="228" t="e">
        <f t="shared" si="0"/>
        <v>#N/A</v>
      </c>
      <c r="F33" s="228">
        <f t="shared" si="1"/>
        <v>310.83333333333331</v>
      </c>
      <c r="G33" s="228" t="e">
        <f t="shared" si="2"/>
        <v>#N/A</v>
      </c>
      <c r="H33" s="228"/>
      <c r="AK33" s="253"/>
      <c r="AL33" s="253"/>
      <c r="AM33" s="253"/>
      <c r="AN33" s="253"/>
      <c r="AO33" s="253"/>
      <c r="AP33" s="253"/>
    </row>
    <row r="34" spans="1:42" x14ac:dyDescent="0.2">
      <c r="A34" t="s">
        <v>384</v>
      </c>
      <c r="B34" s="2">
        <v>22</v>
      </c>
      <c r="C34" s="188">
        <v>316.07142857142856</v>
      </c>
      <c r="D34" s="2" t="s">
        <v>230</v>
      </c>
      <c r="E34" s="228" t="e">
        <f t="shared" si="0"/>
        <v>#N/A</v>
      </c>
      <c r="F34" s="228">
        <f t="shared" si="1"/>
        <v>316.07142857142856</v>
      </c>
      <c r="G34" s="228" t="e">
        <f t="shared" si="2"/>
        <v>#N/A</v>
      </c>
      <c r="H34" s="228"/>
      <c r="AK34" s="255">
        <v>58.39285714285716</v>
      </c>
      <c r="AL34" s="255">
        <v>65</v>
      </c>
      <c r="AM34" s="255">
        <v>71.428571428571416</v>
      </c>
      <c r="AN34" s="255">
        <v>68.571428571428569</v>
      </c>
      <c r="AO34" s="255">
        <v>76.666666666666657</v>
      </c>
      <c r="AP34" s="255">
        <v>340.05952380952385</v>
      </c>
    </row>
    <row r="35" spans="1:42" x14ac:dyDescent="0.2">
      <c r="A35" t="s">
        <v>441</v>
      </c>
      <c r="B35" s="2">
        <v>23</v>
      </c>
      <c r="C35" s="188">
        <v>334.94047619047615</v>
      </c>
      <c r="D35" s="2" t="s">
        <v>230</v>
      </c>
      <c r="E35" s="228" t="e">
        <f t="shared" si="0"/>
        <v>#N/A</v>
      </c>
      <c r="F35" s="228">
        <f t="shared" si="1"/>
        <v>334.94047619047615</v>
      </c>
      <c r="G35" s="228" t="e">
        <f t="shared" si="2"/>
        <v>#N/A</v>
      </c>
      <c r="H35" s="228"/>
      <c r="AK35" s="261">
        <v>74.999999999999986</v>
      </c>
      <c r="AL35" s="261">
        <v>75</v>
      </c>
      <c r="AM35" s="261">
        <v>80</v>
      </c>
      <c r="AN35" s="261">
        <v>80</v>
      </c>
      <c r="AO35" s="255">
        <v>79.999999999999986</v>
      </c>
      <c r="AP35" s="255">
        <v>390</v>
      </c>
    </row>
    <row r="36" spans="1:42" x14ac:dyDescent="0.2">
      <c r="A36" t="s">
        <v>398</v>
      </c>
      <c r="B36" s="2">
        <v>11</v>
      </c>
      <c r="C36" s="188">
        <v>170.95238095238093</v>
      </c>
      <c r="D36" s="2" t="s">
        <v>230</v>
      </c>
      <c r="E36" s="228" t="e">
        <f t="shared" si="0"/>
        <v>#N/A</v>
      </c>
      <c r="F36" s="228">
        <f t="shared" si="1"/>
        <v>170.95238095238093</v>
      </c>
      <c r="G36" s="228" t="e">
        <f t="shared" si="2"/>
        <v>#N/A</v>
      </c>
      <c r="H36" s="228"/>
      <c r="AK36" s="255">
        <v>68.333333333333343</v>
      </c>
      <c r="AL36" s="255">
        <v>70</v>
      </c>
      <c r="AM36" s="255">
        <v>62.857142857142847</v>
      </c>
      <c r="AN36" s="261">
        <v>80</v>
      </c>
      <c r="AO36" s="255">
        <v>76.666666666666657</v>
      </c>
      <c r="AP36" s="255">
        <v>357.85714285714289</v>
      </c>
    </row>
    <row r="37" spans="1:42" x14ac:dyDescent="0.2">
      <c r="A37" t="s">
        <v>453</v>
      </c>
      <c r="B37" s="2">
        <v>20</v>
      </c>
      <c r="C37" s="188">
        <v>267.20238095238091</v>
      </c>
      <c r="D37" s="2" t="s">
        <v>146</v>
      </c>
      <c r="E37" s="228" t="e">
        <f t="shared" si="0"/>
        <v>#N/A</v>
      </c>
      <c r="F37" s="228" t="e">
        <f t="shared" si="1"/>
        <v>#N/A</v>
      </c>
      <c r="G37" s="228">
        <f t="shared" si="2"/>
        <v>267.20238095238091</v>
      </c>
      <c r="H37" s="228"/>
      <c r="AK37" s="261">
        <v>79.821428571428555</v>
      </c>
      <c r="AL37" s="255">
        <v>65</v>
      </c>
      <c r="AM37" s="255">
        <v>71.428571428571416</v>
      </c>
      <c r="AN37" s="261">
        <v>80</v>
      </c>
      <c r="AO37" s="255">
        <v>79.999999999999986</v>
      </c>
      <c r="AP37" s="255">
        <v>376.25</v>
      </c>
    </row>
    <row r="38" spans="1:42" ht="16" thickBot="1" x14ac:dyDescent="0.25">
      <c r="A38" t="s">
        <v>144</v>
      </c>
      <c r="B38" s="2">
        <v>16</v>
      </c>
      <c r="C38" s="188">
        <v>232.73809523809521</v>
      </c>
      <c r="D38" s="2" t="s">
        <v>146</v>
      </c>
      <c r="E38" s="228" t="e">
        <f t="shared" si="0"/>
        <v>#N/A</v>
      </c>
      <c r="F38" s="228" t="e">
        <f t="shared" si="1"/>
        <v>#N/A</v>
      </c>
      <c r="G38" s="228">
        <f t="shared" si="2"/>
        <v>232.73809523809521</v>
      </c>
      <c r="H38" s="228"/>
      <c r="AK38" s="261">
        <v>79.999999999999986</v>
      </c>
      <c r="AL38" s="261">
        <v>80</v>
      </c>
      <c r="AM38" s="261">
        <v>80</v>
      </c>
      <c r="AN38" s="255">
        <v>74.285714285714292</v>
      </c>
      <c r="AO38" s="255">
        <v>79.999999999999986</v>
      </c>
      <c r="AP38" s="255">
        <v>394.28571428571428</v>
      </c>
    </row>
    <row r="39" spans="1:42" ht="16" thickBot="1" x14ac:dyDescent="0.25">
      <c r="A39" t="s">
        <v>172</v>
      </c>
      <c r="B39" s="2">
        <v>19</v>
      </c>
      <c r="C39" s="188">
        <v>376.25</v>
      </c>
      <c r="D39" s="2" t="s">
        <v>146</v>
      </c>
      <c r="E39" s="228" t="e">
        <f t="shared" si="0"/>
        <v>#N/A</v>
      </c>
      <c r="F39" s="228" t="e">
        <f t="shared" si="1"/>
        <v>#N/A</v>
      </c>
      <c r="G39" s="228">
        <f t="shared" si="2"/>
        <v>376.25</v>
      </c>
      <c r="H39" s="228"/>
      <c r="AK39" s="256">
        <v>55</v>
      </c>
      <c r="AL39" s="256">
        <v>55</v>
      </c>
      <c r="AM39" s="256">
        <v>58</v>
      </c>
      <c r="AN39" s="256">
        <v>64</v>
      </c>
      <c r="AO39" s="256">
        <v>69</v>
      </c>
      <c r="AP39" s="256">
        <v>301</v>
      </c>
    </row>
    <row r="40" spans="1:42" x14ac:dyDescent="0.2">
      <c r="A40" t="s">
        <v>966</v>
      </c>
      <c r="B40" s="308">
        <f>MEDIAN(B4:B39)</f>
        <v>18</v>
      </c>
      <c r="C40" s="154">
        <f>MEDIAN(C4:C39)</f>
        <v>300.47619047619048</v>
      </c>
    </row>
    <row r="42" spans="1:42" x14ac:dyDescent="0.2">
      <c r="B42" s="308" t="s">
        <v>770</v>
      </c>
      <c r="C42" s="308" t="s">
        <v>923</v>
      </c>
      <c r="D42" s="308" t="s">
        <v>557</v>
      </c>
    </row>
    <row r="43" spans="1:42" ht="64" x14ac:dyDescent="0.2">
      <c r="B43" s="2">
        <v>23</v>
      </c>
      <c r="C43" s="188">
        <v>358.45238095238096</v>
      </c>
      <c r="D43" s="2" t="s">
        <v>124</v>
      </c>
      <c r="G43" s="48" t="s">
        <v>967</v>
      </c>
      <c r="H43" s="48"/>
      <c r="I43" s="48" t="s">
        <v>968</v>
      </c>
      <c r="J43" s="48" t="s">
        <v>969</v>
      </c>
      <c r="K43" s="48" t="s">
        <v>970</v>
      </c>
      <c r="L43" s="48" t="s">
        <v>971</v>
      </c>
      <c r="M43" s="48" t="s">
        <v>573</v>
      </c>
    </row>
    <row r="44" spans="1:42" x14ac:dyDescent="0.2">
      <c r="B44" s="2">
        <v>23</v>
      </c>
      <c r="C44" s="188">
        <v>330.95238095238096</v>
      </c>
      <c r="D44" s="2" t="s">
        <v>230</v>
      </c>
      <c r="F44" s="14" t="s">
        <v>972</v>
      </c>
      <c r="G44" s="231">
        <v>29.285714285714274</v>
      </c>
      <c r="H44" s="231"/>
      <c r="I44" s="74">
        <v>25</v>
      </c>
      <c r="J44" s="188">
        <v>59.999999999999986</v>
      </c>
      <c r="K44" s="188">
        <v>77.142857142857139</v>
      </c>
      <c r="L44" s="188">
        <v>73.333333333333329</v>
      </c>
      <c r="M44" s="188">
        <v>265</v>
      </c>
    </row>
    <row r="45" spans="1:42" x14ac:dyDescent="0.2">
      <c r="B45" s="74">
        <v>23</v>
      </c>
      <c r="C45" s="231">
        <v>264.7619047619047</v>
      </c>
      <c r="D45" s="74" t="s">
        <v>230</v>
      </c>
      <c r="F45" s="14" t="s">
        <v>973</v>
      </c>
      <c r="G45" s="188">
        <v>58.39285714285716</v>
      </c>
      <c r="H45" s="188"/>
      <c r="I45" s="231">
        <v>65</v>
      </c>
      <c r="J45" s="231">
        <v>71.428571428571416</v>
      </c>
      <c r="K45" s="188">
        <v>68.571428571428569</v>
      </c>
      <c r="L45" s="188">
        <v>76.666666666666657</v>
      </c>
      <c r="M45" s="188">
        <v>340.05952380952385</v>
      </c>
    </row>
    <row r="46" spans="1:42" x14ac:dyDescent="0.2">
      <c r="B46" s="2">
        <v>23</v>
      </c>
      <c r="C46" s="188">
        <v>345.71428571428567</v>
      </c>
      <c r="D46" s="2" t="s">
        <v>230</v>
      </c>
      <c r="F46" s="14" t="s">
        <v>974</v>
      </c>
      <c r="G46" s="188">
        <v>55.024801587301589</v>
      </c>
      <c r="H46" s="188"/>
      <c r="I46" s="188">
        <v>55.277777777777779</v>
      </c>
      <c r="J46" s="188">
        <v>57.698412698412689</v>
      </c>
      <c r="K46" s="188">
        <v>63.650793650793652</v>
      </c>
      <c r="L46" s="188">
        <v>69.166666666666671</v>
      </c>
      <c r="M46" s="188">
        <v>300.81845238095241</v>
      </c>
    </row>
    <row r="47" spans="1:42" x14ac:dyDescent="0.2">
      <c r="B47" s="2">
        <v>23</v>
      </c>
      <c r="C47" s="188">
        <v>334.94047619047615</v>
      </c>
      <c r="D47" s="2" t="s">
        <v>230</v>
      </c>
    </row>
    <row r="48" spans="1:42" x14ac:dyDescent="0.2">
      <c r="B48" s="2">
        <v>22</v>
      </c>
      <c r="C48" s="188">
        <v>394.28571428571428</v>
      </c>
      <c r="D48" s="2" t="s">
        <v>124</v>
      </c>
      <c r="F48" t="s">
        <v>975</v>
      </c>
    </row>
    <row r="49" spans="2:6" x14ac:dyDescent="0.2">
      <c r="B49" s="2">
        <v>22</v>
      </c>
      <c r="C49" s="188">
        <v>316.07142857142856</v>
      </c>
      <c r="D49" s="2" t="s">
        <v>230</v>
      </c>
      <c r="F49" t="s">
        <v>976</v>
      </c>
    </row>
    <row r="50" spans="2:6" x14ac:dyDescent="0.2">
      <c r="B50" s="2">
        <v>21</v>
      </c>
      <c r="C50" s="188">
        <v>340.71428571428572</v>
      </c>
      <c r="D50" s="2" t="s">
        <v>124</v>
      </c>
    </row>
    <row r="51" spans="2:6" x14ac:dyDescent="0.2">
      <c r="B51" s="2">
        <v>21</v>
      </c>
      <c r="C51" s="188">
        <v>316.90476190476187</v>
      </c>
      <c r="D51" s="2" t="s">
        <v>124</v>
      </c>
    </row>
    <row r="52" spans="2:6" x14ac:dyDescent="0.2">
      <c r="B52" s="2">
        <v>21</v>
      </c>
      <c r="C52" s="188">
        <v>352.14285714285717</v>
      </c>
      <c r="D52" s="2" t="s">
        <v>124</v>
      </c>
    </row>
    <row r="53" spans="2:6" x14ac:dyDescent="0.2">
      <c r="B53" s="2">
        <v>20</v>
      </c>
      <c r="C53" s="188">
        <v>267.14285714285711</v>
      </c>
      <c r="D53" s="2" t="s">
        <v>124</v>
      </c>
    </row>
    <row r="54" spans="2:6" x14ac:dyDescent="0.2">
      <c r="B54" s="2">
        <v>20</v>
      </c>
      <c r="C54" s="188">
        <v>313.57142857142856</v>
      </c>
      <c r="D54" s="2" t="s">
        <v>124</v>
      </c>
    </row>
    <row r="55" spans="2:6" x14ac:dyDescent="0.2">
      <c r="B55" s="2">
        <v>20</v>
      </c>
      <c r="C55" s="188">
        <v>268.09523809523807</v>
      </c>
      <c r="D55" s="2" t="s">
        <v>230</v>
      </c>
    </row>
    <row r="56" spans="2:6" x14ac:dyDescent="0.2">
      <c r="B56" s="2">
        <v>20</v>
      </c>
      <c r="C56" s="188">
        <v>267.20238095238091</v>
      </c>
      <c r="D56" s="2" t="s">
        <v>146</v>
      </c>
    </row>
    <row r="57" spans="2:6" x14ac:dyDescent="0.2">
      <c r="B57" s="2">
        <v>19</v>
      </c>
      <c r="C57" s="188">
        <v>237.5</v>
      </c>
      <c r="D57" s="2" t="s">
        <v>124</v>
      </c>
    </row>
    <row r="58" spans="2:6" x14ac:dyDescent="0.2">
      <c r="B58" s="2">
        <v>19</v>
      </c>
      <c r="C58" s="188">
        <v>290.83333333333337</v>
      </c>
      <c r="D58" s="2" t="s">
        <v>124</v>
      </c>
    </row>
    <row r="59" spans="2:6" x14ac:dyDescent="0.2">
      <c r="B59" s="2">
        <v>19</v>
      </c>
      <c r="C59" s="188">
        <v>376.25</v>
      </c>
      <c r="D59" s="2" t="s">
        <v>146</v>
      </c>
    </row>
    <row r="60" spans="2:6" x14ac:dyDescent="0.2">
      <c r="B60" s="2">
        <v>18</v>
      </c>
      <c r="C60" s="188">
        <v>357.85714285714289</v>
      </c>
      <c r="D60" s="2" t="s">
        <v>124</v>
      </c>
    </row>
    <row r="61" spans="2:6" x14ac:dyDescent="0.2">
      <c r="B61" s="2">
        <v>18</v>
      </c>
      <c r="C61" s="188">
        <v>279.82142857142856</v>
      </c>
      <c r="D61" s="2" t="s">
        <v>124</v>
      </c>
    </row>
    <row r="62" spans="2:6" x14ac:dyDescent="0.2">
      <c r="B62" s="2">
        <v>18</v>
      </c>
      <c r="C62" s="188">
        <v>346.07142857142856</v>
      </c>
      <c r="D62" s="2" t="s">
        <v>124</v>
      </c>
    </row>
    <row r="63" spans="2:6" x14ac:dyDescent="0.2">
      <c r="B63" s="2">
        <v>18</v>
      </c>
      <c r="C63" s="188">
        <v>286.84523809523807</v>
      </c>
      <c r="D63" s="2" t="s">
        <v>230</v>
      </c>
    </row>
    <row r="64" spans="2:6" x14ac:dyDescent="0.2">
      <c r="B64" s="2">
        <v>17</v>
      </c>
      <c r="C64" s="188">
        <v>326.66666666666663</v>
      </c>
      <c r="D64" s="2" t="s">
        <v>124</v>
      </c>
    </row>
    <row r="65" spans="2:4" x14ac:dyDescent="0.2">
      <c r="B65" s="2">
        <v>17</v>
      </c>
      <c r="C65" s="188">
        <v>278.45238095238091</v>
      </c>
      <c r="D65" s="2" t="s">
        <v>124</v>
      </c>
    </row>
    <row r="66" spans="2:4" x14ac:dyDescent="0.2">
      <c r="B66" s="2">
        <v>17</v>
      </c>
      <c r="C66" s="188">
        <v>252.14285714285711</v>
      </c>
      <c r="D66" s="2" t="s">
        <v>230</v>
      </c>
    </row>
    <row r="67" spans="2:4" x14ac:dyDescent="0.2">
      <c r="B67" s="2">
        <v>16</v>
      </c>
      <c r="C67" s="188">
        <v>259.64285714285711</v>
      </c>
      <c r="D67" s="2" t="s">
        <v>124</v>
      </c>
    </row>
    <row r="68" spans="2:4" x14ac:dyDescent="0.2">
      <c r="B68" s="2">
        <v>16</v>
      </c>
      <c r="C68" s="188">
        <v>310.83333333333331</v>
      </c>
      <c r="D68" s="2" t="s">
        <v>230</v>
      </c>
    </row>
    <row r="69" spans="2:4" x14ac:dyDescent="0.2">
      <c r="B69" s="2">
        <v>16</v>
      </c>
      <c r="C69" s="188">
        <v>232.73809523809521</v>
      </c>
      <c r="D69" s="2" t="s">
        <v>146</v>
      </c>
    </row>
    <row r="70" spans="2:4" x14ac:dyDescent="0.2">
      <c r="B70" s="2">
        <v>15</v>
      </c>
      <c r="C70" s="188">
        <v>390</v>
      </c>
      <c r="D70" s="2" t="s">
        <v>124</v>
      </c>
    </row>
    <row r="71" spans="2:4" x14ac:dyDescent="0.2">
      <c r="B71" s="2">
        <v>15</v>
      </c>
      <c r="C71" s="188">
        <v>299.52380952380952</v>
      </c>
      <c r="D71" s="2" t="s">
        <v>124</v>
      </c>
    </row>
    <row r="72" spans="2:4" x14ac:dyDescent="0.2">
      <c r="B72" s="2">
        <v>14</v>
      </c>
      <c r="C72" s="188">
        <v>280.71428571428572</v>
      </c>
      <c r="D72" s="2" t="s">
        <v>124</v>
      </c>
    </row>
    <row r="73" spans="2:4" x14ac:dyDescent="0.2">
      <c r="B73" s="74">
        <v>14</v>
      </c>
      <c r="C73" s="231">
        <v>340.05952380952385</v>
      </c>
      <c r="D73" s="74" t="s">
        <v>124</v>
      </c>
    </row>
    <row r="74" spans="2:4" x14ac:dyDescent="0.2">
      <c r="B74" s="2">
        <v>14</v>
      </c>
      <c r="C74" s="188">
        <v>195.53571428571428</v>
      </c>
      <c r="D74" s="2" t="s">
        <v>230</v>
      </c>
    </row>
    <row r="75" spans="2:4" x14ac:dyDescent="0.2">
      <c r="B75" s="2">
        <v>13</v>
      </c>
      <c r="C75" s="188">
        <v>254.04761904761904</v>
      </c>
      <c r="D75" s="2" t="s">
        <v>124</v>
      </c>
    </row>
    <row r="76" spans="2:4" x14ac:dyDescent="0.2">
      <c r="B76" s="2">
        <v>13</v>
      </c>
      <c r="C76" s="188">
        <v>290.59523809523807</v>
      </c>
      <c r="D76" s="2" t="s">
        <v>124</v>
      </c>
    </row>
    <row r="77" spans="2:4" x14ac:dyDescent="0.2">
      <c r="B77" s="2">
        <v>12</v>
      </c>
      <c r="C77" s="188">
        <v>301.42857142857144</v>
      </c>
      <c r="D77" s="2" t="s">
        <v>124</v>
      </c>
    </row>
    <row r="78" spans="2:4" x14ac:dyDescent="0.2">
      <c r="B78" s="2">
        <v>11</v>
      </c>
      <c r="C78" s="188">
        <v>170.95238095238093</v>
      </c>
      <c r="D78" s="2" t="s">
        <v>230</v>
      </c>
    </row>
  </sheetData>
  <sortState xmlns:xlrd2="http://schemas.microsoft.com/office/spreadsheetml/2017/richdata2" ref="A43:T78">
    <sortCondition descending="1" ref="B43:B78"/>
  </sortState>
  <mergeCells count="3">
    <mergeCell ref="AJ10:AQ10"/>
    <mergeCell ref="AJ16:AQ16"/>
    <mergeCell ref="AY10:BE10"/>
  </mergeCells>
  <pageMargins left="0.7" right="0.7" top="0.75" bottom="0.75" header="0.3" footer="0.3"/>
  <pageSetup orientation="portrait" horizontalDpi="90" verticalDpi="9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A4"/>
  <sheetViews>
    <sheetView workbookViewId="0">
      <selection activeCell="A5" sqref="A5"/>
    </sheetView>
  </sheetViews>
  <sheetFormatPr baseColWidth="10" defaultColWidth="8.83203125" defaultRowHeight="15" x14ac:dyDescent="0.2"/>
  <sheetData>
    <row r="2" spans="1:1" x14ac:dyDescent="0.2">
      <c r="A2" t="s">
        <v>977</v>
      </c>
    </row>
    <row r="3" spans="1:1" x14ac:dyDescent="0.2">
      <c r="A3" t="s">
        <v>978</v>
      </c>
    </row>
    <row r="4" spans="1:1" x14ac:dyDescent="0.2">
      <c r="A4" t="s">
        <v>979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45"/>
  <sheetViews>
    <sheetView topLeftCell="A4" workbookViewId="0">
      <selection activeCell="O22" sqref="O22"/>
    </sheetView>
  </sheetViews>
  <sheetFormatPr baseColWidth="10" defaultColWidth="8.83203125" defaultRowHeight="15" x14ac:dyDescent="0.2"/>
  <cols>
    <col min="2" max="2" width="22.5" style="2" customWidth="1"/>
    <col min="3" max="3" width="25.1640625" style="2" customWidth="1"/>
    <col min="4" max="4" width="33.33203125" style="2" customWidth="1"/>
  </cols>
  <sheetData>
    <row r="1" spans="1:17" ht="16" x14ac:dyDescent="0.2">
      <c r="A1" t="s">
        <v>556</v>
      </c>
      <c r="B1" s="79" t="s">
        <v>980</v>
      </c>
      <c r="C1" s="79" t="s">
        <v>981</v>
      </c>
      <c r="D1" s="79" t="s">
        <v>982</v>
      </c>
    </row>
    <row r="2" spans="1:17" x14ac:dyDescent="0.2">
      <c r="B2" s="79">
        <v>4</v>
      </c>
      <c r="C2" s="79">
        <v>4</v>
      </c>
      <c r="D2" s="79">
        <v>4</v>
      </c>
    </row>
    <row r="3" spans="1:17" x14ac:dyDescent="0.2">
      <c r="B3" s="79">
        <v>3</v>
      </c>
      <c r="C3" s="79">
        <v>4</v>
      </c>
      <c r="D3" s="79">
        <v>2</v>
      </c>
    </row>
    <row r="4" spans="1:17" x14ac:dyDescent="0.2">
      <c r="B4" s="79">
        <v>3</v>
      </c>
      <c r="C4" s="79">
        <v>4</v>
      </c>
      <c r="D4" s="79">
        <v>3</v>
      </c>
    </row>
    <row r="5" spans="1:17" x14ac:dyDescent="0.2">
      <c r="B5" s="79">
        <v>2</v>
      </c>
      <c r="C5" s="79">
        <v>3</v>
      </c>
      <c r="D5" s="79">
        <v>2</v>
      </c>
    </row>
    <row r="6" spans="1:17" x14ac:dyDescent="0.2">
      <c r="B6" s="79"/>
      <c r="C6" s="79"/>
      <c r="D6" s="79"/>
    </row>
    <row r="7" spans="1:17" x14ac:dyDescent="0.2">
      <c r="B7" s="79">
        <v>4</v>
      </c>
      <c r="C7" s="79">
        <v>4</v>
      </c>
      <c r="D7" s="79">
        <v>4</v>
      </c>
      <c r="M7" s="41" t="s">
        <v>983</v>
      </c>
      <c r="N7" s="41"/>
      <c r="O7" s="41"/>
      <c r="P7" s="41"/>
      <c r="Q7" s="41"/>
    </row>
    <row r="8" spans="1:17" x14ac:dyDescent="0.2">
      <c r="B8" s="79">
        <v>4</v>
      </c>
      <c r="C8" s="79">
        <v>4</v>
      </c>
      <c r="D8" s="79">
        <v>4</v>
      </c>
    </row>
    <row r="9" spans="1:17" x14ac:dyDescent="0.2">
      <c r="B9" s="79">
        <v>1</v>
      </c>
      <c r="C9" s="79">
        <v>2</v>
      </c>
      <c r="D9" s="79">
        <v>2</v>
      </c>
    </row>
    <row r="10" spans="1:17" x14ac:dyDescent="0.2">
      <c r="B10" s="79">
        <v>3</v>
      </c>
      <c r="C10" s="79">
        <v>3</v>
      </c>
      <c r="D10" s="79">
        <v>3</v>
      </c>
    </row>
    <row r="11" spans="1:17" x14ac:dyDescent="0.2">
      <c r="B11" s="79"/>
      <c r="C11" s="79"/>
      <c r="D11" s="79"/>
    </row>
    <row r="12" spans="1:17" x14ac:dyDescent="0.2">
      <c r="B12" s="79">
        <v>3</v>
      </c>
      <c r="C12" s="79">
        <v>3</v>
      </c>
      <c r="D12" s="79">
        <v>3</v>
      </c>
    </row>
    <row r="13" spans="1:17" x14ac:dyDescent="0.2">
      <c r="B13" s="79">
        <v>3</v>
      </c>
      <c r="C13" s="79">
        <v>3</v>
      </c>
      <c r="D13" s="79">
        <v>1</v>
      </c>
    </row>
    <row r="14" spans="1:17" x14ac:dyDescent="0.2">
      <c r="B14" s="79"/>
      <c r="C14" s="79"/>
      <c r="D14" s="79"/>
    </row>
    <row r="15" spans="1:17" x14ac:dyDescent="0.2">
      <c r="B15" s="79">
        <v>3</v>
      </c>
      <c r="C15" s="79">
        <v>4</v>
      </c>
      <c r="D15" s="79">
        <v>2</v>
      </c>
    </row>
    <row r="16" spans="1:17" x14ac:dyDescent="0.2">
      <c r="B16" s="79">
        <v>3</v>
      </c>
      <c r="C16" s="79">
        <v>3</v>
      </c>
      <c r="D16" s="79">
        <v>3</v>
      </c>
    </row>
    <row r="17" spans="2:4" x14ac:dyDescent="0.2">
      <c r="B17" s="79">
        <v>2</v>
      </c>
      <c r="C17" s="79">
        <v>3</v>
      </c>
      <c r="D17" s="79">
        <v>3</v>
      </c>
    </row>
    <row r="18" spans="2:4" x14ac:dyDescent="0.2">
      <c r="B18" s="79">
        <v>2</v>
      </c>
      <c r="C18" s="79">
        <v>2</v>
      </c>
      <c r="D18" s="79">
        <v>2</v>
      </c>
    </row>
    <row r="19" spans="2:4" x14ac:dyDescent="0.2">
      <c r="B19" s="79"/>
      <c r="C19" s="79"/>
      <c r="D19" s="79"/>
    </row>
    <row r="20" spans="2:4" x14ac:dyDescent="0.2">
      <c r="B20" s="79">
        <v>2</v>
      </c>
      <c r="C20" s="79">
        <v>2</v>
      </c>
      <c r="D20" s="79">
        <v>2</v>
      </c>
    </row>
    <row r="21" spans="2:4" x14ac:dyDescent="0.2">
      <c r="B21" s="79">
        <v>2</v>
      </c>
      <c r="C21" s="79">
        <v>3</v>
      </c>
      <c r="D21" s="79">
        <v>3</v>
      </c>
    </row>
    <row r="22" spans="2:4" x14ac:dyDescent="0.2">
      <c r="B22" s="79">
        <v>3</v>
      </c>
      <c r="C22" s="79">
        <v>3</v>
      </c>
      <c r="D22" s="79">
        <v>3</v>
      </c>
    </row>
    <row r="23" spans="2:4" x14ac:dyDescent="0.2">
      <c r="B23" s="79">
        <v>3</v>
      </c>
      <c r="C23" s="79">
        <v>3</v>
      </c>
      <c r="D23" s="79">
        <v>3</v>
      </c>
    </row>
    <row r="24" spans="2:4" x14ac:dyDescent="0.2">
      <c r="B24" s="79"/>
      <c r="C24" s="79">
        <v>4</v>
      </c>
      <c r="D24" s="79">
        <v>4</v>
      </c>
    </row>
    <row r="25" spans="2:4" x14ac:dyDescent="0.2">
      <c r="B25" s="79">
        <v>3</v>
      </c>
      <c r="C25" s="79">
        <v>3</v>
      </c>
      <c r="D25" s="79">
        <v>3</v>
      </c>
    </row>
    <row r="26" spans="2:4" x14ac:dyDescent="0.2">
      <c r="B26" s="79"/>
      <c r="C26" s="79"/>
      <c r="D26" s="79"/>
    </row>
    <row r="27" spans="2:4" x14ac:dyDescent="0.2">
      <c r="B27" s="79">
        <v>3</v>
      </c>
      <c r="C27" s="79">
        <v>4</v>
      </c>
      <c r="D27" s="79">
        <v>3</v>
      </c>
    </row>
    <row r="28" spans="2:4" x14ac:dyDescent="0.2">
      <c r="B28" s="79">
        <v>4</v>
      </c>
      <c r="C28" s="79">
        <v>4</v>
      </c>
      <c r="D28" s="79">
        <v>3</v>
      </c>
    </row>
    <row r="29" spans="2:4" x14ac:dyDescent="0.2">
      <c r="B29" s="79">
        <v>2</v>
      </c>
      <c r="C29" s="79">
        <v>3</v>
      </c>
      <c r="D29" s="79">
        <v>3</v>
      </c>
    </row>
    <row r="30" spans="2:4" x14ac:dyDescent="0.2">
      <c r="B30" s="79">
        <v>2</v>
      </c>
      <c r="C30" s="79">
        <v>2</v>
      </c>
      <c r="D30" s="79">
        <v>3</v>
      </c>
    </row>
    <row r="31" spans="2:4" x14ac:dyDescent="0.2">
      <c r="B31" s="79"/>
      <c r="C31" s="79"/>
      <c r="D31" s="79"/>
    </row>
    <row r="32" spans="2:4" x14ac:dyDescent="0.2">
      <c r="B32" s="79">
        <v>3</v>
      </c>
      <c r="C32" s="79">
        <v>3</v>
      </c>
      <c r="D32" s="79">
        <v>3</v>
      </c>
    </row>
    <row r="33" spans="2:4" x14ac:dyDescent="0.2">
      <c r="B33" s="79">
        <v>4</v>
      </c>
      <c r="C33" s="79">
        <v>3</v>
      </c>
      <c r="D33" s="79">
        <v>3</v>
      </c>
    </row>
    <row r="34" spans="2:4" x14ac:dyDescent="0.2">
      <c r="B34" s="79"/>
      <c r="C34" s="79"/>
      <c r="D34" s="79"/>
    </row>
    <row r="35" spans="2:4" x14ac:dyDescent="0.2">
      <c r="B35" s="79"/>
      <c r="C35" s="79"/>
      <c r="D35" s="79"/>
    </row>
    <row r="36" spans="2:4" x14ac:dyDescent="0.2">
      <c r="B36" s="79">
        <v>4</v>
      </c>
      <c r="C36" s="79">
        <v>4</v>
      </c>
      <c r="D36" s="79">
        <v>4</v>
      </c>
    </row>
    <row r="37" spans="2:4" x14ac:dyDescent="0.2">
      <c r="B37" s="79"/>
      <c r="C37" s="79"/>
      <c r="D37" s="79"/>
    </row>
    <row r="38" spans="2:4" x14ac:dyDescent="0.2">
      <c r="B38" s="79">
        <v>2</v>
      </c>
      <c r="C38" s="79">
        <v>2</v>
      </c>
      <c r="D38" s="79">
        <v>2</v>
      </c>
    </row>
    <row r="39" spans="2:4" x14ac:dyDescent="0.2">
      <c r="B39" s="79">
        <v>3</v>
      </c>
      <c r="C39" s="79">
        <v>3</v>
      </c>
      <c r="D39" s="79">
        <v>2</v>
      </c>
    </row>
    <row r="40" spans="2:4" x14ac:dyDescent="0.2">
      <c r="B40" s="79">
        <v>3</v>
      </c>
      <c r="C40" s="79">
        <v>4</v>
      </c>
      <c r="D40" s="79">
        <v>3</v>
      </c>
    </row>
    <row r="41" spans="2:4" x14ac:dyDescent="0.2">
      <c r="B41" s="79"/>
      <c r="C41" s="79"/>
      <c r="D41" s="79"/>
    </row>
    <row r="42" spans="2:4" x14ac:dyDescent="0.2">
      <c r="B42" s="79">
        <v>3</v>
      </c>
      <c r="C42" s="79">
        <v>4</v>
      </c>
      <c r="D42" s="79">
        <v>1</v>
      </c>
    </row>
    <row r="43" spans="2:4" x14ac:dyDescent="0.2">
      <c r="B43" s="79"/>
      <c r="C43" s="79"/>
      <c r="D43" s="79"/>
    </row>
    <row r="44" spans="2:4" x14ac:dyDescent="0.2">
      <c r="B44" s="79">
        <v>3</v>
      </c>
      <c r="C44" s="79">
        <v>4</v>
      </c>
      <c r="D44" s="79">
        <v>3</v>
      </c>
    </row>
    <row r="45" spans="2:4" x14ac:dyDescent="0.2">
      <c r="B45" s="77">
        <f>AVERAGE(B2:B44)</f>
        <v>2.870967741935484</v>
      </c>
      <c r="C45" s="77">
        <f>AVERAGE(C2:C44)</f>
        <v>3.25</v>
      </c>
      <c r="D45" s="77">
        <f>AVERAGE(D2:D44)</f>
        <v>2.78125</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C3C2C28A2D7614183C9FDD520FB214B" ma:contentTypeVersion="14" ma:contentTypeDescription="Create a new document." ma:contentTypeScope="" ma:versionID="3667dc5820df27cf226d710cf5e8d64f">
  <xsd:schema xmlns:xsd="http://www.w3.org/2001/XMLSchema" xmlns:xs="http://www.w3.org/2001/XMLSchema" xmlns:p="http://schemas.microsoft.com/office/2006/metadata/properties" xmlns:ns3="01213baf-5598-4061-88c0-ad55b429654b" xmlns:ns4="e4a8d825-5ea8-45dd-9df3-7486e149841d" targetNamespace="http://schemas.microsoft.com/office/2006/metadata/properties" ma:root="true" ma:fieldsID="8d9fe9d8111d296cd2e60b7a383c000f" ns3:_="" ns4:_="">
    <xsd:import namespace="01213baf-5598-4061-88c0-ad55b429654b"/>
    <xsd:import namespace="e4a8d825-5ea8-45dd-9df3-7486e149841d"/>
    <xsd:element name="properties">
      <xsd:complexType>
        <xsd:sequence>
          <xsd:element name="documentManagement">
            <xsd:complexType>
              <xsd:all>
                <xsd:element ref="ns3:MediaServiceMetadata" minOccurs="0"/>
                <xsd:element ref="ns3:MediaServiceFastMetadata" minOccurs="0"/>
                <xsd:element ref="ns3:MediaServiceAutoTags"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element ref="ns3:MediaServiceOCR" minOccurs="0"/>
                <xsd:element ref="ns3:MediaServiceGenerationTime" minOccurs="0"/>
                <xsd:element ref="ns3:MediaServiceEventHashCode"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213baf-5598-4061-88c0-ad55b4296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4a8d825-5ea8-45dd-9df3-7486e149841d"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e4a8d825-5ea8-45dd-9df3-7486e149841d">
      <UserInfo>
        <DisplayName>Nguyen Chinh</DisplayName>
        <AccountId>177</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F6F761B-D214-41DD-AFDE-7AF0E1FB32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213baf-5598-4061-88c0-ad55b429654b"/>
    <ds:schemaRef ds:uri="e4a8d825-5ea8-45dd-9df3-7486e149841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AC50ADB-3446-4FB4-80BD-AEB79C93D6AC}">
  <ds:schemaRefs>
    <ds:schemaRef ds:uri="http://schemas.microsoft.com/office/2006/documentManagement/types"/>
    <ds:schemaRef ds:uri="http://schemas.microsoft.com/office/2006/metadata/properties"/>
    <ds:schemaRef ds:uri="http://purl.org/dc/elements/1.1/"/>
    <ds:schemaRef ds:uri="http://purl.org/dc/dcmitype/"/>
    <ds:schemaRef ds:uri="http://schemas.microsoft.com/office/infopath/2007/PartnerControls"/>
    <ds:schemaRef ds:uri="http://purl.org/dc/terms/"/>
    <ds:schemaRef ds:uri="http://schemas.openxmlformats.org/package/2006/metadata/core-properties"/>
    <ds:schemaRef ds:uri="e4a8d825-5ea8-45dd-9df3-7486e149841d"/>
    <ds:schemaRef ds:uri="01213baf-5598-4061-88c0-ad55b429654b"/>
    <ds:schemaRef ds:uri="http://www.w3.org/XML/1998/namespace"/>
  </ds:schemaRefs>
</ds:datastoreItem>
</file>

<file path=customXml/itemProps3.xml><?xml version="1.0" encoding="utf-8"?>
<ds:datastoreItem xmlns:ds="http://schemas.openxmlformats.org/officeDocument/2006/customXml" ds:itemID="{4681D030-FFD3-44C8-96E9-8E2E0C1FB9D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Main_MASTER</vt:lpstr>
      <vt:lpstr>Main-Formatted</vt:lpstr>
      <vt:lpstr>Main_Working</vt:lpstr>
      <vt:lpstr>For SPSS importation_Pt A</vt:lpstr>
      <vt:lpstr>For SPSS importation_Pt B</vt:lpstr>
      <vt:lpstr>Data dictionary</vt:lpstr>
      <vt:lpstr>DET Compare Pts A &amp; B</vt:lpstr>
      <vt:lpstr>Notes on analysis</vt:lpstr>
      <vt:lpstr>Vignette</vt:lpstr>
      <vt:lpstr>AMF Charts_Part A</vt:lpstr>
      <vt:lpstr>AMF Tables_Part A</vt:lpstr>
      <vt:lpstr>AMF Charts_Part B</vt:lpstr>
      <vt:lpstr>AMF Tables_Part B</vt:lpstr>
      <vt:lpstr>AMF_Compare A &amp; B</vt:lpstr>
      <vt:lpstr>Notes for charts</vt:lpstr>
      <vt:lpstr>Survey data</vt:lpstr>
      <vt:lpstr>Charts_Demographics</vt:lpstr>
      <vt:lpstr>DET Charts_Part A</vt:lpstr>
      <vt:lpstr>DET Charts_Part B</vt:lpstr>
      <vt:lpstr>Demographics_Chinh</vt:lpstr>
      <vt:lpstr>Part A_Chinh</vt:lpstr>
      <vt:lpstr>Part B_Chinh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PyExcelerate</dc:creator>
  <cp:keywords/>
  <dc:description/>
  <cp:lastModifiedBy>Maria Prokofieva</cp:lastModifiedBy>
  <cp:revision/>
  <dcterms:created xsi:type="dcterms:W3CDTF">2021-08-01T21:26:00Z</dcterms:created>
  <dcterms:modified xsi:type="dcterms:W3CDTF">2022-08-10T10:04:11Z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0x010100BC3C2C28A2D7614183C9FDD520FB214B</vt:lpwstr>
  </property>
  <property fmtid="{D5CDD505-2E9C-101B-9397-08002B2CF9AE}" pid="3" name="MediaServiceImageTags">
    <vt:lpwstr/>
  </property>
</Properties>
</file>