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filterPrivacy="1" defaultThemeVersion="124226"/>
  <xr:revisionPtr revIDLastSave="0" documentId="8_{54F23214-A7F9-024A-9FB8-5C3445D9E1F0}" xr6:coauthVersionLast="47" xr6:coauthVersionMax="47" xr10:uidLastSave="{00000000-0000-0000-0000-000000000000}"/>
  <bookViews>
    <workbookView xWindow="6900" yWindow="760" windowWidth="28800" windowHeight="15840" activeTab="1" xr2:uid="{00000000-000D-0000-FFFF-FFFF00000000}"/>
  </bookViews>
  <sheets>
    <sheet name="Management Pack Summary" sheetId="1" r:id="rId1"/>
    <sheet name="Profit and Loss" sheetId="3" r:id="rId2"/>
    <sheet name="Balance Sheet" sheetId="4" r:id="rId3"/>
    <sheet name="Top Customers" sheetId="5" r:id="rId4"/>
    <sheet name="Budget Variance" sheetId="6" r:id="rId5"/>
    <sheet name="Done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5" i="3" l="1"/>
  <c r="C30" i="4"/>
  <c r="D15" i="4"/>
  <c r="C15" i="4"/>
  <c r="D32" i="6"/>
  <c r="E32" i="6"/>
  <c r="H32" i="6"/>
  <c r="I32" i="6"/>
  <c r="D11" i="4"/>
  <c r="C11" i="4"/>
  <c r="H16" i="6"/>
  <c r="D18" i="6"/>
  <c r="I19" i="6"/>
  <c r="D30" i="4"/>
  <c r="D31" i="4" s="1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14" i="3"/>
  <c r="D21" i="4"/>
  <c r="C9" i="3"/>
  <c r="C11" i="3" s="1"/>
  <c r="E28" i="6"/>
  <c r="H20" i="6"/>
  <c r="E15" i="6"/>
  <c r="H26" i="6"/>
  <c r="I17" i="6"/>
  <c r="H21" i="6"/>
  <c r="I22" i="6"/>
  <c r="H23" i="6"/>
  <c r="I24" i="6"/>
  <c r="H25" i="6"/>
  <c r="H28" i="6"/>
  <c r="G9" i="6"/>
  <c r="A3" i="6"/>
  <c r="A2" i="6"/>
  <c r="A3" i="5"/>
  <c r="A2" i="5"/>
  <c r="A3" i="4"/>
  <c r="A2" i="4"/>
  <c r="A3" i="3"/>
  <c r="A2" i="3"/>
  <c r="F29" i="6"/>
  <c r="B29" i="6"/>
  <c r="E25" i="6"/>
  <c r="D25" i="6"/>
  <c r="E24" i="6"/>
  <c r="D24" i="6"/>
  <c r="E23" i="6"/>
  <c r="D23" i="6"/>
  <c r="E22" i="6"/>
  <c r="D22" i="6"/>
  <c r="E21" i="6"/>
  <c r="D21" i="6"/>
  <c r="E20" i="6"/>
  <c r="D20" i="6"/>
  <c r="E17" i="6"/>
  <c r="D17" i="6"/>
  <c r="D14" i="6"/>
  <c r="F9" i="6"/>
  <c r="C9" i="6"/>
  <c r="B9" i="6"/>
  <c r="I8" i="6"/>
  <c r="H8" i="6"/>
  <c r="E8" i="6"/>
  <c r="D8" i="6"/>
  <c r="B12" i="5"/>
  <c r="B9" i="3"/>
  <c r="B11" i="3" s="1"/>
  <c r="D40" i="4" l="1"/>
  <c r="C27" i="1"/>
  <c r="E16" i="6"/>
  <c r="C21" i="4"/>
  <c r="C22" i="4" s="1"/>
  <c r="B29" i="3"/>
  <c r="B31" i="3" s="1"/>
  <c r="B33" i="3" s="1"/>
  <c r="B35" i="3" s="1"/>
  <c r="E26" i="6"/>
  <c r="I26" i="6"/>
  <c r="C29" i="3"/>
  <c r="C31" i="3" s="1"/>
  <c r="C33" i="3" s="1"/>
  <c r="D9" i="6"/>
  <c r="D22" i="4"/>
  <c r="D33" i="4" s="1"/>
  <c r="H18" i="6"/>
  <c r="D16" i="6"/>
  <c r="E14" i="6"/>
  <c r="E18" i="6"/>
  <c r="D26" i="6"/>
  <c r="D19" i="6"/>
  <c r="E19" i="6"/>
  <c r="H15" i="6"/>
  <c r="D28" i="6"/>
  <c r="I28" i="6"/>
  <c r="I23" i="6"/>
  <c r="I21" i="6"/>
  <c r="H24" i="6"/>
  <c r="H22" i="6"/>
  <c r="I16" i="6"/>
  <c r="D15" i="6"/>
  <c r="E9" i="6"/>
  <c r="H14" i="6"/>
  <c r="I14" i="6"/>
  <c r="H19" i="6"/>
  <c r="H17" i="6"/>
  <c r="I20" i="6"/>
  <c r="I25" i="6"/>
  <c r="G11" i="6"/>
  <c r="H9" i="6"/>
  <c r="I9" i="6"/>
  <c r="F11" i="6"/>
  <c r="F31" i="6" s="1"/>
  <c r="F33" i="6" s="1"/>
  <c r="B11" i="6"/>
  <c r="B31" i="6" s="1"/>
  <c r="B33" i="6" s="1"/>
  <c r="C11" i="6"/>
  <c r="F35" i="6" l="1"/>
  <c r="B35" i="6"/>
  <c r="C35" i="3"/>
  <c r="I15" i="6"/>
  <c r="I18" i="6"/>
  <c r="E11" i="6"/>
  <c r="D11" i="6"/>
  <c r="I11" i="6"/>
  <c r="H11" i="6"/>
  <c r="E27" i="6" l="1"/>
  <c r="D27" i="6"/>
  <c r="C29" i="6"/>
  <c r="C31" i="4"/>
  <c r="C33" i="4" s="1"/>
  <c r="C40" i="4"/>
  <c r="E27" i="1"/>
  <c r="D27" i="1"/>
  <c r="E29" i="6" l="1"/>
  <c r="C31" i="6"/>
  <c r="D29" i="6"/>
  <c r="I27" i="6"/>
  <c r="H27" i="6"/>
  <c r="G29" i="6"/>
  <c r="C29" i="1"/>
  <c r="C28" i="1"/>
  <c r="F27" i="1"/>
  <c r="H29" i="6" l="1"/>
  <c r="I29" i="6"/>
  <c r="G35" i="6"/>
  <c r="C33" i="6"/>
  <c r="D31" i="6"/>
  <c r="E31" i="6"/>
  <c r="G31" i="6"/>
  <c r="E28" i="1"/>
  <c r="D28" i="1"/>
  <c r="D29" i="1"/>
  <c r="E29" i="1"/>
  <c r="G27" i="1"/>
  <c r="H31" i="6" l="1"/>
  <c r="I31" i="6"/>
  <c r="D33" i="6"/>
  <c r="E33" i="6"/>
  <c r="G33" i="6"/>
  <c r="I35" i="6"/>
  <c r="H35" i="6"/>
  <c r="F29" i="1"/>
  <c r="F28" i="1"/>
  <c r="G28" i="1"/>
  <c r="H33" i="6" l="1"/>
  <c r="I33" i="6"/>
  <c r="D34" i="6"/>
  <c r="E34" i="6"/>
  <c r="C35" i="6"/>
  <c r="G29" i="1"/>
  <c r="D35" i="6" l="1"/>
  <c r="E35" i="6"/>
  <c r="H34" i="6"/>
  <c r="I34" i="6"/>
</calcChain>
</file>

<file path=xl/sharedStrings.xml><?xml version="1.0" encoding="utf-8"?>
<sst xmlns="http://schemas.openxmlformats.org/spreadsheetml/2006/main" count="162" uniqueCount="142">
  <si>
    <t>Management Pack Summary</t>
  </si>
  <si>
    <t>Bubs &amp; Veg Pty Ltd</t>
  </si>
  <si>
    <t>For the quarter ended 31 March 2022</t>
  </si>
  <si>
    <t>Key indicator</t>
  </si>
  <si>
    <t>Profitability</t>
  </si>
  <si>
    <t>Income</t>
  </si>
  <si>
    <t>Direct costs</t>
  </si>
  <si>
    <t>Gross profit (loss)</t>
  </si>
  <si>
    <t>Other income</t>
  </si>
  <si>
    <t>Expenses</t>
  </si>
  <si>
    <t>EBITDA</t>
  </si>
  <si>
    <t>Depreciation</t>
  </si>
  <si>
    <t>EBIT</t>
  </si>
  <si>
    <t>Income tax</t>
  </si>
  <si>
    <t>NPAT</t>
  </si>
  <si>
    <t>Balance sheet</t>
  </si>
  <si>
    <t>Debtors</t>
  </si>
  <si>
    <t>Creditors</t>
  </si>
  <si>
    <t>Net assets</t>
  </si>
  <si>
    <t>Sales</t>
  </si>
  <si>
    <t>Number of orders from new customers</t>
  </si>
  <si>
    <t>Number of invoices issued</t>
  </si>
  <si>
    <t>Average value of invoices</t>
  </si>
  <si>
    <t>Performance</t>
  </si>
  <si>
    <t>Gross profit margin (%)</t>
  </si>
  <si>
    <t>Net profit margin (%)</t>
  </si>
  <si>
    <t>Return on investment (p.a.) (%)</t>
  </si>
  <si>
    <t>Other measures</t>
  </si>
  <si>
    <t>Taste satisfaction rating (out of 7)</t>
  </si>
  <si>
    <t>Quality control tests performed</t>
  </si>
  <si>
    <t>Quality control product failures</t>
  </si>
  <si>
    <t>Food wastage (kg)</t>
  </si>
  <si>
    <t>Number of trucks making deliveries</t>
  </si>
  <si>
    <t>Performance measure definitions</t>
  </si>
  <si>
    <t>Measure</t>
  </si>
  <si>
    <t>Definition</t>
  </si>
  <si>
    <t>Represents the number of orders from customers that have not ordered from B&amp;V previously.</t>
  </si>
  <si>
    <t xml:space="preserve">Sales dollar value divided by number of invoices issued to new and existing customers. Provides estimate of invoice value. </t>
  </si>
  <si>
    <t>Represents the measurement of a customer taste satisfaction rating (measured on a 7-point Likert scale ranging from 1 (low satisfaction) to 7 (high satisfaction)).</t>
  </si>
  <si>
    <t>Represents the number of quality tests performed over the period.</t>
  </si>
  <si>
    <t>Represents the number of product failures over the period.</t>
  </si>
  <si>
    <t>Represents the measurement of food wasted in kilograms over the stated period.</t>
  </si>
  <si>
    <t>Represents the number of trucks making deliveries over the period.</t>
  </si>
  <si>
    <t>Profit and Loss</t>
  </si>
  <si>
    <t>Account</t>
  </si>
  <si>
    <t>Year to date</t>
  </si>
  <si>
    <t>Trading income</t>
  </si>
  <si>
    <t>Total trading income</t>
  </si>
  <si>
    <t>Gross profit</t>
  </si>
  <si>
    <t>Operating expenses</t>
  </si>
  <si>
    <t>Total operating expenses</t>
  </si>
  <si>
    <t>Income tax (25%)</t>
  </si>
  <si>
    <t>Net profit after tax</t>
  </si>
  <si>
    <t>Balance Sheet</t>
  </si>
  <si>
    <t>Assets</t>
  </si>
  <si>
    <t>Bank</t>
  </si>
  <si>
    <t>Cash on hand</t>
  </si>
  <si>
    <t>Business Savings Account</t>
  </si>
  <si>
    <t>Total Bank</t>
  </si>
  <si>
    <t>Current Assets</t>
  </si>
  <si>
    <t>Accounts Receivable</t>
  </si>
  <si>
    <t>GST refundable</t>
  </si>
  <si>
    <t>Total Current Assets</t>
  </si>
  <si>
    <t>Fixed Assets</t>
  </si>
  <si>
    <t>Kitchen equipment</t>
  </si>
  <si>
    <t>Less Accumulated Depreciation on Kitchen Equipment</t>
  </si>
  <si>
    <t>Office Equipment</t>
  </si>
  <si>
    <t>Less Accumulated Depreciation on Office Equipment</t>
  </si>
  <si>
    <t>Total Fixed Assets</t>
  </si>
  <si>
    <t>Total Assets</t>
  </si>
  <si>
    <t>Liabilities</t>
  </si>
  <si>
    <t>Current Liabilities</t>
  </si>
  <si>
    <t>Accounts Payable</t>
  </si>
  <si>
    <t>Business Bank Account</t>
  </si>
  <si>
    <t>Loan - director</t>
  </si>
  <si>
    <t>Employee obligations payable</t>
  </si>
  <si>
    <t>Total Current Liabilities</t>
  </si>
  <si>
    <t>Total Liabilities</t>
  </si>
  <si>
    <t>Net Assets</t>
  </si>
  <si>
    <t>Equity</t>
  </si>
  <si>
    <t>Share capital</t>
  </si>
  <si>
    <t>Current Year Earnings</t>
  </si>
  <si>
    <t>Retained Earnings</t>
  </si>
  <si>
    <t>Total Equity</t>
  </si>
  <si>
    <t>Top Customers</t>
  </si>
  <si>
    <t>Contact</t>
  </si>
  <si>
    <t>Gross</t>
  </si>
  <si>
    <t>Independent supermarkets</t>
  </si>
  <si>
    <t>Winn Childcare centre</t>
  </si>
  <si>
    <t>Corner Childcare centre</t>
  </si>
  <si>
    <t>Metro Petrol station</t>
  </si>
  <si>
    <t>Blue Stamp Petrol</t>
  </si>
  <si>
    <t>7-eleven</t>
  </si>
  <si>
    <t>Total</t>
  </si>
  <si>
    <t>Budget Variance</t>
  </si>
  <si>
    <t>Mar 2022 
Overall Budget</t>
  </si>
  <si>
    <t>Variance</t>
  </si>
  <si>
    <t>Variance %</t>
  </si>
  <si>
    <t>Jul 2021-Mar 2022</t>
  </si>
  <si>
    <t>Jul 2021-Mar 2022 
Overall Budget</t>
  </si>
  <si>
    <t>Trading Income</t>
  </si>
  <si>
    <t>Total Trading Income</t>
  </si>
  <si>
    <t>Gross Profit</t>
  </si>
  <si>
    <t>Operating Expenses</t>
  </si>
  <si>
    <t>Advertising</t>
  </si>
  <si>
    <t>Bank Fees</t>
  </si>
  <si>
    <t>Cleaning</t>
  </si>
  <si>
    <t>Consulting &amp; Accounting</t>
  </si>
  <si>
    <t>Fruit &amp; Vegetables cost</t>
  </si>
  <si>
    <t>Freight &amp; Courier</t>
  </si>
  <si>
    <t>General Expenses</t>
  </si>
  <si>
    <t>Insurance</t>
  </si>
  <si>
    <t>Light, Power, Heating</t>
  </si>
  <si>
    <t>Motor Vehicle Expenses</t>
  </si>
  <si>
    <t>Office Expenses</t>
  </si>
  <si>
    <t>Rent of kitchen</t>
  </si>
  <si>
    <t>Telephone &amp; Internet</t>
  </si>
  <si>
    <t>Travel - National</t>
  </si>
  <si>
    <t>Wages and Salaries</t>
  </si>
  <si>
    <t>Total Operating Expenses</t>
  </si>
  <si>
    <t>Net Profit after Tax</t>
  </si>
  <si>
    <t>strategic objective</t>
  </si>
  <si>
    <t>Manufacturing</t>
  </si>
  <si>
    <t>•</t>
  </si>
  <si>
    <t>Research &amp; Development </t>
  </si>
  <si>
    <t>• Identify whether freeze-drying the current baby food recipes permits storage and transportation at room temperature without compromising taste and texture when served. </t>
  </si>
  <si>
    <r>
      <t xml:space="preserve">Keep the </t>
    </r>
    <r>
      <rPr>
        <sz val="10"/>
        <color rgb="FFFF0000"/>
        <rFont val="Arial"/>
        <family val="2"/>
      </rPr>
      <t>manufacturing cost</t>
    </r>
    <r>
      <rPr>
        <sz val="10"/>
        <color theme="8" tint="-0.249977111117893"/>
        <rFont val="Arial"/>
        <family val="2"/>
      </rPr>
      <t xml:space="preserve"> of </t>
    </r>
    <r>
      <rPr>
        <sz val="10"/>
        <color rgb="FFFF0000"/>
        <rFont val="Arial"/>
        <family val="2"/>
      </rPr>
      <t>freeze-drying</t>
    </r>
    <r>
      <rPr>
        <sz val="10"/>
        <color theme="8" tint="-0.249977111117893"/>
        <rFont val="Arial"/>
        <family val="2"/>
      </rPr>
      <t xml:space="preserve"> all future baby food </t>
    </r>
    <r>
      <rPr>
        <sz val="10"/>
        <color rgb="FFFF0000"/>
        <rFont val="Arial"/>
        <family val="2"/>
      </rPr>
      <t xml:space="preserve">the same or lower </t>
    </r>
    <r>
      <rPr>
        <sz val="10"/>
        <color theme="8" tint="-0.249977111117893"/>
        <rFont val="Arial"/>
        <family val="2"/>
      </rPr>
      <t xml:space="preserve">than </t>
    </r>
    <r>
      <rPr>
        <sz val="10"/>
        <color rgb="FFFF0000"/>
        <rFont val="Arial"/>
        <family val="2"/>
      </rPr>
      <t>the cost of snap-freezing</t>
    </r>
    <r>
      <rPr>
        <sz val="10"/>
        <color theme="8" tint="-0.249977111117893"/>
        <rFont val="Arial"/>
        <family val="2"/>
      </rPr>
      <t xml:space="preserve"> the pureed wet baby food product.</t>
    </r>
  </si>
  <si>
    <t>kpi</t>
  </si>
  <si>
    <t>cost of snap-freezing</t>
  </si>
  <si>
    <t>cost of freeze-drying</t>
  </si>
  <si>
    <t>Delivery and logistics </t>
  </si>
  <si>
    <t>• Achieve delivery and logistics savings by delivering room-temperature products nation-wide from storage locations in each major territory. </t>
  </si>
  <si>
    <t>• Grow sales by introducing new product lines across Australia and New Zealand while maintaining the existing premium price for products sold. </t>
  </si>
  <si>
    <t>Sales </t>
  </si>
  <si>
    <t>cost of ingredients</t>
  </si>
  <si>
    <t>preparation costs</t>
  </si>
  <si>
    <t xml:space="preserve">costs of stroring </t>
  </si>
  <si>
    <t>direct materia</t>
  </si>
  <si>
    <t>direct labour</t>
  </si>
  <si>
    <t>overhead</t>
  </si>
  <si>
    <t>traditional  cost allocation</t>
  </si>
  <si>
    <t>ABC approach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</si>
</sst>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#,##0.00;\(#,##0.00\)"/>
    <numFmt numFmtId="166" formatCode="#,##0.0;\(#,##0.0\)"/>
    <numFmt numFmtId="167" formatCode="#,##0;\(#,##0\)"/>
    <numFmt numFmtId="168" formatCode="_-&quot;$&quot;* #,##0_-;\-&quot;$&quot;* #,##0_-;_-&quot;$&quot;* &quot;-&quot;??_-;_-@_-"/>
  </numFmts>
  <fonts count="15" x14ac:knownFonts="1">
    <font>
      <sz val="10"/>
      <name val="Arial"/>
    </font>
    <font>
      <b/>
      <sz val="20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b/>
      <sz val="10"/>
      <color rgb="FF0070C0"/>
      <name val="Arial"/>
      <family val="2"/>
    </font>
    <font>
      <sz val="9"/>
      <color rgb="FF56575A"/>
      <name val="Helvetica"/>
      <family val="2"/>
    </font>
    <font>
      <sz val="10"/>
      <color rgb="FFFF0000"/>
      <name val="Arial"/>
      <family val="2"/>
    </font>
    <font>
      <sz val="14"/>
      <color rgb="FFFF0000"/>
      <name val="Arial"/>
      <family val="2"/>
    </font>
    <font>
      <sz val="10"/>
      <color theme="8" tint="-0.249977111117893"/>
      <name val="Arial"/>
      <family val="2"/>
    </font>
    <font>
      <b/>
      <sz val="10"/>
      <color theme="8" tint="-0.249977111117893"/>
      <name val="Arial"/>
      <family val="2"/>
    </font>
    <font>
      <b/>
      <sz val="9"/>
      <color rgb="FF56575A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rgb="FFEBEBEB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57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right" vertical="center"/>
    </xf>
    <xf numFmtId="0" fontId="3" fillId="0" borderId="0" xfId="0" applyFont="1" applyAlignment="1">
      <alignment vertical="center" wrapText="1"/>
    </xf>
    <xf numFmtId="0" fontId="4" fillId="0" borderId="2" xfId="0" applyFont="1" applyBorder="1" applyAlignment="1">
      <alignment vertical="center"/>
    </xf>
    <xf numFmtId="165" fontId="4" fillId="0" borderId="2" xfId="0" applyNumberFormat="1" applyFont="1" applyBorder="1" applyAlignment="1">
      <alignment horizontal="right" vertical="center"/>
    </xf>
    <xf numFmtId="10" fontId="4" fillId="0" borderId="2" xfId="0" applyNumberFormat="1" applyFont="1" applyBorder="1" applyAlignment="1">
      <alignment horizontal="right" vertical="center"/>
    </xf>
    <xf numFmtId="0" fontId="3" fillId="0" borderId="2" xfId="0" applyFont="1" applyBorder="1" applyAlignment="1">
      <alignment vertical="center"/>
    </xf>
    <xf numFmtId="165" fontId="3" fillId="0" borderId="2" xfId="0" applyNumberFormat="1" applyFont="1" applyBorder="1" applyAlignment="1">
      <alignment horizontal="right" vertical="center"/>
    </xf>
    <xf numFmtId="10" fontId="3" fillId="0" borderId="2" xfId="0" applyNumberFormat="1" applyFont="1" applyBorder="1" applyAlignment="1">
      <alignment horizontal="right" vertical="center"/>
    </xf>
    <xf numFmtId="0" fontId="3" fillId="2" borderId="3" xfId="0" applyFont="1" applyFill="1" applyBorder="1" applyAlignment="1">
      <alignment vertical="center"/>
    </xf>
    <xf numFmtId="165" fontId="3" fillId="2" borderId="3" xfId="0" applyNumberFormat="1" applyFont="1" applyFill="1" applyBorder="1" applyAlignment="1">
      <alignment horizontal="right" vertical="center"/>
    </xf>
    <xf numFmtId="10" fontId="3" fillId="2" borderId="3" xfId="0" applyNumberFormat="1" applyFont="1" applyFill="1" applyBorder="1" applyAlignment="1">
      <alignment horizontal="right" vertical="center"/>
    </xf>
    <xf numFmtId="0" fontId="2" fillId="0" borderId="0" xfId="0" applyFont="1" applyAlignment="1">
      <alignment vertical="center"/>
    </xf>
    <xf numFmtId="17" fontId="3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 wrapText="1"/>
    </xf>
    <xf numFmtId="166" fontId="4" fillId="0" borderId="2" xfId="0" applyNumberFormat="1" applyFont="1" applyBorder="1" applyAlignment="1">
      <alignment horizontal="right" vertical="center"/>
    </xf>
    <xf numFmtId="167" fontId="4" fillId="0" borderId="2" xfId="0" applyNumberFormat="1" applyFont="1" applyBorder="1" applyAlignment="1">
      <alignment horizontal="right" vertical="center"/>
    </xf>
    <xf numFmtId="0" fontId="4" fillId="0" borderId="0" xfId="0" applyFont="1" applyAlignment="1">
      <alignment vertical="center"/>
    </xf>
    <xf numFmtId="165" fontId="4" fillId="0" borderId="0" xfId="0" applyNumberFormat="1" applyFont="1" applyAlignment="1">
      <alignment horizontal="right" vertical="center"/>
    </xf>
    <xf numFmtId="0" fontId="6" fillId="0" borderId="0" xfId="0" applyFont="1"/>
    <xf numFmtId="168" fontId="4" fillId="0" borderId="2" xfId="1" applyNumberFormat="1" applyFont="1" applyBorder="1" applyAlignment="1">
      <alignment horizontal="right" vertical="center"/>
    </xf>
    <xf numFmtId="168" fontId="3" fillId="0" borderId="2" xfId="1" applyNumberFormat="1" applyFont="1" applyBorder="1" applyAlignment="1">
      <alignment horizontal="right" vertical="center"/>
    </xf>
    <xf numFmtId="0" fontId="8" fillId="0" borderId="0" xfId="0" applyFont="1"/>
    <xf numFmtId="0" fontId="3" fillId="0" borderId="0" xfId="0" applyFont="1" applyAlignment="1">
      <alignment vertical="center"/>
    </xf>
    <xf numFmtId="0" fontId="3" fillId="0" borderId="3" xfId="0" applyFont="1" applyBorder="1" applyAlignment="1">
      <alignment vertical="center"/>
    </xf>
    <xf numFmtId="165" fontId="3" fillId="0" borderId="3" xfId="0" applyNumberFormat="1" applyFont="1" applyBorder="1" applyAlignment="1">
      <alignment horizontal="right" vertical="center"/>
    </xf>
    <xf numFmtId="0" fontId="5" fillId="0" borderId="0" xfId="0" applyFont="1" applyAlignment="1">
      <alignment vertical="center" wrapText="1"/>
    </xf>
    <xf numFmtId="0" fontId="7" fillId="0" borderId="0" xfId="0" applyFont="1"/>
    <xf numFmtId="0" fontId="9" fillId="0" borderId="0" xfId="0" applyFont="1"/>
    <xf numFmtId="0" fontId="11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0" fillId="0" borderId="0" xfId="0" applyAlignment="1">
      <alignment wrapText="1"/>
    </xf>
    <xf numFmtId="0" fontId="1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4" fillId="0" borderId="0" xfId="0" applyFont="1"/>
    <xf numFmtId="0" fontId="4" fillId="3" borderId="2" xfId="0" applyFont="1" applyFill="1" applyBorder="1" applyAlignment="1">
      <alignment vertical="center"/>
    </xf>
    <xf numFmtId="165" fontId="4" fillId="3" borderId="2" xfId="0" applyNumberFormat="1" applyFont="1" applyFill="1" applyBorder="1" applyAlignment="1">
      <alignment horizontal="right" vertical="center"/>
    </xf>
    <xf numFmtId="10" fontId="4" fillId="3" borderId="2" xfId="0" applyNumberFormat="1" applyFont="1" applyFill="1" applyBorder="1" applyAlignment="1">
      <alignment horizontal="right" vertical="center"/>
    </xf>
    <xf numFmtId="0" fontId="0" fillId="3" borderId="0" xfId="0" applyFill="1"/>
    <xf numFmtId="0" fontId="0" fillId="4" borderId="0" xfId="0" applyFill="1"/>
    <xf numFmtId="0" fontId="4" fillId="4" borderId="2" xfId="0" applyFont="1" applyFill="1" applyBorder="1" applyAlignment="1">
      <alignment vertical="center"/>
    </xf>
    <xf numFmtId="165" fontId="4" fillId="4" borderId="2" xfId="0" applyNumberFormat="1" applyFont="1" applyFill="1" applyBorder="1" applyAlignment="1">
      <alignment horizontal="right" vertical="center"/>
    </xf>
    <xf numFmtId="0" fontId="6" fillId="4" borderId="0" xfId="0" applyFont="1" applyFill="1"/>
    <xf numFmtId="166" fontId="4" fillId="4" borderId="2" xfId="0" applyNumberFormat="1" applyFont="1" applyFill="1" applyBorder="1" applyAlignment="1">
      <alignment horizontal="right" vertical="center"/>
    </xf>
    <xf numFmtId="167" fontId="4" fillId="4" borderId="2" xfId="0" applyNumberFormat="1" applyFont="1" applyFill="1" applyBorder="1" applyAlignment="1">
      <alignment horizontal="right" vertical="center"/>
    </xf>
    <xf numFmtId="0" fontId="6" fillId="3" borderId="0" xfId="0" applyFont="1" applyFill="1"/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4" fillId="5" borderId="2" xfId="0" applyFont="1" applyFill="1" applyBorder="1" applyAlignment="1">
      <alignment vertical="center"/>
    </xf>
    <xf numFmtId="165" fontId="4" fillId="5" borderId="2" xfId="0" applyNumberFormat="1" applyFont="1" applyFill="1" applyBorder="1" applyAlignment="1">
      <alignment horizontal="right" vertical="center"/>
    </xf>
    <xf numFmtId="0" fontId="0" fillId="5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8"/>
  <sheetViews>
    <sheetView showGridLines="0" zoomScale="130" zoomScaleNormal="130" workbookViewId="0">
      <selection activeCell="B31" sqref="B31"/>
    </sheetView>
  </sheetViews>
  <sheetFormatPr baseColWidth="10" defaultColWidth="8.83203125" defaultRowHeight="13" x14ac:dyDescent="0.15"/>
  <cols>
    <col min="1" max="1" width="1" customWidth="1"/>
    <col min="2" max="2" width="28.1640625" customWidth="1"/>
    <col min="3" max="3" width="9" customWidth="1"/>
    <col min="4" max="4" width="8.83203125" customWidth="1"/>
    <col min="5" max="7" width="8.6640625" bestFit="1" customWidth="1"/>
  </cols>
  <sheetData>
    <row r="1" spans="1:10" ht="25.5" customHeight="1" x14ac:dyDescent="0.15">
      <c r="A1" s="52" t="s">
        <v>0</v>
      </c>
      <c r="B1" s="52"/>
      <c r="C1" s="52"/>
      <c r="D1" s="52"/>
      <c r="E1" s="52"/>
      <c r="F1" s="52"/>
      <c r="G1" s="52"/>
    </row>
    <row r="2" spans="1:10" ht="18" customHeight="1" x14ac:dyDescent="0.15">
      <c r="A2" s="51" t="s">
        <v>1</v>
      </c>
      <c r="B2" s="51"/>
      <c r="C2" s="51"/>
      <c r="D2" s="51"/>
      <c r="E2" s="51"/>
      <c r="F2" s="51"/>
      <c r="G2" s="51"/>
    </row>
    <row r="3" spans="1:10" ht="18" customHeight="1" x14ac:dyDescent="0.15">
      <c r="A3" s="51" t="s">
        <v>2</v>
      </c>
      <c r="B3" s="51"/>
      <c r="C3" s="51"/>
      <c r="D3" s="51"/>
      <c r="E3" s="51"/>
      <c r="F3" s="51"/>
      <c r="G3" s="51"/>
    </row>
    <row r="4" spans="1:10" ht="13.25" customHeight="1" x14ac:dyDescent="0.15"/>
    <row r="5" spans="1:10" ht="10.5" customHeight="1" x14ac:dyDescent="0.15">
      <c r="A5" s="2"/>
      <c r="B5" s="3" t="s">
        <v>3</v>
      </c>
      <c r="C5" s="16">
        <v>44621</v>
      </c>
      <c r="D5" s="16">
        <v>44531</v>
      </c>
      <c r="E5" s="16">
        <v>44440</v>
      </c>
      <c r="F5" s="16">
        <v>44348</v>
      </c>
      <c r="G5" s="16">
        <v>44256</v>
      </c>
    </row>
    <row r="6" spans="1:10" ht="10.5" customHeight="1" x14ac:dyDescent="0.15">
      <c r="A6" s="5"/>
      <c r="B6" s="50" t="s">
        <v>4</v>
      </c>
      <c r="C6" s="50"/>
      <c r="D6" s="50"/>
      <c r="E6" s="50"/>
      <c r="F6" s="50"/>
      <c r="G6" s="50"/>
    </row>
    <row r="7" spans="1:10" ht="10.5" customHeight="1" x14ac:dyDescent="0.15">
      <c r="B7" s="6" t="s">
        <v>5</v>
      </c>
      <c r="C7" s="7">
        <v>325340</v>
      </c>
      <c r="D7" s="7">
        <v>318833.2</v>
      </c>
      <c r="E7" s="7">
        <v>316976.80000000005</v>
      </c>
      <c r="F7" s="7">
        <v>294788.42400000006</v>
      </c>
      <c r="G7" s="7">
        <v>288892.65552000003</v>
      </c>
    </row>
    <row r="8" spans="1:10" s="43" customFormat="1" ht="10.5" customHeight="1" x14ac:dyDescent="0.15">
      <c r="B8" s="44" t="s">
        <v>6</v>
      </c>
      <c r="C8" s="45">
        <v>0</v>
      </c>
      <c r="D8" s="45">
        <v>0</v>
      </c>
      <c r="E8" s="45">
        <v>0</v>
      </c>
      <c r="F8" s="45">
        <v>0</v>
      </c>
      <c r="G8" s="45">
        <v>0</v>
      </c>
      <c r="H8" s="46"/>
    </row>
    <row r="9" spans="1:10" ht="10.5" customHeight="1" x14ac:dyDescent="0.15">
      <c r="B9" s="6" t="s">
        <v>7</v>
      </c>
      <c r="C9" s="7">
        <v>325340</v>
      </c>
      <c r="D9" s="7">
        <v>318833.2</v>
      </c>
      <c r="E9" s="7">
        <v>316976.80000000005</v>
      </c>
      <c r="F9" s="7">
        <v>294788.42400000006</v>
      </c>
      <c r="G9" s="7">
        <v>288892.65552000003</v>
      </c>
    </row>
    <row r="10" spans="1:10" ht="10.5" customHeight="1" x14ac:dyDescent="0.15">
      <c r="B10" s="6" t="s">
        <v>8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</row>
    <row r="11" spans="1:10" ht="10.5" customHeight="1" x14ac:dyDescent="0.15">
      <c r="B11" s="6" t="s">
        <v>9</v>
      </c>
      <c r="C11" s="7">
        <v>267540.74</v>
      </c>
      <c r="D11" s="7">
        <v>259877.95480000001</v>
      </c>
      <c r="E11" s="7">
        <v>261677.04520000005</v>
      </c>
      <c r="F11" s="7">
        <v>240041.66674800008</v>
      </c>
      <c r="G11" s="7">
        <v>236335.76855808005</v>
      </c>
    </row>
    <row r="12" spans="1:10" ht="10.5" customHeight="1" x14ac:dyDescent="0.15">
      <c r="B12" s="6" t="s">
        <v>10</v>
      </c>
      <c r="C12" s="7">
        <v>57799.260000000009</v>
      </c>
      <c r="D12" s="7">
        <v>58955.245200000012</v>
      </c>
      <c r="E12" s="7">
        <v>55299.754799999988</v>
      </c>
      <c r="F12" s="7">
        <v>54746.757251999989</v>
      </c>
      <c r="G12" s="7">
        <v>52556.88696191999</v>
      </c>
      <c r="H12" s="22"/>
      <c r="J12" s="25"/>
    </row>
    <row r="13" spans="1:10" s="43" customFormat="1" ht="10.5" customHeight="1" x14ac:dyDescent="0.15">
      <c r="B13" s="44" t="s">
        <v>11</v>
      </c>
      <c r="C13" s="45">
        <v>17000</v>
      </c>
      <c r="D13" s="45">
        <v>17000</v>
      </c>
      <c r="E13" s="45">
        <v>17000</v>
      </c>
      <c r="F13" s="45">
        <v>17000</v>
      </c>
      <c r="G13" s="45">
        <v>17000</v>
      </c>
      <c r="H13" s="46"/>
    </row>
    <row r="14" spans="1:10" ht="10.5" customHeight="1" x14ac:dyDescent="0.15">
      <c r="B14" s="6" t="s">
        <v>12</v>
      </c>
      <c r="C14" s="7">
        <v>40799.260000000009</v>
      </c>
      <c r="D14" s="7">
        <v>41955.245200000012</v>
      </c>
      <c r="E14" s="7">
        <v>38299.754799999988</v>
      </c>
      <c r="F14" s="7">
        <v>37746.757251999989</v>
      </c>
      <c r="G14" s="7">
        <v>35556.88696191999</v>
      </c>
      <c r="H14" s="22"/>
    </row>
    <row r="15" spans="1:10" ht="10.5" customHeight="1" x14ac:dyDescent="0.15">
      <c r="B15" s="6" t="s">
        <v>13</v>
      </c>
      <c r="C15" s="7">
        <v>10199.815000000002</v>
      </c>
      <c r="D15" s="7">
        <v>10488.811300000003</v>
      </c>
      <c r="E15" s="7">
        <v>9574.938699999997</v>
      </c>
      <c r="F15" s="7">
        <v>9436.6893129999971</v>
      </c>
      <c r="G15" s="7">
        <v>8889.2217404799976</v>
      </c>
      <c r="H15" s="22"/>
    </row>
    <row r="16" spans="1:10" ht="10.5" customHeight="1" x14ac:dyDescent="0.15">
      <c r="B16" s="6" t="s">
        <v>14</v>
      </c>
      <c r="C16" s="7">
        <v>30599.445000000007</v>
      </c>
      <c r="D16" s="7">
        <v>31466.433900000011</v>
      </c>
      <c r="E16" s="7">
        <v>28724.816099999989</v>
      </c>
      <c r="F16" s="7">
        <v>28310.067938999993</v>
      </c>
      <c r="G16" s="7">
        <v>26667.665221439995</v>
      </c>
      <c r="H16" s="22"/>
    </row>
    <row r="17" spans="1:8" ht="10.5" customHeight="1" x14ac:dyDescent="0.15">
      <c r="B17" s="20"/>
      <c r="C17" s="21"/>
      <c r="D17" s="21"/>
      <c r="E17" s="21"/>
      <c r="F17" s="21"/>
      <c r="G17" s="21"/>
      <c r="H17" s="22"/>
    </row>
    <row r="18" spans="1:8" ht="10.5" customHeight="1" x14ac:dyDescent="0.15">
      <c r="A18" s="5"/>
      <c r="B18" s="50" t="s">
        <v>15</v>
      </c>
      <c r="C18" s="50"/>
      <c r="D18" s="50"/>
      <c r="E18" s="50"/>
      <c r="F18" s="50"/>
      <c r="G18" s="50"/>
    </row>
    <row r="19" spans="1:8" ht="10.5" customHeight="1" x14ac:dyDescent="0.15">
      <c r="B19" s="6" t="s">
        <v>16</v>
      </c>
      <c r="C19" s="7">
        <v>34098</v>
      </c>
      <c r="D19" s="7">
        <v>36419</v>
      </c>
      <c r="E19" s="7">
        <v>32895</v>
      </c>
      <c r="F19" s="7">
        <v>28777</v>
      </c>
      <c r="G19" s="7">
        <v>29783</v>
      </c>
    </row>
    <row r="20" spans="1:8" ht="10.5" customHeight="1" x14ac:dyDescent="0.15">
      <c r="B20" s="6" t="s">
        <v>17</v>
      </c>
      <c r="C20" s="7">
        <v>4544</v>
      </c>
      <c r="D20" s="7">
        <v>12928</v>
      </c>
      <c r="E20" s="7">
        <v>8542</v>
      </c>
      <c r="F20" s="7">
        <v>6661.6</v>
      </c>
      <c r="G20" s="7">
        <v>7496</v>
      </c>
    </row>
    <row r="21" spans="1:8" ht="10.5" customHeight="1" x14ac:dyDescent="0.15">
      <c r="B21" s="6" t="s">
        <v>18</v>
      </c>
      <c r="C21" s="7">
        <v>320006.70106666663</v>
      </c>
      <c r="D21" s="7">
        <v>343471</v>
      </c>
      <c r="E21" s="7">
        <v>284515.7548</v>
      </c>
      <c r="F21" s="7">
        <v>229216</v>
      </c>
      <c r="G21" s="7">
        <v>176659.11303808002</v>
      </c>
    </row>
    <row r="22" spans="1:8" ht="10.5" customHeight="1" x14ac:dyDescent="0.15">
      <c r="A22" s="5"/>
      <c r="B22" s="50" t="s">
        <v>19</v>
      </c>
      <c r="C22" s="50"/>
      <c r="D22" s="50"/>
      <c r="E22" s="50"/>
      <c r="F22" s="50"/>
      <c r="G22" s="50"/>
    </row>
    <row r="23" spans="1:8" ht="10.5" customHeight="1" x14ac:dyDescent="0.15">
      <c r="A23" s="5"/>
      <c r="B23" s="6" t="s">
        <v>20</v>
      </c>
      <c r="C23" s="7">
        <v>567</v>
      </c>
      <c r="D23" s="7">
        <v>543</v>
      </c>
      <c r="E23" s="7">
        <v>512</v>
      </c>
      <c r="F23" s="7">
        <v>517</v>
      </c>
      <c r="G23" s="7">
        <v>505</v>
      </c>
    </row>
    <row r="24" spans="1:8" ht="10.5" customHeight="1" x14ac:dyDescent="0.15">
      <c r="B24" s="6" t="s">
        <v>21</v>
      </c>
      <c r="C24" s="7">
        <v>3152</v>
      </c>
      <c r="D24" s="7">
        <v>3154</v>
      </c>
      <c r="E24" s="7">
        <v>5088</v>
      </c>
      <c r="F24" s="7">
        <v>4976</v>
      </c>
      <c r="G24" s="7">
        <v>4988</v>
      </c>
    </row>
    <row r="25" spans="1:8" ht="10.5" customHeight="1" x14ac:dyDescent="0.15">
      <c r="B25" s="6" t="s">
        <v>22</v>
      </c>
      <c r="C25" s="7">
        <v>103.21700507614213</v>
      </c>
      <c r="D25" s="7">
        <v>101.08852251109703</v>
      </c>
      <c r="E25" s="7">
        <v>62.29889937106919</v>
      </c>
      <c r="F25" s="7">
        <v>59.242046623794224</v>
      </c>
      <c r="G25" s="7">
        <v>57.917533183640742</v>
      </c>
    </row>
    <row r="26" spans="1:8" ht="10.5" customHeight="1" x14ac:dyDescent="0.15">
      <c r="A26" s="5"/>
      <c r="B26" s="50" t="s">
        <v>23</v>
      </c>
      <c r="C26" s="50"/>
      <c r="D26" s="50"/>
      <c r="E26" s="50"/>
      <c r="F26" s="50"/>
      <c r="G26" s="50"/>
    </row>
    <row r="27" spans="1:8" ht="10.5" customHeight="1" x14ac:dyDescent="0.15">
      <c r="B27" s="6" t="s">
        <v>24</v>
      </c>
      <c r="C27" s="7">
        <f>C9/C7*100</f>
        <v>100</v>
      </c>
      <c r="D27" s="7">
        <f>D9/D7*100</f>
        <v>100</v>
      </c>
      <c r="E27" s="7">
        <f>E9/E7*100</f>
        <v>100</v>
      </c>
      <c r="F27" s="7">
        <f>F9/F7*100</f>
        <v>100</v>
      </c>
      <c r="G27" s="7">
        <f>G9/G7*100</f>
        <v>100</v>
      </c>
      <c r="H27" s="22"/>
    </row>
    <row r="28" spans="1:8" ht="10.5" customHeight="1" x14ac:dyDescent="0.15">
      <c r="B28" s="6" t="s">
        <v>25</v>
      </c>
      <c r="C28" s="7">
        <f>C12/C7*100</f>
        <v>17.765801930288315</v>
      </c>
      <c r="D28" s="7">
        <f>D12/D7*100</f>
        <v>18.490936702953146</v>
      </c>
      <c r="E28" s="7">
        <f>E12/E7*100</f>
        <v>17.445994407161653</v>
      </c>
      <c r="F28" s="7">
        <f>F12/F7*100</f>
        <v>18.571542433430146</v>
      </c>
      <c r="G28" s="7">
        <f>G12/G7*100</f>
        <v>18.192531363360146</v>
      </c>
    </row>
    <row r="29" spans="1:8" ht="10.5" customHeight="1" x14ac:dyDescent="0.15">
      <c r="B29" s="6" t="s">
        <v>26</v>
      </c>
      <c r="C29" s="7">
        <f>C12/C21*100</f>
        <v>18.061890518960961</v>
      </c>
      <c r="D29" s="7">
        <f>D12/D21*100</f>
        <v>17.164548156904079</v>
      </c>
      <c r="E29" s="7">
        <f>E12/E21*100</f>
        <v>19.436447320420932</v>
      </c>
      <c r="F29" s="7">
        <f>F12/F21*100</f>
        <v>23.884352423914557</v>
      </c>
      <c r="G29" s="7">
        <f>G12/G21*100</f>
        <v>29.750453321132103</v>
      </c>
    </row>
    <row r="30" spans="1:8" ht="10.5" customHeight="1" x14ac:dyDescent="0.15">
      <c r="A30" s="5"/>
      <c r="B30" s="50" t="s">
        <v>27</v>
      </c>
      <c r="C30" s="50"/>
      <c r="D30" s="50"/>
      <c r="E30" s="50"/>
      <c r="F30" s="50"/>
      <c r="G30" s="50"/>
    </row>
    <row r="31" spans="1:8" s="43" customFormat="1" ht="10.5" customHeight="1" x14ac:dyDescent="0.15">
      <c r="B31" s="44" t="s">
        <v>28</v>
      </c>
      <c r="C31" s="47">
        <v>6.6</v>
      </c>
      <c r="D31" s="47">
        <v>6.6</v>
      </c>
      <c r="E31" s="47">
        <v>6.4</v>
      </c>
      <c r="F31" s="47">
        <v>6.5</v>
      </c>
      <c r="G31" s="47">
        <v>6.4</v>
      </c>
      <c r="H31" s="46"/>
    </row>
    <row r="32" spans="1:8" s="43" customFormat="1" ht="10.5" customHeight="1" x14ac:dyDescent="0.15">
      <c r="B32" s="44" t="s">
        <v>29</v>
      </c>
      <c r="C32" s="48">
        <v>867.57333333333327</v>
      </c>
      <c r="D32" s="48">
        <v>850.22186666666676</v>
      </c>
      <c r="E32" s="48">
        <v>845.27146666666681</v>
      </c>
      <c r="F32" s="48">
        <v>835.23386800000026</v>
      </c>
      <c r="G32" s="48">
        <v>866.67796656000007</v>
      </c>
      <c r="H32" s="46"/>
    </row>
    <row r="33" spans="2:15" s="43" customFormat="1" ht="10.5" customHeight="1" x14ac:dyDescent="0.15">
      <c r="B33" s="44" t="s">
        <v>30</v>
      </c>
      <c r="C33" s="48">
        <v>18</v>
      </c>
      <c r="D33" s="48">
        <v>13</v>
      </c>
      <c r="E33" s="48">
        <v>14</v>
      </c>
      <c r="F33" s="48">
        <v>16</v>
      </c>
      <c r="G33" s="48">
        <v>11</v>
      </c>
      <c r="H33" s="46"/>
    </row>
    <row r="34" spans="2:15" s="42" customFormat="1" ht="10.5" customHeight="1" x14ac:dyDescent="0.15">
      <c r="B34" s="39" t="s">
        <v>31</v>
      </c>
      <c r="C34" s="40">
        <v>98.640000000000015</v>
      </c>
      <c r="D34" s="40">
        <v>97.653600000000012</v>
      </c>
      <c r="E34" s="40">
        <v>98.630136000000007</v>
      </c>
      <c r="F34" s="40">
        <v>96.65753328000001</v>
      </c>
      <c r="G34" s="40">
        <v>97.624108612800015</v>
      </c>
      <c r="H34" s="49"/>
    </row>
    <row r="35" spans="2:15" ht="10.5" customHeight="1" x14ac:dyDescent="0.15">
      <c r="B35" s="20" t="s">
        <v>32</v>
      </c>
      <c r="C35" s="21">
        <v>4</v>
      </c>
      <c r="D35" s="21">
        <v>4</v>
      </c>
      <c r="E35" s="21">
        <v>4</v>
      </c>
      <c r="F35" s="21">
        <v>4</v>
      </c>
      <c r="G35" s="21">
        <v>4</v>
      </c>
      <c r="H35" s="22"/>
    </row>
    <row r="40" spans="2:15" x14ac:dyDescent="0.15">
      <c r="B40" s="50" t="s">
        <v>33</v>
      </c>
      <c r="C40" s="50"/>
      <c r="D40" s="50"/>
      <c r="E40" s="50"/>
      <c r="F40" s="50"/>
      <c r="G40" s="50"/>
    </row>
    <row r="41" spans="2:15" x14ac:dyDescent="0.15">
      <c r="B41" s="5" t="s">
        <v>34</v>
      </c>
      <c r="C41" s="5" t="s">
        <v>35</v>
      </c>
      <c r="D41" s="5"/>
      <c r="E41" s="5"/>
      <c r="F41" s="5"/>
      <c r="G41" s="5"/>
    </row>
    <row r="42" spans="2:15" x14ac:dyDescent="0.15">
      <c r="B42" s="6" t="s">
        <v>20</v>
      </c>
      <c r="C42" s="6" t="s">
        <v>36</v>
      </c>
      <c r="D42" s="6"/>
      <c r="E42" s="5"/>
      <c r="F42" s="5"/>
      <c r="G42" s="5"/>
    </row>
    <row r="43" spans="2:15" x14ac:dyDescent="0.15">
      <c r="B43" s="6" t="s">
        <v>22</v>
      </c>
      <c r="C43" s="6" t="s">
        <v>37</v>
      </c>
      <c r="D43" s="6"/>
      <c r="E43" s="5"/>
      <c r="F43" s="5"/>
      <c r="G43" s="5"/>
    </row>
    <row r="44" spans="2:15" x14ac:dyDescent="0.15">
      <c r="B44" s="6" t="s">
        <v>28</v>
      </c>
      <c r="C44" s="6" t="s">
        <v>38</v>
      </c>
      <c r="D44" s="18"/>
      <c r="E44" s="18"/>
      <c r="F44" s="18"/>
      <c r="G44" s="18"/>
      <c r="O44" s="25"/>
    </row>
    <row r="45" spans="2:15" x14ac:dyDescent="0.15">
      <c r="B45" s="6" t="s">
        <v>29</v>
      </c>
      <c r="C45" s="6" t="s">
        <v>39</v>
      </c>
      <c r="D45" s="19"/>
      <c r="E45" s="19"/>
      <c r="F45" s="19"/>
      <c r="G45" s="19"/>
      <c r="O45" s="25"/>
    </row>
    <row r="46" spans="2:15" x14ac:dyDescent="0.15">
      <c r="B46" s="6" t="s">
        <v>30</v>
      </c>
      <c r="C46" s="6" t="s">
        <v>40</v>
      </c>
      <c r="D46" s="19"/>
      <c r="E46" s="19"/>
      <c r="F46" s="19"/>
      <c r="G46" s="19"/>
      <c r="O46" s="25"/>
    </row>
    <row r="47" spans="2:15" x14ac:dyDescent="0.15">
      <c r="B47" s="6" t="s">
        <v>31</v>
      </c>
      <c r="C47" s="6" t="s">
        <v>41</v>
      </c>
      <c r="D47" s="7"/>
      <c r="E47" s="7"/>
      <c r="F47" s="7"/>
      <c r="G47" s="7"/>
      <c r="O47" s="25"/>
    </row>
    <row r="48" spans="2:15" x14ac:dyDescent="0.15">
      <c r="B48" s="20" t="s">
        <v>32</v>
      </c>
      <c r="C48" s="6" t="s">
        <v>42</v>
      </c>
      <c r="D48" s="21"/>
      <c r="E48" s="21"/>
      <c r="F48" s="21"/>
      <c r="G48" s="21"/>
      <c r="O48" s="25"/>
    </row>
  </sheetData>
  <mergeCells count="9">
    <mergeCell ref="B40:G40"/>
    <mergeCell ref="A2:G2"/>
    <mergeCell ref="A3:G3"/>
    <mergeCell ref="A1:G1"/>
    <mergeCell ref="B30:G30"/>
    <mergeCell ref="B18:G18"/>
    <mergeCell ref="B26:G26"/>
    <mergeCell ref="B22:G22"/>
    <mergeCell ref="B6:G6"/>
  </mergeCells>
  <pageMargins left="0.7" right="0.7" top="0.75" bottom="0.75" header="0.3" footer="0.3"/>
  <pageSetup paperSize="9" fitToWidth="0" fitToHeight="0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5"/>
  <sheetViews>
    <sheetView showGridLines="0" tabSelected="1" zoomScale="120" zoomScaleNormal="120" workbookViewId="0">
      <selection activeCell="A18" sqref="A18:XFD18"/>
    </sheetView>
  </sheetViews>
  <sheetFormatPr baseColWidth="10" defaultColWidth="8.83203125" defaultRowHeight="13" x14ac:dyDescent="0.15"/>
  <cols>
    <col min="1" max="1" width="21" customWidth="1"/>
    <col min="2" max="2" width="11" customWidth="1"/>
    <col min="3" max="3" width="10.33203125" customWidth="1"/>
  </cols>
  <sheetData>
    <row r="1" spans="1:3" ht="25.5" customHeight="1" x14ac:dyDescent="0.15">
      <c r="A1" s="52" t="s">
        <v>43</v>
      </c>
      <c r="B1" s="52"/>
      <c r="C1" s="52"/>
    </row>
    <row r="2" spans="1:3" ht="18" customHeight="1" x14ac:dyDescent="0.15">
      <c r="A2" s="51" t="str">
        <f>'Management Pack Summary'!A2</f>
        <v>Bubs &amp; Veg Pty Ltd</v>
      </c>
      <c r="B2" s="51"/>
      <c r="C2" s="51"/>
    </row>
    <row r="3" spans="1:3" ht="33.75" customHeight="1" x14ac:dyDescent="0.15">
      <c r="A3" s="51" t="str">
        <f>'Management Pack Summary'!A3</f>
        <v>For the quarter ended 31 March 2022</v>
      </c>
      <c r="B3" s="51"/>
      <c r="C3" s="51"/>
    </row>
    <row r="4" spans="1:3" ht="13.25" customHeight="1" x14ac:dyDescent="0.15"/>
    <row r="5" spans="1:3" ht="10.5" customHeight="1" x14ac:dyDescent="0.15">
      <c r="A5" s="3" t="s">
        <v>44</v>
      </c>
      <c r="B5" s="16">
        <v>44621</v>
      </c>
      <c r="C5" s="4" t="s">
        <v>45</v>
      </c>
    </row>
    <row r="6" spans="1:3" ht="13.25" customHeight="1" x14ac:dyDescent="0.15"/>
    <row r="7" spans="1:3" ht="13" customHeight="1" x14ac:dyDescent="0.15">
      <c r="A7" s="53" t="s">
        <v>46</v>
      </c>
      <c r="B7" s="53"/>
      <c r="C7" s="53"/>
    </row>
    <row r="8" spans="1:3" ht="10.5" customHeight="1" x14ac:dyDescent="0.15">
      <c r="A8" s="6" t="s">
        <v>19</v>
      </c>
      <c r="B8" s="7">
        <v>325340</v>
      </c>
      <c r="C8" s="7">
        <v>961150</v>
      </c>
    </row>
    <row r="9" spans="1:3" ht="10.5" customHeight="1" x14ac:dyDescent="0.15">
      <c r="A9" s="9" t="s">
        <v>47</v>
      </c>
      <c r="B9" s="10">
        <f>B8</f>
        <v>325340</v>
      </c>
      <c r="C9" s="10">
        <f>C8</f>
        <v>961150</v>
      </c>
    </row>
    <row r="10" spans="1:3" ht="13.25" customHeight="1" x14ac:dyDescent="0.15"/>
    <row r="11" spans="1:3" ht="10.5" customHeight="1" x14ac:dyDescent="0.15">
      <c r="A11" s="12" t="s">
        <v>48</v>
      </c>
      <c r="B11" s="13">
        <f>(B9 - 0)</f>
        <v>325340</v>
      </c>
      <c r="C11" s="13">
        <f>(C9 - 0)</f>
        <v>961150</v>
      </c>
    </row>
    <row r="12" spans="1:3" ht="13.25" customHeight="1" x14ac:dyDescent="0.15"/>
    <row r="13" spans="1:3" ht="13" customHeight="1" x14ac:dyDescent="0.15">
      <c r="A13" s="53" t="s">
        <v>49</v>
      </c>
      <c r="B13" s="53"/>
      <c r="C13" s="53"/>
    </row>
    <row r="14" spans="1:3" ht="10.5" customHeight="1" x14ac:dyDescent="0.15">
      <c r="A14" s="6" t="str">
        <f>'Budget Variance'!A14</f>
        <v>Advertising</v>
      </c>
      <c r="B14" s="7">
        <v>11818</v>
      </c>
      <c r="C14" s="7">
        <v>35442</v>
      </c>
    </row>
    <row r="15" spans="1:3" ht="10.5" customHeight="1" x14ac:dyDescent="0.15">
      <c r="A15" s="6" t="str">
        <f>'Budget Variance'!A15</f>
        <v>Bank Fees</v>
      </c>
      <c r="B15" s="7">
        <v>5873.2</v>
      </c>
      <c r="C15" s="7">
        <v>16754.3</v>
      </c>
    </row>
    <row r="16" spans="1:3" s="42" customFormat="1" ht="10.5" customHeight="1" x14ac:dyDescent="0.15">
      <c r="A16" s="39" t="str">
        <f>'Budget Variance'!A16</f>
        <v>Cleaning</v>
      </c>
      <c r="B16" s="40">
        <v>7115</v>
      </c>
      <c r="C16" s="40">
        <v>21878</v>
      </c>
    </row>
    <row r="17" spans="1:4" ht="10.5" customHeight="1" x14ac:dyDescent="0.15">
      <c r="A17" s="6" t="str">
        <f>'Budget Variance'!A17</f>
        <v>Consulting &amp; Accounting</v>
      </c>
      <c r="B17" s="7">
        <v>2500</v>
      </c>
      <c r="C17" s="7">
        <v>7500</v>
      </c>
    </row>
    <row r="18" spans="1:4" s="56" customFormat="1" ht="10.5" customHeight="1" x14ac:dyDescent="0.15">
      <c r="A18" s="54" t="str">
        <f>'Budget Variance'!A18</f>
        <v>Fruit &amp; Vegetables cost</v>
      </c>
      <c r="B18" s="55">
        <v>27634</v>
      </c>
      <c r="C18" s="55">
        <v>76981</v>
      </c>
    </row>
    <row r="19" spans="1:4" ht="10.5" customHeight="1" x14ac:dyDescent="0.15">
      <c r="A19" s="6" t="str">
        <f>'Budget Variance'!A19</f>
        <v>Freight &amp; Courier</v>
      </c>
      <c r="B19" s="7">
        <v>64345</v>
      </c>
      <c r="C19" s="7">
        <v>183966</v>
      </c>
    </row>
    <row r="20" spans="1:4" ht="10.5" customHeight="1" x14ac:dyDescent="0.15">
      <c r="A20" s="6" t="str">
        <f>'Budget Variance'!A20</f>
        <v>General Expenses</v>
      </c>
      <c r="B20" s="7">
        <v>1878</v>
      </c>
      <c r="C20" s="7">
        <v>2887</v>
      </c>
    </row>
    <row r="21" spans="1:4" ht="10.5" customHeight="1" x14ac:dyDescent="0.15">
      <c r="A21" s="6" t="str">
        <f>'Budget Variance'!A21</f>
        <v>Insurance</v>
      </c>
      <c r="B21" s="7">
        <v>5000</v>
      </c>
      <c r="C21" s="7">
        <v>15000</v>
      </c>
    </row>
    <row r="22" spans="1:4" s="42" customFormat="1" ht="10.5" customHeight="1" x14ac:dyDescent="0.15">
      <c r="A22" s="39" t="str">
        <f>'Budget Variance'!A22</f>
        <v>Light, Power, Heating</v>
      </c>
      <c r="B22" s="40">
        <v>7231</v>
      </c>
      <c r="C22" s="40">
        <v>23434</v>
      </c>
    </row>
    <row r="23" spans="1:4" ht="10.5" customHeight="1" x14ac:dyDescent="0.15">
      <c r="A23" s="6" t="str">
        <f>'Budget Variance'!A23</f>
        <v>Motor Vehicle Expenses</v>
      </c>
      <c r="B23" s="7">
        <v>2130</v>
      </c>
      <c r="C23" s="7">
        <v>6554</v>
      </c>
    </row>
    <row r="24" spans="1:4" ht="10.5" customHeight="1" x14ac:dyDescent="0.15">
      <c r="A24" s="6" t="str">
        <f>'Budget Variance'!A24</f>
        <v>Office Expenses</v>
      </c>
      <c r="B24" s="7">
        <v>178.54</v>
      </c>
      <c r="C24" s="7">
        <v>1410.44</v>
      </c>
    </row>
    <row r="25" spans="1:4" s="42" customFormat="1" ht="10.5" customHeight="1" x14ac:dyDescent="0.15">
      <c r="A25" s="39" t="str">
        <f>'Budget Variance'!A25</f>
        <v>Rent of kitchen</v>
      </c>
      <c r="B25" s="40">
        <v>36000</v>
      </c>
      <c r="C25" s="40">
        <v>108000</v>
      </c>
    </row>
    <row r="26" spans="1:4" ht="10.5" customHeight="1" x14ac:dyDescent="0.15">
      <c r="A26" s="6" t="str">
        <f>'Budget Variance'!A26</f>
        <v>Telephone &amp; Internet</v>
      </c>
      <c r="B26" s="7">
        <v>1495</v>
      </c>
      <c r="C26" s="7">
        <v>1495</v>
      </c>
    </row>
    <row r="27" spans="1:4" ht="10.5" customHeight="1" x14ac:dyDescent="0.15">
      <c r="A27" s="6" t="str">
        <f>'Budget Variance'!A27</f>
        <v>Travel - National</v>
      </c>
      <c r="B27" s="7">
        <v>0</v>
      </c>
      <c r="C27" s="7">
        <v>470</v>
      </c>
    </row>
    <row r="28" spans="1:4" s="42" customFormat="1" ht="10.5" customHeight="1" x14ac:dyDescent="0.15">
      <c r="A28" s="39" t="str">
        <f>'Budget Variance'!A28</f>
        <v>Wages and Salaries</v>
      </c>
      <c r="B28" s="40">
        <v>94343</v>
      </c>
      <c r="C28" s="40">
        <v>287324</v>
      </c>
      <c r="D28" s="49"/>
    </row>
    <row r="29" spans="1:4" ht="10.5" customHeight="1" x14ac:dyDescent="0.15">
      <c r="A29" s="9" t="s">
        <v>50</v>
      </c>
      <c r="B29" s="10">
        <f>SUM(B14:B28)</f>
        <v>267540.74</v>
      </c>
      <c r="C29" s="10">
        <f>SUM(C14:C28)</f>
        <v>789095.74</v>
      </c>
    </row>
    <row r="30" spans="1:4" ht="10.5" customHeight="1" x14ac:dyDescent="0.15">
      <c r="A30" s="26"/>
      <c r="B30" s="7"/>
      <c r="C30" s="7"/>
    </row>
    <row r="31" spans="1:4" ht="10.5" customHeight="1" x14ac:dyDescent="0.15">
      <c r="A31" s="12" t="s">
        <v>10</v>
      </c>
      <c r="B31" s="13">
        <f>B11-B29</f>
        <v>57799.260000000009</v>
      </c>
      <c r="C31" s="13">
        <f>C11-C29</f>
        <v>172054.26</v>
      </c>
    </row>
    <row r="32" spans="1:4" ht="10.5" customHeight="1" x14ac:dyDescent="0.15">
      <c r="A32" s="6" t="s">
        <v>11</v>
      </c>
      <c r="B32" s="7">
        <v>17000</v>
      </c>
      <c r="C32" s="7">
        <v>51000</v>
      </c>
    </row>
    <row r="33" spans="1:3" ht="10.5" customHeight="1" x14ac:dyDescent="0.15">
      <c r="A33" s="12" t="s">
        <v>12</v>
      </c>
      <c r="B33" s="13">
        <f>B31-B32</f>
        <v>40799.260000000009</v>
      </c>
      <c r="C33" s="13">
        <f>C31-C32</f>
        <v>121054.26000000001</v>
      </c>
    </row>
    <row r="34" spans="1:3" ht="10.5" customHeight="1" x14ac:dyDescent="0.15">
      <c r="A34" s="6" t="s">
        <v>51</v>
      </c>
      <c r="B34" s="7">
        <v>10199.815000000002</v>
      </c>
      <c r="C34" s="7">
        <v>30263.565000000002</v>
      </c>
    </row>
    <row r="35" spans="1:3" ht="10.5" customHeight="1" x14ac:dyDescent="0.15">
      <c r="A35" s="12" t="s">
        <v>52</v>
      </c>
      <c r="B35" s="13">
        <f>B33-B34</f>
        <v>30599.445000000007</v>
      </c>
      <c r="C35" s="13">
        <f>C33-C34</f>
        <v>90790.695000000007</v>
      </c>
    </row>
  </sheetData>
  <mergeCells count="5">
    <mergeCell ref="A13:C13"/>
    <mergeCell ref="A3:C3"/>
    <mergeCell ref="A1:C1"/>
    <mergeCell ref="A7:C7"/>
    <mergeCell ref="A2:C2"/>
  </mergeCells>
  <pageMargins left="0.7" right="0.7" top="0.75" bottom="0.75" header="0.3" footer="0.3"/>
  <pageSetup paperSize="9" fitToWidth="0" fitToHeight="0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0"/>
  <sheetViews>
    <sheetView showGridLines="0" zoomScale="150" zoomScaleNormal="150" workbookViewId="0">
      <selection activeCell="A17" sqref="A17:XFD18"/>
    </sheetView>
  </sheetViews>
  <sheetFormatPr baseColWidth="10" defaultColWidth="8.83203125" defaultRowHeight="13" x14ac:dyDescent="0.15"/>
  <cols>
    <col min="1" max="1" width="1" customWidth="1"/>
    <col min="2" max="2" width="37" customWidth="1"/>
    <col min="3" max="4" width="9.83203125" customWidth="1"/>
    <col min="5" max="5" width="9.33203125" bestFit="1" customWidth="1"/>
  </cols>
  <sheetData>
    <row r="1" spans="1:4" ht="25.5" customHeight="1" x14ac:dyDescent="0.15">
      <c r="A1" s="52" t="s">
        <v>53</v>
      </c>
      <c r="B1" s="52"/>
      <c r="C1" s="52"/>
      <c r="D1" s="52"/>
    </row>
    <row r="2" spans="1:4" ht="18" customHeight="1" x14ac:dyDescent="0.15">
      <c r="A2" s="51" t="str">
        <f>'Management Pack Summary'!A2</f>
        <v>Bubs &amp; Veg Pty Ltd</v>
      </c>
      <c r="B2" s="51"/>
      <c r="C2" s="51"/>
      <c r="D2" s="51"/>
    </row>
    <row r="3" spans="1:4" ht="18" customHeight="1" x14ac:dyDescent="0.15">
      <c r="A3" s="51" t="str">
        <f>'Management Pack Summary'!A3</f>
        <v>For the quarter ended 31 March 2022</v>
      </c>
      <c r="B3" s="51"/>
      <c r="C3" s="51"/>
      <c r="D3" s="51"/>
    </row>
    <row r="4" spans="1:4" ht="13.25" customHeight="1" x14ac:dyDescent="0.15"/>
    <row r="5" spans="1:4" ht="10.5" customHeight="1" x14ac:dyDescent="0.15">
      <c r="A5" s="2"/>
      <c r="B5" s="3" t="s">
        <v>44</v>
      </c>
      <c r="C5" s="16">
        <v>44621</v>
      </c>
      <c r="D5" s="16">
        <v>44377</v>
      </c>
    </row>
    <row r="6" spans="1:4" ht="13.25" customHeight="1" x14ac:dyDescent="0.15"/>
    <row r="7" spans="1:4" ht="13" customHeight="1" x14ac:dyDescent="0.15">
      <c r="A7" s="53" t="s">
        <v>54</v>
      </c>
      <c r="B7" s="53"/>
      <c r="C7" s="53"/>
      <c r="D7" s="53"/>
    </row>
    <row r="8" spans="1:4" ht="10.5" customHeight="1" x14ac:dyDescent="0.15">
      <c r="A8" s="5"/>
      <c r="B8" s="50" t="s">
        <v>55</v>
      </c>
      <c r="C8" s="50"/>
      <c r="D8" s="50"/>
    </row>
    <row r="9" spans="1:4" ht="10.5" customHeight="1" x14ac:dyDescent="0.15">
      <c r="A9" s="5"/>
      <c r="B9" s="6" t="s">
        <v>56</v>
      </c>
      <c r="C9" s="7">
        <v>10</v>
      </c>
      <c r="D9" s="7">
        <v>10</v>
      </c>
    </row>
    <row r="10" spans="1:4" ht="10.5" customHeight="1" x14ac:dyDescent="0.15">
      <c r="B10" s="6" t="s">
        <v>57</v>
      </c>
      <c r="C10" s="7">
        <v>340000</v>
      </c>
      <c r="D10" s="7">
        <v>320000</v>
      </c>
    </row>
    <row r="11" spans="1:4" ht="10.5" customHeight="1" x14ac:dyDescent="0.15">
      <c r="B11" s="9" t="s">
        <v>58</v>
      </c>
      <c r="C11" s="10">
        <f>C10+C9</f>
        <v>340010</v>
      </c>
      <c r="D11" s="10">
        <f>D10+D9</f>
        <v>320010</v>
      </c>
    </row>
    <row r="12" spans="1:4" ht="10.5" customHeight="1" x14ac:dyDescent="0.15">
      <c r="A12" s="5"/>
      <c r="B12" s="50" t="s">
        <v>59</v>
      </c>
      <c r="C12" s="50"/>
      <c r="D12" s="50"/>
    </row>
    <row r="13" spans="1:4" ht="10.5" customHeight="1" x14ac:dyDescent="0.15">
      <c r="B13" s="6" t="s">
        <v>60</v>
      </c>
      <c r="C13" s="7">
        <v>34098</v>
      </c>
      <c r="D13" s="7">
        <v>28777</v>
      </c>
    </row>
    <row r="14" spans="1:4" ht="10.5" customHeight="1" x14ac:dyDescent="0.15">
      <c r="B14" s="6" t="s">
        <v>61</v>
      </c>
      <c r="C14" s="7">
        <v>145563.74</v>
      </c>
      <c r="D14" s="7">
        <v>56379</v>
      </c>
    </row>
    <row r="15" spans="1:4" ht="10.5" customHeight="1" x14ac:dyDescent="0.15">
      <c r="B15" s="9" t="s">
        <v>62</v>
      </c>
      <c r="C15" s="10">
        <f>C13+C14</f>
        <v>179661.74</v>
      </c>
      <c r="D15" s="10">
        <f>D13+D14</f>
        <v>85156</v>
      </c>
    </row>
    <row r="16" spans="1:4" ht="10.5" customHeight="1" x14ac:dyDescent="0.15">
      <c r="A16" s="5"/>
      <c r="B16" s="50" t="s">
        <v>63</v>
      </c>
      <c r="C16" s="50"/>
      <c r="D16" s="50"/>
    </row>
    <row r="17" spans="1:4" s="42" customFormat="1" ht="10.25" customHeight="1" x14ac:dyDescent="0.15">
      <c r="B17" s="39" t="s">
        <v>64</v>
      </c>
      <c r="C17" s="40">
        <v>340000</v>
      </c>
      <c r="D17" s="40">
        <v>340000</v>
      </c>
    </row>
    <row r="18" spans="1:4" s="42" customFormat="1" ht="10.5" customHeight="1" x14ac:dyDescent="0.15">
      <c r="B18" s="39" t="s">
        <v>65</v>
      </c>
      <c r="C18" s="40">
        <v>-323000</v>
      </c>
      <c r="D18" s="40">
        <v>-272000</v>
      </c>
    </row>
    <row r="19" spans="1:4" ht="10.25" customHeight="1" x14ac:dyDescent="0.15">
      <c r="B19" s="6" t="s">
        <v>66</v>
      </c>
      <c r="C19" s="7">
        <v>14780</v>
      </c>
      <c r="D19" s="7">
        <v>14780</v>
      </c>
    </row>
    <row r="20" spans="1:4" ht="10.5" customHeight="1" x14ac:dyDescent="0.15">
      <c r="B20" s="6" t="s">
        <v>67</v>
      </c>
      <c r="C20" s="7">
        <v>-14780</v>
      </c>
      <c r="D20" s="7">
        <v>-14780</v>
      </c>
    </row>
    <row r="21" spans="1:4" ht="10.5" customHeight="1" x14ac:dyDescent="0.15">
      <c r="B21" s="9" t="s">
        <v>68</v>
      </c>
      <c r="C21" s="10">
        <f>SUM(C17:C20)</f>
        <v>17000</v>
      </c>
      <c r="D21" s="10">
        <f>SUM(D17:D20)</f>
        <v>68000</v>
      </c>
    </row>
    <row r="22" spans="1:4" ht="10.5" customHeight="1" x14ac:dyDescent="0.15">
      <c r="A22" s="9" t="s">
        <v>69</v>
      </c>
      <c r="C22" s="10">
        <f>(0 + ((C11 + C15) + C21))</f>
        <v>536671.74</v>
      </c>
      <c r="D22" s="10">
        <f>(0 + ((D11 + D15) + D21))</f>
        <v>473166</v>
      </c>
    </row>
    <row r="23" spans="1:4" ht="13.25" customHeight="1" x14ac:dyDescent="0.15"/>
    <row r="24" spans="1:4" ht="13" customHeight="1" x14ac:dyDescent="0.15">
      <c r="A24" s="53" t="s">
        <v>70</v>
      </c>
      <c r="B24" s="53"/>
      <c r="C24" s="53"/>
      <c r="D24" s="53"/>
    </row>
    <row r="25" spans="1:4" ht="10.5" customHeight="1" x14ac:dyDescent="0.15">
      <c r="A25" s="5"/>
      <c r="B25" s="50" t="s">
        <v>71</v>
      </c>
      <c r="C25" s="50"/>
      <c r="D25" s="50"/>
    </row>
    <row r="26" spans="1:4" ht="10.5" customHeight="1" x14ac:dyDescent="0.15">
      <c r="B26" s="6" t="s">
        <v>72</v>
      </c>
      <c r="C26" s="7">
        <v>4544</v>
      </c>
      <c r="D26" s="7">
        <v>6661.6</v>
      </c>
    </row>
    <row r="27" spans="1:4" ht="10.5" customHeight="1" x14ac:dyDescent="0.15">
      <c r="B27" s="6" t="s">
        <v>73</v>
      </c>
      <c r="C27" s="7">
        <v>7702.44</v>
      </c>
      <c r="D27" s="7">
        <v>8777</v>
      </c>
    </row>
    <row r="28" spans="1:4" ht="10.5" customHeight="1" x14ac:dyDescent="0.15">
      <c r="B28" s="6" t="s">
        <v>74</v>
      </c>
      <c r="C28" s="7">
        <v>195374.25</v>
      </c>
      <c r="D28" s="7">
        <v>228511.4</v>
      </c>
    </row>
    <row r="29" spans="1:4" ht="10.5" customHeight="1" x14ac:dyDescent="0.15">
      <c r="B29" s="6" t="s">
        <v>75</v>
      </c>
      <c r="C29" s="7">
        <v>9044.3489333333346</v>
      </c>
      <c r="D29" s="7">
        <v>0</v>
      </c>
    </row>
    <row r="30" spans="1:4" ht="10.5" customHeight="1" x14ac:dyDescent="0.15">
      <c r="B30" s="9" t="s">
        <v>76</v>
      </c>
      <c r="C30" s="10">
        <f>SUM(C26:C29)</f>
        <v>216665.03893333333</v>
      </c>
      <c r="D30" s="10">
        <f>SUM(D26:D29)</f>
        <v>243950</v>
      </c>
    </row>
    <row r="31" spans="1:4" ht="10.5" customHeight="1" x14ac:dyDescent="0.15">
      <c r="A31" s="9" t="s">
        <v>77</v>
      </c>
      <c r="C31" s="10">
        <f>(0 + C30)</f>
        <v>216665.03893333333</v>
      </c>
      <c r="D31" s="10">
        <f>(0 + D30)</f>
        <v>243950</v>
      </c>
    </row>
    <row r="32" spans="1:4" ht="13.25" customHeight="1" x14ac:dyDescent="0.15"/>
    <row r="33" spans="1:4" ht="10.5" customHeight="1" x14ac:dyDescent="0.15">
      <c r="B33" s="27" t="s">
        <v>78</v>
      </c>
      <c r="C33" s="28">
        <f>(C22 - C31)</f>
        <v>320006.70106666663</v>
      </c>
      <c r="D33" s="28">
        <f>(D22 - D31)</f>
        <v>229216</v>
      </c>
    </row>
    <row r="34" spans="1:4" ht="13.25" customHeight="1" x14ac:dyDescent="0.15"/>
    <row r="35" spans="1:4" ht="13" customHeight="1" x14ac:dyDescent="0.15">
      <c r="A35" s="53" t="s">
        <v>79</v>
      </c>
      <c r="B35" s="53"/>
      <c r="C35" s="53"/>
      <c r="D35" s="53"/>
    </row>
    <row r="36" spans="1:4" ht="13" customHeight="1" x14ac:dyDescent="0.15">
      <c r="A36" s="29"/>
      <c r="B36" s="29"/>
      <c r="C36" s="29"/>
      <c r="D36" s="29"/>
    </row>
    <row r="37" spans="1:4" ht="13" customHeight="1" x14ac:dyDescent="0.15">
      <c r="A37" s="29"/>
      <c r="B37" s="6" t="s">
        <v>80</v>
      </c>
      <c r="C37" s="7">
        <v>10</v>
      </c>
      <c r="D37" s="7">
        <v>10</v>
      </c>
    </row>
    <row r="38" spans="1:4" ht="10.5" customHeight="1" x14ac:dyDescent="0.15">
      <c r="B38" s="6" t="s">
        <v>81</v>
      </c>
      <c r="C38" s="7">
        <v>-90790.695000000007</v>
      </c>
      <c r="D38" s="7">
        <v>-92473</v>
      </c>
    </row>
    <row r="39" spans="1:4" ht="10.5" customHeight="1" x14ac:dyDescent="0.15">
      <c r="B39" s="6" t="s">
        <v>82</v>
      </c>
      <c r="C39" s="7">
        <v>-229226</v>
      </c>
      <c r="D39" s="7">
        <v>-136753</v>
      </c>
    </row>
    <row r="40" spans="1:4" ht="10.5" customHeight="1" x14ac:dyDescent="0.15">
      <c r="A40" s="9" t="s">
        <v>83</v>
      </c>
      <c r="C40" s="10">
        <f>SUM(C37:C39)</f>
        <v>-320006.69500000001</v>
      </c>
      <c r="D40" s="10">
        <f>SUM(D37:D39)</f>
        <v>-229216</v>
      </c>
    </row>
  </sheetData>
  <mergeCells count="10">
    <mergeCell ref="A35:D35"/>
    <mergeCell ref="B8:D8"/>
    <mergeCell ref="B16:D16"/>
    <mergeCell ref="B12:D12"/>
    <mergeCell ref="B25:D25"/>
    <mergeCell ref="A2:D2"/>
    <mergeCell ref="A7:D7"/>
    <mergeCell ref="A1:D1"/>
    <mergeCell ref="A3:D3"/>
    <mergeCell ref="A24:D24"/>
  </mergeCells>
  <pageMargins left="0.7" right="0.7" top="0.75" bottom="0.75" header="0.3" footer="0.3"/>
  <pageSetup paperSize="9" fitToWidth="0" fitToHeight="0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2"/>
  <sheetViews>
    <sheetView showGridLines="0" zoomScale="150" zoomScaleNormal="150" workbookViewId="0">
      <selection activeCell="D23" sqref="D23"/>
    </sheetView>
  </sheetViews>
  <sheetFormatPr baseColWidth="10" defaultColWidth="8.83203125" defaultRowHeight="13" x14ac:dyDescent="0.15"/>
  <cols>
    <col min="1" max="1" width="23.5" customWidth="1"/>
    <col min="2" max="2" width="8.83203125" customWidth="1"/>
  </cols>
  <sheetData>
    <row r="1" spans="1:4" ht="25.5" customHeight="1" x14ac:dyDescent="0.15">
      <c r="A1" s="52" t="s">
        <v>84</v>
      </c>
      <c r="B1" s="52"/>
    </row>
    <row r="2" spans="1:4" ht="18" customHeight="1" x14ac:dyDescent="0.15">
      <c r="A2" s="51" t="str">
        <f>'Management Pack Summary'!A2</f>
        <v>Bubs &amp; Veg Pty Ltd</v>
      </c>
      <c r="B2" s="51"/>
      <c r="C2" s="51"/>
      <c r="D2" s="51"/>
    </row>
    <row r="3" spans="1:4" ht="36.25" customHeight="1" x14ac:dyDescent="0.15">
      <c r="A3" s="51" t="str">
        <f>'Management Pack Summary'!A3</f>
        <v>For the quarter ended 31 March 2022</v>
      </c>
      <c r="B3" s="51"/>
      <c r="C3" s="51"/>
      <c r="D3" s="51"/>
    </row>
    <row r="4" spans="1:4" ht="13.25" customHeight="1" x14ac:dyDescent="0.15"/>
    <row r="5" spans="1:4" ht="10.5" customHeight="1" x14ac:dyDescent="0.15">
      <c r="A5" s="3" t="s">
        <v>85</v>
      </c>
      <c r="B5" s="4" t="s">
        <v>86</v>
      </c>
    </row>
    <row r="6" spans="1:4" ht="10.5" customHeight="1" x14ac:dyDescent="0.15">
      <c r="A6" s="6" t="s">
        <v>87</v>
      </c>
      <c r="B6" s="23">
        <v>7150</v>
      </c>
      <c r="C6" s="22"/>
    </row>
    <row r="7" spans="1:4" ht="10.5" customHeight="1" x14ac:dyDescent="0.15">
      <c r="A7" s="6" t="s">
        <v>88</v>
      </c>
      <c r="B7" s="23">
        <v>4235</v>
      </c>
    </row>
    <row r="8" spans="1:4" ht="10.5" customHeight="1" x14ac:dyDescent="0.15">
      <c r="A8" s="6" t="s">
        <v>89</v>
      </c>
      <c r="B8" s="23">
        <v>3575</v>
      </c>
    </row>
    <row r="9" spans="1:4" ht="10.5" customHeight="1" x14ac:dyDescent="0.15">
      <c r="A9" s="6" t="s">
        <v>90</v>
      </c>
      <c r="B9" s="23">
        <v>880</v>
      </c>
    </row>
    <row r="10" spans="1:4" ht="10.5" customHeight="1" x14ac:dyDescent="0.15">
      <c r="A10" s="6" t="s">
        <v>91</v>
      </c>
      <c r="B10" s="23">
        <v>755</v>
      </c>
    </row>
    <row r="11" spans="1:4" ht="10.25" customHeight="1" x14ac:dyDescent="0.15">
      <c r="A11" s="6" t="s">
        <v>92</v>
      </c>
      <c r="B11" s="23">
        <v>690</v>
      </c>
    </row>
    <row r="12" spans="1:4" ht="10.5" customHeight="1" x14ac:dyDescent="0.15">
      <c r="A12" s="9" t="s">
        <v>93</v>
      </c>
      <c r="B12" s="24">
        <f>SUM(B6:B11)</f>
        <v>17285</v>
      </c>
    </row>
  </sheetData>
  <mergeCells count="3">
    <mergeCell ref="A1:B1"/>
    <mergeCell ref="A2:D2"/>
    <mergeCell ref="A3:D3"/>
  </mergeCells>
  <pageMargins left="0.7" right="0.7" top="0.75" bottom="0.75" header="0.3" footer="0.3"/>
  <pageSetup paperSize="9" fitToWidth="0" fitToHeight="0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6"/>
  <sheetViews>
    <sheetView showGridLines="0" zoomScale="150" zoomScaleNormal="150" workbookViewId="0">
      <selection activeCell="A32" sqref="A32:XFD32"/>
    </sheetView>
  </sheetViews>
  <sheetFormatPr baseColWidth="10" defaultColWidth="8.83203125" defaultRowHeight="13" x14ac:dyDescent="0.15"/>
  <cols>
    <col min="1" max="1" width="21" customWidth="1"/>
    <col min="2" max="9" width="13.5" customWidth="1"/>
  </cols>
  <sheetData>
    <row r="1" spans="1:9" ht="25.5" customHeight="1" x14ac:dyDescent="0.15">
      <c r="A1" s="52" t="s">
        <v>94</v>
      </c>
      <c r="B1" s="52"/>
      <c r="C1" s="52"/>
      <c r="D1" s="52"/>
      <c r="E1" s="52"/>
      <c r="F1" s="52"/>
      <c r="G1" s="52"/>
      <c r="H1" s="52"/>
      <c r="I1" s="52"/>
    </row>
    <row r="2" spans="1:9" ht="18" customHeight="1" x14ac:dyDescent="0.15">
      <c r="A2" s="15" t="str">
        <f>'Management Pack Summary'!A2</f>
        <v>Bubs &amp; Veg Pty Ltd</v>
      </c>
      <c r="B2" s="1"/>
      <c r="C2" s="1"/>
      <c r="D2" s="1"/>
      <c r="E2" s="1"/>
      <c r="F2" s="1"/>
      <c r="G2" s="1"/>
      <c r="H2" s="1"/>
      <c r="I2" s="1"/>
    </row>
    <row r="3" spans="1:9" ht="18" customHeight="1" x14ac:dyDescent="0.15">
      <c r="A3" s="15" t="str">
        <f>'Management Pack Summary'!A3</f>
        <v>For the quarter ended 31 March 2022</v>
      </c>
      <c r="B3" s="15"/>
      <c r="C3" s="15"/>
      <c r="D3" s="15"/>
      <c r="E3" s="15"/>
      <c r="F3" s="15"/>
      <c r="G3" s="15"/>
      <c r="H3" s="15"/>
      <c r="I3" s="15"/>
    </row>
    <row r="4" spans="1:9" ht="13.25" customHeight="1" x14ac:dyDescent="0.15"/>
    <row r="5" spans="1:9" ht="22.25" customHeight="1" x14ac:dyDescent="0.15">
      <c r="A5" s="3" t="s">
        <v>44</v>
      </c>
      <c r="B5" s="16">
        <v>44621</v>
      </c>
      <c r="C5" s="17" t="s">
        <v>95</v>
      </c>
      <c r="D5" s="4" t="s">
        <v>96</v>
      </c>
      <c r="E5" s="4" t="s">
        <v>97</v>
      </c>
      <c r="F5" s="4" t="s">
        <v>98</v>
      </c>
      <c r="G5" s="17" t="s">
        <v>99</v>
      </c>
      <c r="H5" s="4" t="s">
        <v>96</v>
      </c>
      <c r="I5" s="4" t="s">
        <v>97</v>
      </c>
    </row>
    <row r="6" spans="1:9" ht="13.25" customHeight="1" x14ac:dyDescent="0.15"/>
    <row r="7" spans="1:9" ht="13" customHeight="1" x14ac:dyDescent="0.15">
      <c r="A7" s="53" t="s">
        <v>100</v>
      </c>
      <c r="B7" s="53"/>
      <c r="C7" s="53"/>
      <c r="D7" s="53"/>
      <c r="E7" s="53"/>
      <c r="F7" s="53"/>
      <c r="G7" s="53"/>
      <c r="H7" s="53"/>
      <c r="I7" s="53"/>
    </row>
    <row r="8" spans="1:9" ht="10.5" customHeight="1" x14ac:dyDescent="0.15">
      <c r="A8" s="6" t="s">
        <v>19</v>
      </c>
      <c r="B8" s="7">
        <v>325340</v>
      </c>
      <c r="C8" s="7">
        <v>300000</v>
      </c>
      <c r="D8" s="7">
        <f>(B8 - C8)</f>
        <v>25340</v>
      </c>
      <c r="E8" s="8">
        <f>((B8 - C8) / IF((C8 &lt; 0), (C8 * (-1)), C8))</f>
        <v>8.4466666666666662E-2</v>
      </c>
      <c r="F8" s="7">
        <v>961150</v>
      </c>
      <c r="G8" s="7">
        <v>900000</v>
      </c>
      <c r="H8" s="7">
        <f>(F8 - G8)</f>
        <v>61150</v>
      </c>
      <c r="I8" s="8">
        <f>((F8 - G8) / IF((G8 &lt; 0), (G8 * (-1)), G8))</f>
        <v>6.7944444444444446E-2</v>
      </c>
    </row>
    <row r="9" spans="1:9" ht="10.5" customHeight="1" x14ac:dyDescent="0.15">
      <c r="A9" s="9" t="s">
        <v>101</v>
      </c>
      <c r="B9" s="10">
        <f>B8</f>
        <v>325340</v>
      </c>
      <c r="C9" s="10">
        <f>C8</f>
        <v>300000</v>
      </c>
      <c r="D9" s="10">
        <f>(B9 - C9)</f>
        <v>25340</v>
      </c>
      <c r="E9" s="11">
        <f>((B9 - C9) / IF((C9 &lt; 0), (C9 * (-1)), C9))</f>
        <v>8.4466666666666662E-2</v>
      </c>
      <c r="F9" s="10">
        <f>F8</f>
        <v>961150</v>
      </c>
      <c r="G9" s="10">
        <f>G8</f>
        <v>900000</v>
      </c>
      <c r="H9" s="10">
        <f>(F9 - G9)</f>
        <v>61150</v>
      </c>
      <c r="I9" s="11">
        <f>((F9 - G9) / IF((G9 &lt; 0), (G9 * (-1)), G9))</f>
        <v>6.7944444444444446E-2</v>
      </c>
    </row>
    <row r="10" spans="1:9" ht="13.25" customHeight="1" x14ac:dyDescent="0.15"/>
    <row r="11" spans="1:9" ht="10.5" customHeight="1" x14ac:dyDescent="0.15">
      <c r="A11" s="12" t="s">
        <v>102</v>
      </c>
      <c r="B11" s="13">
        <f>(B9 - 0)</f>
        <v>325340</v>
      </c>
      <c r="C11" s="13">
        <f>(C9 - 0)</f>
        <v>300000</v>
      </c>
      <c r="D11" s="13">
        <f>(B11 - C11)</f>
        <v>25340</v>
      </c>
      <c r="E11" s="14">
        <f>((B11 - C11) / IF((C11 &lt; 0), (C11 * (-1)), C11))</f>
        <v>8.4466666666666662E-2</v>
      </c>
      <c r="F11" s="13">
        <f>(F9 - 0)</f>
        <v>961150</v>
      </c>
      <c r="G11" s="13">
        <f>(G9 - 0)</f>
        <v>900000</v>
      </c>
      <c r="H11" s="13">
        <f>(F11 - G11)</f>
        <v>61150</v>
      </c>
      <c r="I11" s="14">
        <f>((F11 - G11) / IF((G11 &lt; 0), (G11 * (-1)), G11))</f>
        <v>6.7944444444444446E-2</v>
      </c>
    </row>
    <row r="12" spans="1:9" ht="13.25" customHeight="1" x14ac:dyDescent="0.15"/>
    <row r="13" spans="1:9" ht="13" customHeight="1" x14ac:dyDescent="0.15">
      <c r="A13" s="53" t="s">
        <v>103</v>
      </c>
      <c r="B13" s="53"/>
      <c r="C13" s="53"/>
      <c r="D13" s="53"/>
      <c r="E13" s="53"/>
      <c r="F13" s="53"/>
      <c r="G13" s="53"/>
      <c r="H13" s="53"/>
      <c r="I13" s="53"/>
    </row>
    <row r="14" spans="1:9" ht="10.25" customHeight="1" x14ac:dyDescent="0.15">
      <c r="A14" s="6" t="s">
        <v>104</v>
      </c>
      <c r="B14" s="7">
        <v>11818</v>
      </c>
      <c r="C14" s="7">
        <v>12000</v>
      </c>
      <c r="D14" s="7">
        <f t="shared" ref="D14:D34" si="0">(B14 - C14)</f>
        <v>-182</v>
      </c>
      <c r="E14" s="8">
        <f t="shared" ref="E14:E26" si="1">((B14 - C14) / IF((C14 &lt; 0), (C14 * (-1)), C14))</f>
        <v>-1.5166666666666667E-2</v>
      </c>
      <c r="F14" s="7">
        <v>35442</v>
      </c>
      <c r="G14" s="7">
        <v>36000</v>
      </c>
      <c r="H14" s="7">
        <f t="shared" ref="H14:H34" si="2">(F14 - G14)</f>
        <v>-558</v>
      </c>
      <c r="I14" s="8">
        <f t="shared" ref="I14:I26" si="3">((F14 - G14) / IF((G14 &lt; 0), (G14 * (-1)), G14))</f>
        <v>-1.55E-2</v>
      </c>
    </row>
    <row r="15" spans="1:9" ht="10.5" customHeight="1" x14ac:dyDescent="0.15">
      <c r="A15" s="6" t="s">
        <v>105</v>
      </c>
      <c r="B15" s="7">
        <v>5873.2</v>
      </c>
      <c r="C15" s="7">
        <v>4500</v>
      </c>
      <c r="D15" s="7">
        <f t="shared" si="0"/>
        <v>1373.1999999999998</v>
      </c>
      <c r="E15" s="8">
        <f t="shared" si="1"/>
        <v>0.30515555555555551</v>
      </c>
      <c r="F15" s="7">
        <v>16754.3</v>
      </c>
      <c r="G15" s="7">
        <v>13500</v>
      </c>
      <c r="H15" s="7">
        <f t="shared" si="2"/>
        <v>3254.2999999999993</v>
      </c>
      <c r="I15" s="8">
        <f t="shared" si="3"/>
        <v>0.2410592592592592</v>
      </c>
    </row>
    <row r="16" spans="1:9" ht="10.5" customHeight="1" x14ac:dyDescent="0.15">
      <c r="A16" s="6" t="s">
        <v>106</v>
      </c>
      <c r="B16" s="7">
        <v>7115</v>
      </c>
      <c r="C16" s="7">
        <v>6600</v>
      </c>
      <c r="D16" s="7">
        <f t="shared" si="0"/>
        <v>515</v>
      </c>
      <c r="E16" s="8">
        <f t="shared" si="1"/>
        <v>7.8030303030303033E-2</v>
      </c>
      <c r="F16" s="7">
        <v>21878</v>
      </c>
      <c r="G16" s="7">
        <v>19800</v>
      </c>
      <c r="H16" s="7">
        <f t="shared" si="2"/>
        <v>2078</v>
      </c>
      <c r="I16" s="8">
        <f t="shared" si="3"/>
        <v>0.10494949494949495</v>
      </c>
    </row>
    <row r="17" spans="1:9" ht="10.5" customHeight="1" x14ac:dyDescent="0.15">
      <c r="A17" s="6" t="s">
        <v>107</v>
      </c>
      <c r="B17" s="7">
        <v>2500</v>
      </c>
      <c r="C17" s="7">
        <v>2500</v>
      </c>
      <c r="D17" s="7">
        <f t="shared" si="0"/>
        <v>0</v>
      </c>
      <c r="E17" s="8">
        <f t="shared" si="1"/>
        <v>0</v>
      </c>
      <c r="F17" s="7">
        <v>7500</v>
      </c>
      <c r="G17" s="7">
        <v>7500</v>
      </c>
      <c r="H17" s="7">
        <f t="shared" si="2"/>
        <v>0</v>
      </c>
      <c r="I17" s="8">
        <f t="shared" si="3"/>
        <v>0</v>
      </c>
    </row>
    <row r="18" spans="1:9" ht="10.5" customHeight="1" x14ac:dyDescent="0.15">
      <c r="A18" s="6" t="s">
        <v>108</v>
      </c>
      <c r="B18" s="7">
        <v>27634</v>
      </c>
      <c r="C18" s="7">
        <v>24000</v>
      </c>
      <c r="D18" s="7">
        <f t="shared" ref="D18" si="4">(B18 - C18)</f>
        <v>3634</v>
      </c>
      <c r="E18" s="8">
        <f t="shared" ref="E18" si="5">((B18 - C18) / IF((C18 &lt; 0), (C18 * (-1)), C18))</f>
        <v>0.15141666666666667</v>
      </c>
      <c r="F18" s="7">
        <v>76981</v>
      </c>
      <c r="G18" s="7">
        <v>72000</v>
      </c>
      <c r="H18" s="7">
        <f t="shared" ref="H18" si="6">(F18 - G18)</f>
        <v>4981</v>
      </c>
      <c r="I18" s="8">
        <f t="shared" ref="I18" si="7">((F18 - G18) / IF((G18 &lt; 0), (G18 * (-1)), G18))</f>
        <v>6.9180555555555551E-2</v>
      </c>
    </row>
    <row r="19" spans="1:9" ht="10.5" customHeight="1" x14ac:dyDescent="0.15">
      <c r="A19" s="6" t="s">
        <v>109</v>
      </c>
      <c r="B19" s="7">
        <v>64345</v>
      </c>
      <c r="C19" s="7">
        <v>55040</v>
      </c>
      <c r="D19" s="7">
        <f t="shared" si="0"/>
        <v>9305</v>
      </c>
      <c r="E19" s="8">
        <f t="shared" si="1"/>
        <v>0.16905886627906977</v>
      </c>
      <c r="F19" s="7">
        <v>183966</v>
      </c>
      <c r="G19" s="7">
        <v>165120</v>
      </c>
      <c r="H19" s="7">
        <f t="shared" si="2"/>
        <v>18846</v>
      </c>
      <c r="I19" s="8">
        <f t="shared" si="3"/>
        <v>0.11413517441860466</v>
      </c>
    </row>
    <row r="20" spans="1:9" ht="10.5" customHeight="1" x14ac:dyDescent="0.15">
      <c r="A20" s="6" t="s">
        <v>110</v>
      </c>
      <c r="B20" s="7">
        <v>1878</v>
      </c>
      <c r="C20" s="7">
        <v>3000</v>
      </c>
      <c r="D20" s="7">
        <f t="shared" si="0"/>
        <v>-1122</v>
      </c>
      <c r="E20" s="8">
        <f t="shared" si="1"/>
        <v>-0.374</v>
      </c>
      <c r="F20" s="7">
        <v>2887</v>
      </c>
      <c r="G20" s="7">
        <v>9000</v>
      </c>
      <c r="H20" s="7">
        <f t="shared" si="2"/>
        <v>-6113</v>
      </c>
      <c r="I20" s="8">
        <f t="shared" si="3"/>
        <v>-0.67922222222222217</v>
      </c>
    </row>
    <row r="21" spans="1:9" ht="10.5" customHeight="1" x14ac:dyDescent="0.15">
      <c r="A21" s="6" t="s">
        <v>111</v>
      </c>
      <c r="B21" s="7">
        <v>5000</v>
      </c>
      <c r="C21" s="7">
        <v>5000</v>
      </c>
      <c r="D21" s="7">
        <f t="shared" si="0"/>
        <v>0</v>
      </c>
      <c r="E21" s="8">
        <f t="shared" si="1"/>
        <v>0</v>
      </c>
      <c r="F21" s="7">
        <v>15000</v>
      </c>
      <c r="G21" s="7">
        <v>15000</v>
      </c>
      <c r="H21" s="7">
        <f t="shared" si="2"/>
        <v>0</v>
      </c>
      <c r="I21" s="8">
        <f t="shared" si="3"/>
        <v>0</v>
      </c>
    </row>
    <row r="22" spans="1:9" ht="10.5" customHeight="1" x14ac:dyDescent="0.15">
      <c r="A22" s="6" t="s">
        <v>112</v>
      </c>
      <c r="B22" s="7">
        <v>7231</v>
      </c>
      <c r="C22" s="7">
        <v>6000</v>
      </c>
      <c r="D22" s="7">
        <f t="shared" si="0"/>
        <v>1231</v>
      </c>
      <c r="E22" s="8">
        <f t="shared" si="1"/>
        <v>0.20516666666666666</v>
      </c>
      <c r="F22" s="7">
        <v>23434</v>
      </c>
      <c r="G22" s="7">
        <v>18000</v>
      </c>
      <c r="H22" s="7">
        <f t="shared" si="2"/>
        <v>5434</v>
      </c>
      <c r="I22" s="8">
        <f t="shared" si="3"/>
        <v>0.30188888888888887</v>
      </c>
    </row>
    <row r="23" spans="1:9" ht="10.5" customHeight="1" x14ac:dyDescent="0.15">
      <c r="A23" s="6" t="s">
        <v>113</v>
      </c>
      <c r="B23" s="7">
        <v>2130</v>
      </c>
      <c r="C23" s="7">
        <v>1800</v>
      </c>
      <c r="D23" s="7">
        <f t="shared" si="0"/>
        <v>330</v>
      </c>
      <c r="E23" s="8">
        <f t="shared" si="1"/>
        <v>0.18333333333333332</v>
      </c>
      <c r="F23" s="7">
        <v>6554</v>
      </c>
      <c r="G23" s="7">
        <v>5400</v>
      </c>
      <c r="H23" s="7">
        <f t="shared" si="2"/>
        <v>1154</v>
      </c>
      <c r="I23" s="8">
        <f t="shared" si="3"/>
        <v>0.2137037037037037</v>
      </c>
    </row>
    <row r="24" spans="1:9" ht="10.5" customHeight="1" x14ac:dyDescent="0.15">
      <c r="A24" s="6" t="s">
        <v>114</v>
      </c>
      <c r="B24" s="7">
        <v>178.54</v>
      </c>
      <c r="C24" s="7">
        <v>500</v>
      </c>
      <c r="D24" s="7">
        <f t="shared" si="0"/>
        <v>-321.46000000000004</v>
      </c>
      <c r="E24" s="8">
        <f t="shared" si="1"/>
        <v>-0.64292000000000005</v>
      </c>
      <c r="F24" s="7">
        <v>1410.44</v>
      </c>
      <c r="G24" s="7">
        <v>1500</v>
      </c>
      <c r="H24" s="7">
        <f t="shared" si="2"/>
        <v>-89.559999999999945</v>
      </c>
      <c r="I24" s="8">
        <f t="shared" si="3"/>
        <v>-5.970666666666663E-2</v>
      </c>
    </row>
    <row r="25" spans="1:9" s="42" customFormat="1" ht="10.5" customHeight="1" x14ac:dyDescent="0.15">
      <c r="A25" s="39" t="s">
        <v>115</v>
      </c>
      <c r="B25" s="40">
        <v>36000</v>
      </c>
      <c r="C25" s="40">
        <v>36000</v>
      </c>
      <c r="D25" s="40">
        <f t="shared" si="0"/>
        <v>0</v>
      </c>
      <c r="E25" s="41">
        <f t="shared" si="1"/>
        <v>0</v>
      </c>
      <c r="F25" s="40">
        <v>108000</v>
      </c>
      <c r="G25" s="40">
        <v>108000</v>
      </c>
      <c r="H25" s="40">
        <f t="shared" si="2"/>
        <v>0</v>
      </c>
      <c r="I25" s="41">
        <f t="shared" si="3"/>
        <v>0</v>
      </c>
    </row>
    <row r="26" spans="1:9" ht="10.5" customHeight="1" x14ac:dyDescent="0.15">
      <c r="A26" s="6" t="s">
        <v>116</v>
      </c>
      <c r="B26" s="7">
        <v>1495</v>
      </c>
      <c r="C26" s="7">
        <v>1500</v>
      </c>
      <c r="D26" s="7">
        <f t="shared" si="0"/>
        <v>-5</v>
      </c>
      <c r="E26" s="8">
        <f t="shared" si="1"/>
        <v>-3.3333333333333335E-3</v>
      </c>
      <c r="F26" s="7">
        <v>1495</v>
      </c>
      <c r="G26" s="7">
        <v>4500</v>
      </c>
      <c r="H26" s="7">
        <f t="shared" si="2"/>
        <v>-3005</v>
      </c>
      <c r="I26" s="8">
        <f t="shared" si="3"/>
        <v>-0.6677777777777778</v>
      </c>
    </row>
    <row r="27" spans="1:9" ht="10.5" customHeight="1" x14ac:dyDescent="0.15">
      <c r="A27" s="6" t="s">
        <v>117</v>
      </c>
      <c r="B27" s="7">
        <v>0</v>
      </c>
      <c r="C27" s="7">
        <v>127857.815</v>
      </c>
      <c r="D27" s="7">
        <f t="shared" si="0"/>
        <v>-127857.815</v>
      </c>
      <c r="E27" s="8">
        <f>((B27 - C27) / IF((C27 &lt; 0), (C27 * (-1)), C27))</f>
        <v>-1</v>
      </c>
      <c r="F27" s="7">
        <v>470</v>
      </c>
      <c r="G27" s="7">
        <v>383573.44500000001</v>
      </c>
      <c r="H27" s="7">
        <f t="shared" si="2"/>
        <v>-383103.44500000001</v>
      </c>
      <c r="I27" s="8">
        <f>((F27 - G27) / IF((G27 &lt; 0), (G27 * (-1)), G27))</f>
        <v>-0.99877468055693996</v>
      </c>
    </row>
    <row r="28" spans="1:9" s="42" customFormat="1" ht="10.5" customHeight="1" x14ac:dyDescent="0.15">
      <c r="A28" s="39" t="s">
        <v>118</v>
      </c>
      <c r="B28" s="40">
        <v>94343</v>
      </c>
      <c r="C28" s="40">
        <v>88200</v>
      </c>
      <c r="D28" s="40">
        <f t="shared" si="0"/>
        <v>6143</v>
      </c>
      <c r="E28" s="41">
        <f>((B28 - C28) / IF((C28 &lt; 0), (C28 * (-1)), C28))</f>
        <v>6.9648526077097511E-2</v>
      </c>
      <c r="F28" s="40">
        <v>287324</v>
      </c>
      <c r="G28" s="40">
        <v>264600</v>
      </c>
      <c r="H28" s="40">
        <f t="shared" si="2"/>
        <v>22724</v>
      </c>
      <c r="I28" s="41">
        <f>((F28 - G28) / IF((G28 &lt; 0), (G28 * (-1)), G28))</f>
        <v>8.588057445200302E-2</v>
      </c>
    </row>
    <row r="29" spans="1:9" ht="10.5" customHeight="1" x14ac:dyDescent="0.15">
      <c r="A29" s="9" t="s">
        <v>119</v>
      </c>
      <c r="B29" s="10">
        <f>SUM(B14:B28)</f>
        <v>267540.74</v>
      </c>
      <c r="C29" s="10">
        <f>SUM(C14:C28)</f>
        <v>374497.815</v>
      </c>
      <c r="D29" s="10">
        <f t="shared" si="0"/>
        <v>-106957.07500000001</v>
      </c>
      <c r="E29" s="11">
        <f>((B29 - C29) / IF((C29 &lt; 0), (C29 * (-1)), C29))</f>
        <v>-0.28560133254716052</v>
      </c>
      <c r="F29" s="10">
        <f>SUM(F14:F28)</f>
        <v>789095.74</v>
      </c>
      <c r="G29" s="10">
        <f>SUM(G14:G28)</f>
        <v>1123493.4450000001</v>
      </c>
      <c r="H29" s="10">
        <f t="shared" si="2"/>
        <v>-334397.70500000007</v>
      </c>
      <c r="I29" s="11">
        <f>((F29 - G29) / IF((G29 &lt; 0), (G29 * (-1)), G29))</f>
        <v>-0.29764099335710859</v>
      </c>
    </row>
    <row r="30" spans="1:9" ht="13.25" customHeight="1" x14ac:dyDescent="0.15">
      <c r="B30" s="7"/>
      <c r="C30" s="7"/>
      <c r="D30" s="7"/>
      <c r="E30" s="8"/>
      <c r="F30" s="7"/>
      <c r="G30" s="7"/>
      <c r="H30" s="7"/>
      <c r="I30" s="8"/>
    </row>
    <row r="31" spans="1:9" ht="13.25" customHeight="1" x14ac:dyDescent="0.15">
      <c r="A31" s="12" t="s">
        <v>10</v>
      </c>
      <c r="B31" s="13">
        <f t="shared" ref="B31:C31" si="8">B11-B29</f>
        <v>57799.260000000009</v>
      </c>
      <c r="C31" s="13">
        <f t="shared" si="8"/>
        <v>-74497.815000000002</v>
      </c>
      <c r="D31" s="13">
        <f t="shared" si="0"/>
        <v>132297.07500000001</v>
      </c>
      <c r="E31" s="14">
        <f t="shared" ref="E31:E34" si="9">((B31 - C31) / IF((C31 &lt; 0), (C31 * (-1)), C31))</f>
        <v>1.7758517481351634</v>
      </c>
      <c r="F31" s="13">
        <f>F11-F29</f>
        <v>172054.26</v>
      </c>
      <c r="G31" s="13">
        <f t="shared" ref="G31:G33" si="10">C31*3</f>
        <v>-223493.44500000001</v>
      </c>
      <c r="H31" s="13">
        <f t="shared" si="2"/>
        <v>395547.70500000002</v>
      </c>
      <c r="I31" s="14">
        <f t="shared" ref="I31:I34" si="11">((F31 - G31) / IF((G31 &lt; 0), (G31 * (-1)), G31))</f>
        <v>1.7698402966583651</v>
      </c>
    </row>
    <row r="32" spans="1:9" s="42" customFormat="1" ht="13.25" customHeight="1" x14ac:dyDescent="0.15">
      <c r="A32" s="39" t="s">
        <v>11</v>
      </c>
      <c r="B32" s="40">
        <v>17000</v>
      </c>
      <c r="C32" s="40">
        <v>17000</v>
      </c>
      <c r="D32" s="40">
        <f t="shared" si="0"/>
        <v>0</v>
      </c>
      <c r="E32" s="41">
        <f t="shared" si="9"/>
        <v>0</v>
      </c>
      <c r="F32" s="40">
        <v>51000</v>
      </c>
      <c r="G32" s="40">
        <v>51000</v>
      </c>
      <c r="H32" s="40">
        <f t="shared" si="2"/>
        <v>0</v>
      </c>
      <c r="I32" s="41">
        <f t="shared" si="11"/>
        <v>0</v>
      </c>
    </row>
    <row r="33" spans="1:9" ht="13.25" customHeight="1" x14ac:dyDescent="0.15">
      <c r="A33" s="12" t="s">
        <v>12</v>
      </c>
      <c r="B33" s="13">
        <f t="shared" ref="B33:C33" si="12">B31-B32</f>
        <v>40799.260000000009</v>
      </c>
      <c r="C33" s="13">
        <f t="shared" si="12"/>
        <v>-91497.815000000002</v>
      </c>
      <c r="D33" s="13">
        <f t="shared" si="0"/>
        <v>132297.07500000001</v>
      </c>
      <c r="E33" s="14">
        <f t="shared" si="9"/>
        <v>1.4459042000073992</v>
      </c>
      <c r="F33" s="13">
        <f>F31-F32</f>
        <v>121054.26000000001</v>
      </c>
      <c r="G33" s="13">
        <f t="shared" si="10"/>
        <v>-274493.44500000001</v>
      </c>
      <c r="H33" s="13">
        <f t="shared" si="2"/>
        <v>395547.70500000002</v>
      </c>
      <c r="I33" s="14">
        <f t="shared" si="11"/>
        <v>1.4410096568972712</v>
      </c>
    </row>
    <row r="34" spans="1:9" ht="13.25" customHeight="1" x14ac:dyDescent="0.15">
      <c r="A34" s="6" t="s">
        <v>51</v>
      </c>
      <c r="B34" s="7">
        <v>10199.815000000002</v>
      </c>
      <c r="C34" s="7">
        <v>-22874.453750000001</v>
      </c>
      <c r="D34" s="7">
        <f t="shared" si="0"/>
        <v>33074.268750000003</v>
      </c>
      <c r="E34" s="8">
        <f t="shared" si="9"/>
        <v>1.4459042000073992</v>
      </c>
      <c r="F34" s="7">
        <v>30263.565000000002</v>
      </c>
      <c r="G34" s="7">
        <v>-68623.361250000002</v>
      </c>
      <c r="H34" s="7">
        <f t="shared" si="2"/>
        <v>98886.926250000004</v>
      </c>
      <c r="I34" s="8">
        <f t="shared" si="11"/>
        <v>1.4410096568972712</v>
      </c>
    </row>
    <row r="35" spans="1:9" ht="13.25" customHeight="1" x14ac:dyDescent="0.15">
      <c r="A35" s="12" t="s">
        <v>120</v>
      </c>
      <c r="B35" s="13">
        <f>B33-B34</f>
        <v>30599.445000000007</v>
      </c>
      <c r="C35" s="13">
        <f>C33-C34</f>
        <v>-68623.361250000002</v>
      </c>
      <c r="D35" s="13">
        <f>(B35 - C35)</f>
        <v>99222.806250000009</v>
      </c>
      <c r="E35" s="14">
        <f>((B35 - C35) / IF((C35 &lt; 0), (C35 * (-1)), C35))</f>
        <v>1.4459042000073992</v>
      </c>
      <c r="F35" s="13">
        <f>F33-F34</f>
        <v>90790.695000000007</v>
      </c>
      <c r="G35" s="13">
        <f>((G11 + 0) - G29)</f>
        <v>-223493.44500000007</v>
      </c>
      <c r="H35" s="13">
        <f>(F35 - G35)</f>
        <v>314284.14000000007</v>
      </c>
      <c r="I35" s="14">
        <f>((F35 - G35) / IF((G35 &lt; 0), (G35 * (-1)), G35))</f>
        <v>1.4062342633807448</v>
      </c>
    </row>
    <row r="36" spans="1:9" ht="13.25" customHeight="1" x14ac:dyDescent="0.15"/>
  </sheetData>
  <mergeCells count="3">
    <mergeCell ref="A1:I1"/>
    <mergeCell ref="A7:I7"/>
    <mergeCell ref="A13:I13"/>
  </mergeCells>
  <pageMargins left="0.7" right="0.7" top="0.75" bottom="0.75" header="0.3" footer="0.3"/>
  <pageSetup paperSize="9" fitToWidth="0" fitToHeight="0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1F747-235F-8A48-BE0B-70BCFC44DF59}">
  <sheetPr>
    <tabColor rgb="FF00B050"/>
  </sheetPr>
  <dimension ref="A6:F23"/>
  <sheetViews>
    <sheetView topLeftCell="A2" workbookViewId="0">
      <selection activeCell="A16" sqref="A16"/>
    </sheetView>
  </sheetViews>
  <sheetFormatPr baseColWidth="10" defaultRowHeight="13" x14ac:dyDescent="0.15"/>
  <cols>
    <col min="1" max="1" width="44.83203125" style="34" customWidth="1"/>
  </cols>
  <sheetData>
    <row r="6" spans="1:6" ht="19" x14ac:dyDescent="0.2">
      <c r="A6" s="32" t="s">
        <v>121</v>
      </c>
      <c r="B6" s="32" t="s">
        <v>127</v>
      </c>
    </row>
    <row r="9" spans="1:6" ht="14" x14ac:dyDescent="0.15">
      <c r="A9" s="33" t="s">
        <v>122</v>
      </c>
    </row>
    <row r="10" spans="1:6" ht="14" x14ac:dyDescent="0.15">
      <c r="A10" s="34" t="s">
        <v>123</v>
      </c>
    </row>
    <row r="11" spans="1:6" ht="42" x14ac:dyDescent="0.15">
      <c r="A11" s="35" t="s">
        <v>126</v>
      </c>
      <c r="B11" s="30" t="s">
        <v>128</v>
      </c>
      <c r="D11" s="30" t="s">
        <v>134</v>
      </c>
      <c r="E11" s="30" t="s">
        <v>137</v>
      </c>
      <c r="F11" s="30" t="s">
        <v>140</v>
      </c>
    </row>
    <row r="12" spans="1:6" x14ac:dyDescent="0.15">
      <c r="B12" s="30" t="s">
        <v>129</v>
      </c>
      <c r="D12" s="30" t="s">
        <v>135</v>
      </c>
      <c r="E12" s="30" t="s">
        <v>138</v>
      </c>
      <c r="F12" s="30" t="s">
        <v>141</v>
      </c>
    </row>
    <row r="13" spans="1:6" x14ac:dyDescent="0.15">
      <c r="D13" s="30" t="s">
        <v>136</v>
      </c>
      <c r="E13" s="30" t="s">
        <v>139</v>
      </c>
    </row>
    <row r="15" spans="1:6" x14ac:dyDescent="0.15">
      <c r="A15" s="37" t="s">
        <v>124</v>
      </c>
    </row>
    <row r="16" spans="1:6" ht="39" x14ac:dyDescent="0.15">
      <c r="A16" s="36" t="s">
        <v>125</v>
      </c>
    </row>
    <row r="19" spans="1:1" x14ac:dyDescent="0.15">
      <c r="A19" s="38" t="s">
        <v>130</v>
      </c>
    </row>
    <row r="20" spans="1:1" x14ac:dyDescent="0.15">
      <c r="A20" s="31" t="s">
        <v>131</v>
      </c>
    </row>
    <row r="21" spans="1:1" x14ac:dyDescent="0.15">
      <c r="A21" s="31"/>
    </row>
    <row r="22" spans="1:1" x14ac:dyDescent="0.15">
      <c r="A22" s="38" t="s">
        <v>133</v>
      </c>
    </row>
    <row r="23" spans="1:1" x14ac:dyDescent="0.15">
      <c r="A23" s="31" t="s">
        <v>132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436d8c2-d863-413f-8be0-6c916d283db3">
      <UserInfo>
        <DisplayName>Bill Ross</DisplayName>
        <AccountId>85</AccountId>
        <AccountType/>
      </UserInfo>
      <UserInfo>
        <DisplayName>Diane Trainor</DisplayName>
        <AccountId>71</AccountId>
        <AccountType/>
      </UserInfo>
      <UserInfo>
        <DisplayName>Andrew Slessor</DisplayName>
        <AccountId>44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BFABE5F69DC54D821487BA462A2173" ma:contentTypeVersion="12" ma:contentTypeDescription="Create a new document." ma:contentTypeScope="" ma:versionID="7351b7e764a5f466d245bf6d73ec8130">
  <xsd:schema xmlns:xsd="http://www.w3.org/2001/XMLSchema" xmlns:xs="http://www.w3.org/2001/XMLSchema" xmlns:p="http://schemas.microsoft.com/office/2006/metadata/properties" xmlns:ns2="78f08b2b-eb9f-42f4-89b5-3b38859d4173" xmlns:ns3="b436d8c2-d863-413f-8be0-6c916d283db3" targetNamespace="http://schemas.microsoft.com/office/2006/metadata/properties" ma:root="true" ma:fieldsID="ec5c5c1a03e555c7b12b5d17432c5961" ns2:_="" ns3:_="">
    <xsd:import namespace="78f08b2b-eb9f-42f4-89b5-3b38859d4173"/>
    <xsd:import namespace="b436d8c2-d863-413f-8be0-6c916d283db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f08b2b-eb9f-42f4-89b5-3b38859d41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36d8c2-d863-413f-8be0-6c916d283db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C1BAACE-427A-4B52-ADA6-9A7D28482943}">
  <ds:schemaRefs>
    <ds:schemaRef ds:uri="http://purl.org/dc/elements/1.1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b436d8c2-d863-413f-8be0-6c916d283db3"/>
    <ds:schemaRef ds:uri="78f08b2b-eb9f-42f4-89b5-3b38859d4173"/>
  </ds:schemaRefs>
</ds:datastoreItem>
</file>

<file path=customXml/itemProps2.xml><?xml version="1.0" encoding="utf-8"?>
<ds:datastoreItem xmlns:ds="http://schemas.openxmlformats.org/officeDocument/2006/customXml" ds:itemID="{1B4BDEBF-1A20-44F7-9C6E-FD229212599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361F7C3-0657-4832-A358-D3DF0FFDA7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f08b2b-eb9f-42f4-89b5-3b38859d4173"/>
    <ds:schemaRef ds:uri="b436d8c2-d863-413f-8be0-6c916d283d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Management Pack Summary</vt:lpstr>
      <vt:lpstr>Profit and Loss</vt:lpstr>
      <vt:lpstr>Balance Sheet</vt:lpstr>
      <vt:lpstr>Top Customers</vt:lpstr>
      <vt:lpstr>Budget Variance</vt:lpstr>
      <vt:lpstr>Done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2022-07-12T04:44:49Z</dcterms:created>
  <dcterms:modified xsi:type="dcterms:W3CDTF">2022-07-28T10:22:31Z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0x01010050BFABE5F69DC54D821487BA462A2173</vt:lpwstr>
  </property>
</Properties>
</file>